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D8A4" lockStructure="1"/>
  <bookViews>
    <workbookView xWindow="14385" yWindow="-15" windowWidth="14430" windowHeight="12855" tabRatio="795"/>
  </bookViews>
  <sheets>
    <sheet name="Read Me" sheetId="5" r:id="rId1"/>
    <sheet name="Household View" sheetId="9" r:id="rId2"/>
    <sheet name="Device View" sheetId="10" r:id="rId3"/>
    <sheet name="DATA" sheetId="1" r:id="rId4"/>
    <sheet name="Category Data" sheetId="11" r:id="rId5"/>
    <sheet name="Price Point Data" sheetId="12" r:id="rId6"/>
    <sheet name="DATA SOURCE #s" sheetId="2" r:id="rId7"/>
    <sheet name="SOURCE Info" sheetId="3" r:id="rId8"/>
    <sheet name="Intermediate Data" sheetId="8" state="hidden" r:id="rId9"/>
  </sheets>
  <definedNames>
    <definedName name="_xlnm._FilterDatabase" localSheetId="3" hidden="1">DATA!$A$4:$CS$141</definedName>
    <definedName name="_xlnm._FilterDatabase" localSheetId="6" hidden="1">'DATA SOURCE #s'!$A$4:$CS$141</definedName>
    <definedName name="_xlnm._FilterDatabase" localSheetId="5" hidden="1">'Price Point Data'!$A$1:$R$86</definedName>
    <definedName name="_xlnm._FilterDatabase" localSheetId="7" hidden="1">'SOURCE Info'!$A$1:$G$21</definedName>
    <definedName name="EndUse">'Intermediate Data'!$G$3:$G$14</definedName>
    <definedName name="ES_P1">OFFSET('Intermediate Data'!$Q$210,0,0,1,'Intermediate Data'!$E$210)</definedName>
    <definedName name="ES_P10">OFFSET('Intermediate Data'!$Q$219,0,0,1,'Intermediate Data'!$E$219)</definedName>
    <definedName name="ES_P2">OFFSET('Intermediate Data'!$Q$211,0,0,1,'Intermediate Data'!$E$211)</definedName>
    <definedName name="ES_P3">OFFSET('Intermediate Data'!$Q$212,0,0,1,'Intermediate Data'!$E$212)</definedName>
    <definedName name="ES_P4">OFFSET('Intermediate Data'!$Q$213,0,0,1,'Intermediate Data'!$E$213)</definedName>
    <definedName name="ES_P5">OFFSET('Intermediate Data'!$Q$214,0,0,1,'Intermediate Data'!$E$214)</definedName>
    <definedName name="ES_P6">OFFSET('Intermediate Data'!$Q$215,0,0,1,'Intermediate Data'!$E$215)</definedName>
    <definedName name="ES_P7">OFFSET('Intermediate Data'!$Q$216,0,0,1,'Intermediate Data'!$E$216)</definedName>
    <definedName name="ES_P8">OFFSET('Intermediate Data'!$Q$217,0,0,1,'Intermediate Data'!$E$217)</definedName>
    <definedName name="ES_P9">OFFSET('Intermediate Data'!$Q$218,0,0,1,'Intermediate Data'!$E$218)</definedName>
    <definedName name="FuelFilter">'Intermediate Data'!$B$3:$B$4</definedName>
    <definedName name="HHCategory_Electric">'Category Data'!$C$14:$E$26</definedName>
    <definedName name="HHCategory_Gas">'Category Data'!$K$14:$M$26</definedName>
    <definedName name="HHChoose">CHOOSE('Intermediate Data'!$F$46,HHCategory_Electric,HHCategory_Gas)</definedName>
    <definedName name="HHESTARMarketShare">OFFSET('Intermediate Data'!$AN$54,0,0,COUNTIF('Intermediate Data'!$W$54:$W$190,"&gt;"&amp;0))</definedName>
    <definedName name="HHESTARUECSavings">OFFSET('Intermediate Data'!$AO$54,0,0,COUNTIF('Intermediate Data'!$W$54:$W$190,"&gt;"&amp;0))</definedName>
    <definedName name="HHFilterBy">'Intermediate Data'!$C$27:$C$39</definedName>
    <definedName name="HHPenetration2003">OFFSET('Intermediate Data'!$AA$54,0,0,COUNTIF('Intermediate Data'!$W$54:$W$190,"&gt;"&amp;0))</definedName>
    <definedName name="HHPenetration2009">OFFSET('Intermediate Data'!$AC$54,0,0,COUNTIF('Intermediate Data'!$W$54:$W$190,"&gt;"&amp;0))</definedName>
    <definedName name="HHPenetration2012">OFFSET('Intermediate Data'!$AD$54,0,0,COUNTIF('Intermediate Data'!$W$54:$W$190,"&gt;"&amp;0))</definedName>
    <definedName name="HHProductName">OFFSET('Intermediate Data'!$Y$54,0,0,COUNTIF('Intermediate Data'!$W$54:$W$190,"&gt;"&amp;0))</definedName>
    <definedName name="HHSaturation2003">OFFSET('Intermediate Data'!$AH$54,0,0,COUNTIF('Intermediate Data'!$W$54:$W$190,"&gt;"&amp;0))</definedName>
    <definedName name="HHSaturation2009">OFFSET('Intermediate Data'!$AJ$54,0,0,COUNTIF('Intermediate Data'!$W$54:$W$190,"&gt;"&amp;0))</definedName>
    <definedName name="HHSaturation2012">OFFSET('Intermediate Data'!$AK$54,0,0,COUNTIF('Intermediate Data'!$W$54:$W$190,"&gt;"&amp;0))</definedName>
    <definedName name="HHVSort">'Intermediate Data'!$B$27:$B$31</definedName>
    <definedName name="T1CustomList">'Intermediate Data'!$AW$25:$AW$42</definedName>
    <definedName name="T1FilterByNew">'Intermediate Data'!$AY$25:$AY$26</definedName>
    <definedName name="T1ProductList">'Intermediate Data'!$E$3:$E$23</definedName>
    <definedName name="T1ProductListAll">'Intermediate Data'!$E$3:$E$23</definedName>
    <definedName name="T1ProductListAllFuel">'Intermediate Data'!$F$3:$F$23</definedName>
    <definedName name="T1Sort">'Intermediate Data'!$AT$25:$AT$30</definedName>
    <definedName name="Territory">'Intermediate Data'!$D$3:$D$7</definedName>
    <definedName name="TEST">OFFSET('Intermediate Data'!$AU$46,0,0,'Intermediate Data'!$AW$45)</definedName>
    <definedName name="Z_4A33A914_5DEA_45EA_961C_669673132E6E_.wvu.Cols" localSheetId="3" hidden="1">DATA!$CI:$XFD</definedName>
    <definedName name="Z_4A33A914_5DEA_45EA_961C_669673132E6E_.wvu.Cols" localSheetId="6" hidden="1">'DATA SOURCE #s'!$CT:$XFD</definedName>
    <definedName name="Z_4A33A914_5DEA_45EA_961C_669673132E6E_.wvu.FilterData" localSheetId="3" hidden="1">DATA!$B$4:$CH$139</definedName>
    <definedName name="Z_4A33A914_5DEA_45EA_961C_669673132E6E_.wvu.FilterData" localSheetId="6" hidden="1">'DATA SOURCE #s'!$B$4:$CT$139</definedName>
    <definedName name="Z_4A33A914_5DEA_45EA_961C_669673132E6E_.wvu.Rows" localSheetId="3" hidden="1">DATA!$145:$1048576</definedName>
    <definedName name="Z_4A33A914_5DEA_45EA_961C_669673132E6E_.wvu.Rows" localSheetId="6" hidden="1">'DATA SOURCE #s'!$143:$1048576</definedName>
    <definedName name="Z_60F78483_39BF_4220_A916_CF2EC8650828_.wvu.Cols" localSheetId="3" hidden="1">DATA!$CI:$XFD</definedName>
    <definedName name="Z_60F78483_39BF_4220_A916_CF2EC8650828_.wvu.Cols" localSheetId="6" hidden="1">'DATA SOURCE #s'!$CT:$XFD</definedName>
    <definedName name="Z_60F78483_39BF_4220_A916_CF2EC8650828_.wvu.Cols" localSheetId="0" hidden="1">'Read Me'!$F:$H</definedName>
    <definedName name="Z_60F78483_39BF_4220_A916_CF2EC8650828_.wvu.FilterData" localSheetId="3" hidden="1">DATA!$B$4:$CH$139</definedName>
    <definedName name="Z_60F78483_39BF_4220_A916_CF2EC8650828_.wvu.FilterData" localSheetId="6" hidden="1">'DATA SOURCE #s'!$B$4:$CT$139</definedName>
    <definedName name="Z_60F78483_39BF_4220_A916_CF2EC8650828_.wvu.Rows" localSheetId="3" hidden="1">DATA!$145:$1048576</definedName>
    <definedName name="Z_60F78483_39BF_4220_A916_CF2EC8650828_.wvu.Rows" localSheetId="6" hidden="1">'DATA SOURCE #s'!$143:$1048576</definedName>
    <definedName name="Z_A81EEAD5_0F54_487C_916C_C0011EA5EA13_.wvu.Cols" localSheetId="3" hidden="1">DATA!$CI:$XFD</definedName>
    <definedName name="Z_A81EEAD5_0F54_487C_916C_C0011EA5EA13_.wvu.Cols" localSheetId="6" hidden="1">'DATA SOURCE #s'!$CT:$XFD</definedName>
    <definedName name="Z_A81EEAD5_0F54_487C_916C_C0011EA5EA13_.wvu.Cols" localSheetId="0" hidden="1">'Read Me'!$F:$H</definedName>
    <definedName name="Z_A81EEAD5_0F54_487C_916C_C0011EA5EA13_.wvu.FilterData" localSheetId="3" hidden="1">DATA!$B$4:$CH$139</definedName>
    <definedName name="Z_A81EEAD5_0F54_487C_916C_C0011EA5EA13_.wvu.FilterData" localSheetId="6" hidden="1">'DATA SOURCE #s'!$B$4:$CT$139</definedName>
    <definedName name="Z_A81EEAD5_0F54_487C_916C_C0011EA5EA13_.wvu.Rows" localSheetId="3" hidden="1">DATA!$145:$1048576</definedName>
    <definedName name="Z_A81EEAD5_0F54_487C_916C_C0011EA5EA13_.wvu.Rows" localSheetId="6" hidden="1">'DATA SOURCE #s'!$143:$1048576</definedName>
  </definedNames>
  <calcPr calcId="145621"/>
  <customWorkbookViews>
    <customWorkbookView name="Hale Forster - Personal View" guid="{60F78483-39BF-4220-A916-CF2EC8650828}" mergeInterval="0" personalView="1" maximized="1" xWindow="-1928" yWindow="-8" windowWidth="1936" windowHeight="1096" activeSheetId="1"/>
    <customWorkbookView name="Joe Van Clock - Personal View" guid="{A81EEAD5-0F54-487C-916C-C0011EA5EA13}" mergeInterval="0" personalView="1" maximized="1" xWindow="-8" yWindow="-8" windowWidth="1936" windowHeight="1056" activeSheetId="1"/>
    <customWorkbookView name="Zac Hathaway - Personal View" guid="{4A33A914-5DEA-45EA-961C-669673132E6E}" mergeInterval="0" personalView="1" maximized="1" xWindow="-8" yWindow="-8" windowWidth="1696" windowHeight="1026" activeSheetId="2"/>
  </customWorkbookViews>
</workbook>
</file>

<file path=xl/calcChain.xml><?xml version="1.0" encoding="utf-8"?>
<calcChain xmlns="http://schemas.openxmlformats.org/spreadsheetml/2006/main">
  <c r="P56" i="8" l="1"/>
  <c r="P60" i="8"/>
  <c r="P74" i="8"/>
  <c r="P83" i="8"/>
  <c r="P95" i="8"/>
  <c r="P113" i="8"/>
  <c r="P121" i="8"/>
  <c r="P125" i="8"/>
  <c r="P156" i="8"/>
  <c r="P160" i="8"/>
  <c r="P182" i="8"/>
  <c r="P186" i="8"/>
  <c r="I56" i="8"/>
  <c r="I60" i="8"/>
  <c r="I74" i="8"/>
  <c r="I83" i="8"/>
  <c r="I95" i="8"/>
  <c r="I113" i="8"/>
  <c r="I121" i="8"/>
  <c r="I125" i="8"/>
  <c r="I156" i="8"/>
  <c r="I160" i="8"/>
  <c r="I182" i="8"/>
  <c r="I186" i="8"/>
  <c r="J8" i="12" l="1"/>
  <c r="S53" i="8" l="1"/>
  <c r="BI141" i="2"/>
  <c r="AO10" i="9"/>
  <c r="AD10" i="9"/>
  <c r="BB10" i="9"/>
  <c r="BI98" i="1" l="1"/>
  <c r="Y30" i="10" l="1"/>
  <c r="P30" i="10"/>
  <c r="V34" i="10"/>
  <c r="V38" i="10"/>
  <c r="B35" i="10" l="1"/>
  <c r="G39" i="10"/>
  <c r="BL30" i="10"/>
  <c r="BH23" i="1" l="1"/>
  <c r="BH25" i="1"/>
  <c r="BJ9" i="1"/>
  <c r="BH14" i="1"/>
  <c r="BH8" i="1"/>
  <c r="BH7" i="1"/>
  <c r="BH5" i="1"/>
  <c r="AA10" i="10"/>
  <c r="BH22" i="1" l="1"/>
  <c r="BH15" i="1"/>
  <c r="BH10" i="1"/>
  <c r="BJ12" i="1" l="1"/>
  <c r="BH24" i="1"/>
  <c r="BL52" i="8" l="1"/>
  <c r="BD52" i="8"/>
  <c r="AW52" i="8"/>
  <c r="AV52" i="8"/>
  <c r="AU52" i="8"/>
  <c r="AT52" i="8"/>
  <c r="AV49" i="8"/>
  <c r="AX10" i="10"/>
  <c r="AU47" i="8" l="1"/>
  <c r="L10" i="9"/>
  <c r="AU10" i="9"/>
  <c r="B52" i="8" l="1"/>
  <c r="I52" i="8"/>
  <c r="D211" i="8"/>
  <c r="F211" i="8" l="1"/>
  <c r="AL53" i="8"/>
  <c r="AM53" i="8"/>
  <c r="AE53" i="8"/>
  <c r="AF53" i="8"/>
  <c r="AW25" i="8"/>
  <c r="AV47" i="8" l="1"/>
  <c r="BJ6" i="1"/>
  <c r="BX18" i="1" l="1"/>
  <c r="BY18" i="1"/>
  <c r="BX14" i="1"/>
  <c r="BY14" i="1"/>
  <c r="U36" i="10" l="1"/>
  <c r="M43" i="10"/>
  <c r="F34" i="10"/>
  <c r="I34" i="10" s="1"/>
  <c r="B42" i="10"/>
  <c r="G38" i="10"/>
  <c r="I38" i="10" s="1"/>
  <c r="V36" i="10"/>
  <c r="I39" i="10" l="1"/>
  <c r="K34" i="10"/>
  <c r="K38" i="10"/>
  <c r="G40" i="10" l="1"/>
  <c r="K39" i="10"/>
  <c r="I40" i="10" l="1"/>
  <c r="AV48" i="8"/>
  <c r="M33" i="10" s="1"/>
  <c r="AU48" i="8"/>
  <c r="AU46" i="8"/>
  <c r="D48" i="8"/>
  <c r="D47" i="8"/>
  <c r="G47" i="8" s="1"/>
  <c r="D46" i="8"/>
  <c r="E46" i="8"/>
  <c r="AY10" i="9" s="1"/>
  <c r="K40" i="10"/>
  <c r="T35" i="10" l="1"/>
  <c r="R35" i="10"/>
  <c r="M53" i="8"/>
  <c r="AI53" i="8" s="1"/>
  <c r="G53" i="8"/>
  <c r="L53" i="8"/>
  <c r="F53" i="8"/>
  <c r="AB53" i="8" s="1"/>
  <c r="O53" i="8"/>
  <c r="K53" i="8"/>
  <c r="AG53" i="8" s="1"/>
  <c r="D53" i="8"/>
  <c r="Z53" i="8" s="1"/>
  <c r="N53" i="8"/>
  <c r="H53" i="8"/>
  <c r="E53" i="8"/>
  <c r="U35" i="10"/>
  <c r="U34" i="10"/>
  <c r="T34" i="10"/>
  <c r="S34" i="10"/>
  <c r="R34" i="10"/>
  <c r="S35" i="10"/>
  <c r="K5" i="10"/>
  <c r="Q34" i="10"/>
  <c r="Q35" i="10"/>
  <c r="E47" i="8"/>
  <c r="A57" i="8" s="1"/>
  <c r="CA5" i="1"/>
  <c r="CB5" i="1"/>
  <c r="BT5" i="1"/>
  <c r="CA6" i="1"/>
  <c r="CB6" i="1"/>
  <c r="BT6" i="1"/>
  <c r="BU6" i="1"/>
  <c r="BV6" i="1"/>
  <c r="CA7" i="1"/>
  <c r="CB7" i="1"/>
  <c r="BT7" i="1"/>
  <c r="BU7" i="1"/>
  <c r="BV7" i="1"/>
  <c r="CA8" i="1"/>
  <c r="CB8" i="1"/>
  <c r="BT8" i="1"/>
  <c r="CA9" i="1"/>
  <c r="CB9" i="1"/>
  <c r="BT9" i="1"/>
  <c r="CA10" i="1"/>
  <c r="CB10" i="1"/>
  <c r="BT10" i="1"/>
  <c r="BU10" i="1"/>
  <c r="BV10" i="1"/>
  <c r="CA11" i="1"/>
  <c r="CB11" i="1"/>
  <c r="BT11" i="1"/>
  <c r="BU11" i="1"/>
  <c r="BV11" i="1"/>
  <c r="CA12" i="1"/>
  <c r="CB12" i="1"/>
  <c r="BT12" i="1"/>
  <c r="BU12" i="1"/>
  <c r="BV12" i="1"/>
  <c r="CA13" i="1"/>
  <c r="CB13" i="1"/>
  <c r="BT13" i="1"/>
  <c r="BU13" i="1"/>
  <c r="BV13" i="1"/>
  <c r="BT14" i="1"/>
  <c r="CA15" i="1"/>
  <c r="CB15" i="1"/>
  <c r="BT15" i="1"/>
  <c r="BU15" i="1"/>
  <c r="BV15" i="1"/>
  <c r="CA16" i="1"/>
  <c r="CB16" i="1"/>
  <c r="BT16" i="1"/>
  <c r="BU16" i="1"/>
  <c r="BV16" i="1"/>
  <c r="CA17" i="1"/>
  <c r="CB17" i="1"/>
  <c r="BT17" i="1"/>
  <c r="BU17" i="1"/>
  <c r="BV17" i="1"/>
  <c r="BT18" i="1"/>
  <c r="CA19" i="1"/>
  <c r="CB19" i="1"/>
  <c r="BT19" i="1"/>
  <c r="BU19" i="1"/>
  <c r="BV19" i="1"/>
  <c r="CA20" i="1"/>
  <c r="CB20" i="1"/>
  <c r="BT20" i="1"/>
  <c r="CA21" i="1"/>
  <c r="CB21" i="1"/>
  <c r="BT21" i="1"/>
  <c r="BU21" i="1"/>
  <c r="BV21" i="1"/>
  <c r="CA22" i="1"/>
  <c r="CB22" i="1"/>
  <c r="BT22" i="1"/>
  <c r="CA23" i="1"/>
  <c r="CB23" i="1"/>
  <c r="BT23" i="1"/>
  <c r="CA24" i="1"/>
  <c r="CB24" i="1"/>
  <c r="BT24" i="1"/>
  <c r="CA25" i="1"/>
  <c r="CB25" i="1"/>
  <c r="BT25" i="1"/>
  <c r="BZ5" i="1"/>
  <c r="BZ6" i="1"/>
  <c r="BZ7" i="1"/>
  <c r="BZ8" i="1"/>
  <c r="BZ9" i="1"/>
  <c r="BZ10" i="1"/>
  <c r="BZ11" i="1"/>
  <c r="BZ12" i="1"/>
  <c r="BZ13" i="1"/>
  <c r="BZ14" i="1"/>
  <c r="BZ15" i="1"/>
  <c r="BZ16" i="1"/>
  <c r="BZ17" i="1"/>
  <c r="BZ18" i="1"/>
  <c r="BZ19" i="1"/>
  <c r="BZ20" i="1"/>
  <c r="BZ21" i="1"/>
  <c r="BZ22" i="1"/>
  <c r="BZ23" i="1"/>
  <c r="BZ24" i="1"/>
  <c r="BZ25" i="1"/>
  <c r="BY6" i="1"/>
  <c r="BY7" i="1"/>
  <c r="BY10" i="1"/>
  <c r="BY11" i="1"/>
  <c r="BY12" i="1"/>
  <c r="BY13" i="1"/>
  <c r="BY15" i="1"/>
  <c r="BY16" i="1"/>
  <c r="BY17" i="1"/>
  <c r="BY19" i="1"/>
  <c r="BY21" i="1"/>
  <c r="BY22" i="1"/>
  <c r="BY23" i="1"/>
  <c r="BX6" i="1"/>
  <c r="BX7" i="1"/>
  <c r="BX10" i="1"/>
  <c r="BX11" i="1"/>
  <c r="BX12" i="1"/>
  <c r="BX13" i="1"/>
  <c r="BX15" i="1"/>
  <c r="BX16" i="1"/>
  <c r="BX17" i="1"/>
  <c r="BX19" i="1"/>
  <c r="BX20" i="1"/>
  <c r="BX21" i="1"/>
  <c r="BX22" i="1"/>
  <c r="BX23" i="1"/>
  <c r="BX24" i="1"/>
  <c r="BX25" i="1"/>
  <c r="BW6" i="1"/>
  <c r="BW7" i="1"/>
  <c r="BW8" i="1"/>
  <c r="BW9" i="1"/>
  <c r="BW10" i="1"/>
  <c r="BW11" i="1"/>
  <c r="BW12" i="1"/>
  <c r="BW13" i="1"/>
  <c r="BW14" i="1"/>
  <c r="BW15" i="1"/>
  <c r="BW16" i="1"/>
  <c r="BW17" i="1"/>
  <c r="BW18" i="1"/>
  <c r="BW19" i="1"/>
  <c r="BW20" i="1"/>
  <c r="BW21" i="1"/>
  <c r="BW22" i="1"/>
  <c r="BW23" i="1"/>
  <c r="BW24" i="1"/>
  <c r="BW25" i="1"/>
  <c r="O40" i="10"/>
  <c r="O42" i="10"/>
  <c r="O41" i="10"/>
  <c r="V41" i="10" s="1"/>
  <c r="BX9" i="1"/>
  <c r="I2" i="12"/>
  <c r="BW5" i="1" s="1"/>
  <c r="G31" i="10"/>
  <c r="A91" i="8" l="1"/>
  <c r="R91" i="8" s="1"/>
  <c r="A146" i="8"/>
  <c r="A152" i="8"/>
  <c r="B152" i="8" s="1"/>
  <c r="A82" i="8"/>
  <c r="D82" i="8" s="1"/>
  <c r="A149" i="8"/>
  <c r="K149" i="8" s="1"/>
  <c r="A85" i="8"/>
  <c r="D85" i="8" s="1"/>
  <c r="A84" i="8"/>
  <c r="D84" i="8" s="1"/>
  <c r="A127" i="8"/>
  <c r="L127" i="8" s="1"/>
  <c r="A176" i="8"/>
  <c r="C176" i="8" s="1"/>
  <c r="A183" i="8"/>
  <c r="D183" i="8" s="1"/>
  <c r="A59" i="8"/>
  <c r="R59" i="8" s="1"/>
  <c r="A130" i="8"/>
  <c r="B130" i="8" s="1"/>
  <c r="A66" i="8"/>
  <c r="F66" i="8" s="1"/>
  <c r="A63" i="8"/>
  <c r="B63" i="8" s="1"/>
  <c r="A133" i="8"/>
  <c r="F133" i="8" s="1"/>
  <c r="A69" i="8"/>
  <c r="D69" i="8" s="1"/>
  <c r="A140" i="8"/>
  <c r="N140" i="8" s="1"/>
  <c r="A155" i="8"/>
  <c r="B155" i="8" s="1"/>
  <c r="A178" i="8"/>
  <c r="H178" i="8" s="1"/>
  <c r="A114" i="8"/>
  <c r="K114" i="8" s="1"/>
  <c r="A88" i="8"/>
  <c r="K88" i="8" s="1"/>
  <c r="A181" i="8"/>
  <c r="N181" i="8" s="1"/>
  <c r="A117" i="8"/>
  <c r="N117" i="8" s="1"/>
  <c r="A124" i="8"/>
  <c r="K124" i="8" s="1"/>
  <c r="A132" i="8"/>
  <c r="C132" i="8" s="1"/>
  <c r="A123" i="8"/>
  <c r="A162" i="8"/>
  <c r="K162" i="8" s="1"/>
  <c r="A98" i="8"/>
  <c r="F98" i="8" s="1"/>
  <c r="A163" i="8"/>
  <c r="M163" i="8" s="1"/>
  <c r="A165" i="8"/>
  <c r="K165" i="8" s="1"/>
  <c r="A101" i="8"/>
  <c r="M101" i="8" s="1"/>
  <c r="A156" i="8"/>
  <c r="A121" i="8"/>
  <c r="A83" i="8"/>
  <c r="A95" i="8"/>
  <c r="A186" i="8"/>
  <c r="A56" i="8"/>
  <c r="A113" i="8"/>
  <c r="A160" i="8"/>
  <c r="A60" i="8"/>
  <c r="A182" i="8"/>
  <c r="A74" i="8"/>
  <c r="A125" i="8"/>
  <c r="B57" i="8"/>
  <c r="F57" i="8"/>
  <c r="L57" i="8"/>
  <c r="R57" i="8"/>
  <c r="C57" i="8"/>
  <c r="G57" i="8"/>
  <c r="M57" i="8"/>
  <c r="S57" i="8"/>
  <c r="H57" i="8"/>
  <c r="K57" i="8"/>
  <c r="D57" i="8"/>
  <c r="E57" i="8"/>
  <c r="N57" i="8"/>
  <c r="O57" i="8"/>
  <c r="A128" i="8"/>
  <c r="A136" i="8"/>
  <c r="A144" i="8"/>
  <c r="A116" i="8"/>
  <c r="A76" i="8"/>
  <c r="A175" i="8"/>
  <c r="A147" i="8"/>
  <c r="A115" i="8"/>
  <c r="A174" i="8"/>
  <c r="A158" i="8"/>
  <c r="A142" i="8"/>
  <c r="A126" i="8"/>
  <c r="A110" i="8"/>
  <c r="A94" i="8"/>
  <c r="A78" i="8"/>
  <c r="A62" i="8"/>
  <c r="A80" i="8"/>
  <c r="A187" i="8"/>
  <c r="A151" i="8"/>
  <c r="A119" i="8"/>
  <c r="A87" i="8"/>
  <c r="A55" i="8"/>
  <c r="A177" i="8"/>
  <c r="A161" i="8"/>
  <c r="A145" i="8"/>
  <c r="A129" i="8"/>
  <c r="A97" i="8"/>
  <c r="A81" i="8"/>
  <c r="A65" i="8"/>
  <c r="A188" i="8"/>
  <c r="A184" i="8"/>
  <c r="A120" i="8"/>
  <c r="A112" i="8"/>
  <c r="A164" i="8"/>
  <c r="A100" i="8"/>
  <c r="A68" i="8"/>
  <c r="A167" i="8"/>
  <c r="A139" i="8"/>
  <c r="A107" i="8"/>
  <c r="A75" i="8"/>
  <c r="A170" i="8"/>
  <c r="A154" i="8"/>
  <c r="A138" i="8"/>
  <c r="A122" i="8"/>
  <c r="A106" i="8"/>
  <c r="A90" i="8"/>
  <c r="A58" i="8"/>
  <c r="A72" i="8"/>
  <c r="A179" i="8"/>
  <c r="A143" i="8"/>
  <c r="A111" i="8"/>
  <c r="A79" i="8"/>
  <c r="A189" i="8"/>
  <c r="A173" i="8"/>
  <c r="A157" i="8"/>
  <c r="A141" i="8"/>
  <c r="A109" i="8"/>
  <c r="A93" i="8"/>
  <c r="A77" i="8"/>
  <c r="A61" i="8"/>
  <c r="A108" i="8"/>
  <c r="A180" i="8"/>
  <c r="A190" i="8"/>
  <c r="A168" i="8"/>
  <c r="A104" i="8"/>
  <c r="A172" i="8"/>
  <c r="A148" i="8"/>
  <c r="A92" i="8"/>
  <c r="A159" i="8"/>
  <c r="A131" i="8"/>
  <c r="A99" i="8"/>
  <c r="A67" i="8"/>
  <c r="A166" i="8"/>
  <c r="A150" i="8"/>
  <c r="A134" i="8"/>
  <c r="A118" i="8"/>
  <c r="A102" i="8"/>
  <c r="A86" i="8"/>
  <c r="A70" i="8"/>
  <c r="A96" i="8"/>
  <c r="A64" i="8"/>
  <c r="A171" i="8"/>
  <c r="A135" i="8"/>
  <c r="A103" i="8"/>
  <c r="A71" i="8"/>
  <c r="A185" i="8"/>
  <c r="A169" i="8"/>
  <c r="A153" i="8"/>
  <c r="A137" i="8"/>
  <c r="A105" i="8"/>
  <c r="A89" i="8"/>
  <c r="A73" i="8"/>
  <c r="A54" i="8"/>
  <c r="T41" i="10"/>
  <c r="I57" i="8" l="1"/>
  <c r="M60" i="8"/>
  <c r="E156" i="8"/>
  <c r="H160" i="8"/>
  <c r="L186" i="8"/>
  <c r="D56" i="8"/>
  <c r="S125" i="8"/>
  <c r="D74" i="8"/>
  <c r="F83" i="8"/>
  <c r="L182" i="8"/>
  <c r="F121" i="8"/>
  <c r="B176" i="8"/>
  <c r="L88" i="8"/>
  <c r="O149" i="8"/>
  <c r="H163" i="8"/>
  <c r="G149" i="8"/>
  <c r="G88" i="8"/>
  <c r="C149" i="8"/>
  <c r="S121" i="8"/>
  <c r="H121" i="8"/>
  <c r="C140" i="8"/>
  <c r="G176" i="8"/>
  <c r="O182" i="8"/>
  <c r="E91" i="8"/>
  <c r="M91" i="8"/>
  <c r="K121" i="8"/>
  <c r="L140" i="8"/>
  <c r="G132" i="8"/>
  <c r="N132" i="8"/>
  <c r="H132" i="8"/>
  <c r="E56" i="8"/>
  <c r="S163" i="8"/>
  <c r="R66" i="8"/>
  <c r="O163" i="8"/>
  <c r="N84" i="8"/>
  <c r="N152" i="8"/>
  <c r="L152" i="8"/>
  <c r="L82" i="8"/>
  <c r="S178" i="8"/>
  <c r="B101" i="8"/>
  <c r="E84" i="8"/>
  <c r="F127" i="8"/>
  <c r="D130" i="8"/>
  <c r="B133" i="8"/>
  <c r="G84" i="8"/>
  <c r="D152" i="8"/>
  <c r="H117" i="8"/>
  <c r="O162" i="8"/>
  <c r="R84" i="8"/>
  <c r="R152" i="8"/>
  <c r="D113" i="8"/>
  <c r="S113" i="8"/>
  <c r="F165" i="8"/>
  <c r="D165" i="8"/>
  <c r="B165" i="8"/>
  <c r="N165" i="8"/>
  <c r="S165" i="8"/>
  <c r="E123" i="8"/>
  <c r="D123" i="8"/>
  <c r="C123" i="8"/>
  <c r="N123" i="8"/>
  <c r="G123" i="8"/>
  <c r="H181" i="8"/>
  <c r="B181" i="8"/>
  <c r="F155" i="8"/>
  <c r="G155" i="8"/>
  <c r="K155" i="8"/>
  <c r="R63" i="8"/>
  <c r="L63" i="8"/>
  <c r="O63" i="8"/>
  <c r="F183" i="8"/>
  <c r="R183" i="8"/>
  <c r="O183" i="8"/>
  <c r="R85" i="8"/>
  <c r="L85" i="8"/>
  <c r="E85" i="8"/>
  <c r="H146" i="8"/>
  <c r="N146" i="8"/>
  <c r="G146" i="8"/>
  <c r="K146" i="8"/>
  <c r="L146" i="8"/>
  <c r="M85" i="8"/>
  <c r="C181" i="8"/>
  <c r="N63" i="8"/>
  <c r="B146" i="8"/>
  <c r="N155" i="8"/>
  <c r="N83" i="8"/>
  <c r="C165" i="8"/>
  <c r="G183" i="8"/>
  <c r="B182" i="8"/>
  <c r="N182" i="8"/>
  <c r="H56" i="8"/>
  <c r="S56" i="8"/>
  <c r="C56" i="8"/>
  <c r="O121" i="8"/>
  <c r="B121" i="8"/>
  <c r="G121" i="8"/>
  <c r="D121" i="8"/>
  <c r="F163" i="8"/>
  <c r="E163" i="8"/>
  <c r="L163" i="8"/>
  <c r="D163" i="8"/>
  <c r="R163" i="8"/>
  <c r="K163" i="8"/>
  <c r="E132" i="8"/>
  <c r="L132" i="8"/>
  <c r="M132" i="8"/>
  <c r="D132" i="8"/>
  <c r="K132" i="8"/>
  <c r="F132" i="8"/>
  <c r="R132" i="8"/>
  <c r="H88" i="8"/>
  <c r="O88" i="8"/>
  <c r="M88" i="8"/>
  <c r="R88" i="8"/>
  <c r="N88" i="8"/>
  <c r="B88" i="8"/>
  <c r="F88" i="8"/>
  <c r="D140" i="8"/>
  <c r="K140" i="8"/>
  <c r="F140" i="8"/>
  <c r="R140" i="8"/>
  <c r="H140" i="8"/>
  <c r="O140" i="8"/>
  <c r="G140" i="8"/>
  <c r="S140" i="8"/>
  <c r="D66" i="8"/>
  <c r="K66" i="8"/>
  <c r="G66" i="8"/>
  <c r="L66" i="8"/>
  <c r="H66" i="8"/>
  <c r="O66" i="8"/>
  <c r="S66" i="8"/>
  <c r="M66" i="8"/>
  <c r="F176" i="8"/>
  <c r="N176" i="8"/>
  <c r="M176" i="8"/>
  <c r="O176" i="8"/>
  <c r="L176" i="8"/>
  <c r="K176" i="8"/>
  <c r="S176" i="8"/>
  <c r="L149" i="8"/>
  <c r="M149" i="8"/>
  <c r="H149" i="8"/>
  <c r="R149" i="8"/>
  <c r="S149" i="8"/>
  <c r="E149" i="8"/>
  <c r="B91" i="8"/>
  <c r="C91" i="8"/>
  <c r="H91" i="8"/>
  <c r="O91" i="8"/>
  <c r="F91" i="8"/>
  <c r="G91" i="8"/>
  <c r="K91" i="8"/>
  <c r="D91" i="8"/>
  <c r="E121" i="8"/>
  <c r="L121" i="8"/>
  <c r="K182" i="8"/>
  <c r="C85" i="8"/>
  <c r="E181" i="8"/>
  <c r="H63" i="8"/>
  <c r="G163" i="8"/>
  <c r="C163" i="8"/>
  <c r="S88" i="8"/>
  <c r="E88" i="8"/>
  <c r="F146" i="8"/>
  <c r="N91" i="8"/>
  <c r="L91" i="8"/>
  <c r="D155" i="8"/>
  <c r="B140" i="8"/>
  <c r="N149" i="8"/>
  <c r="F149" i="8"/>
  <c r="C66" i="8"/>
  <c r="E66" i="8"/>
  <c r="F123" i="8"/>
  <c r="B183" i="8"/>
  <c r="B132" i="8"/>
  <c r="E176" i="8"/>
  <c r="D176" i="8"/>
  <c r="M121" i="8"/>
  <c r="C121" i="8"/>
  <c r="R182" i="8"/>
  <c r="H85" i="8"/>
  <c r="B85" i="8"/>
  <c r="R181" i="8"/>
  <c r="G63" i="8"/>
  <c r="B163" i="8"/>
  <c r="N163" i="8"/>
  <c r="C88" i="8"/>
  <c r="D88" i="8"/>
  <c r="D146" i="8"/>
  <c r="S91" i="8"/>
  <c r="M155" i="8"/>
  <c r="M140" i="8"/>
  <c r="E140" i="8"/>
  <c r="D149" i="8"/>
  <c r="B149" i="8"/>
  <c r="O56" i="8"/>
  <c r="B66" i="8"/>
  <c r="N66" i="8"/>
  <c r="O123" i="8"/>
  <c r="S132" i="8"/>
  <c r="O132" i="8"/>
  <c r="H176" i="8"/>
  <c r="R176" i="8"/>
  <c r="D160" i="8"/>
  <c r="D101" i="8"/>
  <c r="C117" i="8"/>
  <c r="H59" i="8"/>
  <c r="G114" i="8"/>
  <c r="L69" i="8"/>
  <c r="H133" i="8"/>
  <c r="M178" i="8"/>
  <c r="L84" i="8"/>
  <c r="G152" i="8"/>
  <c r="M133" i="8"/>
  <c r="B178" i="8"/>
  <c r="B84" i="8"/>
  <c r="C152" i="8"/>
  <c r="C101" i="8"/>
  <c r="N127" i="8"/>
  <c r="O59" i="8"/>
  <c r="C156" i="8"/>
  <c r="K85" i="8"/>
  <c r="N85" i="8"/>
  <c r="G85" i="8"/>
  <c r="F85" i="8"/>
  <c r="K181" i="8"/>
  <c r="F181" i="8"/>
  <c r="E63" i="8"/>
  <c r="M63" i="8"/>
  <c r="F63" i="8"/>
  <c r="E82" i="8"/>
  <c r="S146" i="8"/>
  <c r="R146" i="8"/>
  <c r="E146" i="8"/>
  <c r="O155" i="8"/>
  <c r="R155" i="8"/>
  <c r="H83" i="8"/>
  <c r="G165" i="8"/>
  <c r="M165" i="8"/>
  <c r="H165" i="8"/>
  <c r="G127" i="8"/>
  <c r="S123" i="8"/>
  <c r="K123" i="8"/>
  <c r="N183" i="8"/>
  <c r="C183" i="8"/>
  <c r="L183" i="8"/>
  <c r="K60" i="8"/>
  <c r="O85" i="8"/>
  <c r="S85" i="8"/>
  <c r="L181" i="8"/>
  <c r="S181" i="8"/>
  <c r="D181" i="8"/>
  <c r="K63" i="8"/>
  <c r="C63" i="8"/>
  <c r="S82" i="8"/>
  <c r="C146" i="8"/>
  <c r="M146" i="8"/>
  <c r="O146" i="8"/>
  <c r="C155" i="8"/>
  <c r="S155" i="8"/>
  <c r="H155" i="8"/>
  <c r="O83" i="8"/>
  <c r="O165" i="8"/>
  <c r="R165" i="8"/>
  <c r="O127" i="8"/>
  <c r="R123" i="8"/>
  <c r="B123" i="8"/>
  <c r="H123" i="8"/>
  <c r="S183" i="8"/>
  <c r="H183" i="8"/>
  <c r="G133" i="8"/>
  <c r="M82" i="8"/>
  <c r="F84" i="8"/>
  <c r="M84" i="8"/>
  <c r="O84" i="8"/>
  <c r="H84" i="8"/>
  <c r="O152" i="8"/>
  <c r="S152" i="8"/>
  <c r="E152" i="8"/>
  <c r="F152" i="8"/>
  <c r="K69" i="8"/>
  <c r="N101" i="8"/>
  <c r="E117" i="8"/>
  <c r="L117" i="8"/>
  <c r="K127" i="8"/>
  <c r="S127" i="8"/>
  <c r="R127" i="8"/>
  <c r="N98" i="8"/>
  <c r="C162" i="8"/>
  <c r="C59" i="8"/>
  <c r="G124" i="8"/>
  <c r="K156" i="8"/>
  <c r="R82" i="8"/>
  <c r="B82" i="8"/>
  <c r="N82" i="8"/>
  <c r="D127" i="8"/>
  <c r="H127" i="8"/>
  <c r="C127" i="8"/>
  <c r="B127" i="8"/>
  <c r="G82" i="8"/>
  <c r="O82" i="8"/>
  <c r="H82" i="8"/>
  <c r="E178" i="8"/>
  <c r="E133" i="8"/>
  <c r="F82" i="8"/>
  <c r="C82" i="8"/>
  <c r="K82" i="8"/>
  <c r="S84" i="8"/>
  <c r="C84" i="8"/>
  <c r="K84" i="8"/>
  <c r="K152" i="8"/>
  <c r="M152" i="8"/>
  <c r="H152" i="8"/>
  <c r="E127" i="8"/>
  <c r="M127" i="8"/>
  <c r="E60" i="8"/>
  <c r="H60" i="8"/>
  <c r="N60" i="8"/>
  <c r="B60" i="8"/>
  <c r="D186" i="8"/>
  <c r="H186" i="8"/>
  <c r="C186" i="8"/>
  <c r="K186" i="8"/>
  <c r="B156" i="8"/>
  <c r="H156" i="8"/>
  <c r="G156" i="8"/>
  <c r="M156" i="8"/>
  <c r="E98" i="8"/>
  <c r="L98" i="8"/>
  <c r="R98" i="8"/>
  <c r="D98" i="8"/>
  <c r="K98" i="8"/>
  <c r="C98" i="8"/>
  <c r="R124" i="8"/>
  <c r="S124" i="8"/>
  <c r="E124" i="8"/>
  <c r="B124" i="8"/>
  <c r="C124" i="8"/>
  <c r="D124" i="8"/>
  <c r="O124" i="8"/>
  <c r="E114" i="8"/>
  <c r="L114" i="8"/>
  <c r="M114" i="8"/>
  <c r="R69" i="8"/>
  <c r="S69" i="8"/>
  <c r="O69" i="8"/>
  <c r="H130" i="8"/>
  <c r="O130" i="8"/>
  <c r="C130" i="8"/>
  <c r="M130" i="8"/>
  <c r="N130" i="8"/>
  <c r="F130" i="8"/>
  <c r="G130" i="8"/>
  <c r="O60" i="8"/>
  <c r="L60" i="8"/>
  <c r="D156" i="8"/>
  <c r="N156" i="8"/>
  <c r="F156" i="8"/>
  <c r="S114" i="8"/>
  <c r="F114" i="8"/>
  <c r="N114" i="8"/>
  <c r="R186" i="8"/>
  <c r="O186" i="8"/>
  <c r="H69" i="8"/>
  <c r="M69" i="8"/>
  <c r="F69" i="8"/>
  <c r="M98" i="8"/>
  <c r="H98" i="8"/>
  <c r="R130" i="8"/>
  <c r="H124" i="8"/>
  <c r="L124" i="8"/>
  <c r="F95" i="8"/>
  <c r="B95" i="8"/>
  <c r="F101" i="8"/>
  <c r="G101" i="8"/>
  <c r="K101" i="8"/>
  <c r="O101" i="8"/>
  <c r="R162" i="8"/>
  <c r="G162" i="8"/>
  <c r="N162" i="8"/>
  <c r="B162" i="8"/>
  <c r="H162" i="8"/>
  <c r="M162" i="8"/>
  <c r="E162" i="8"/>
  <c r="R117" i="8"/>
  <c r="S117" i="8"/>
  <c r="K117" i="8"/>
  <c r="R178" i="8"/>
  <c r="C178" i="8"/>
  <c r="D178" i="8"/>
  <c r="R133" i="8"/>
  <c r="S133" i="8"/>
  <c r="K133" i="8"/>
  <c r="F59" i="8"/>
  <c r="G59" i="8"/>
  <c r="N59" i="8"/>
  <c r="K59" i="8"/>
  <c r="L59" i="8"/>
  <c r="M59" i="8"/>
  <c r="E59" i="8"/>
  <c r="G60" i="8"/>
  <c r="D60" i="8"/>
  <c r="R156" i="8"/>
  <c r="S156" i="8"/>
  <c r="N133" i="8"/>
  <c r="C133" i="8"/>
  <c r="R114" i="8"/>
  <c r="B114" i="8"/>
  <c r="H114" i="8"/>
  <c r="O178" i="8"/>
  <c r="G178" i="8"/>
  <c r="L178" i="8"/>
  <c r="B186" i="8"/>
  <c r="S186" i="8"/>
  <c r="E69" i="8"/>
  <c r="G69" i="8"/>
  <c r="B69" i="8"/>
  <c r="H101" i="8"/>
  <c r="R101" i="8"/>
  <c r="D117" i="8"/>
  <c r="M117" i="8"/>
  <c r="F117" i="8"/>
  <c r="G98" i="8"/>
  <c r="B98" i="8"/>
  <c r="L130" i="8"/>
  <c r="K130" i="8"/>
  <c r="D162" i="8"/>
  <c r="L162" i="8"/>
  <c r="D59" i="8"/>
  <c r="B59" i="8"/>
  <c r="N124" i="8"/>
  <c r="F124" i="8"/>
  <c r="C60" i="8"/>
  <c r="R60" i="8"/>
  <c r="L156" i="8"/>
  <c r="O156" i="8"/>
  <c r="O133" i="8"/>
  <c r="D133" i="8"/>
  <c r="L133" i="8"/>
  <c r="C114" i="8"/>
  <c r="O114" i="8"/>
  <c r="D114" i="8"/>
  <c r="N178" i="8"/>
  <c r="K178" i="8"/>
  <c r="F178" i="8"/>
  <c r="N186" i="8"/>
  <c r="M186" i="8"/>
  <c r="N69" i="8"/>
  <c r="C69" i="8"/>
  <c r="E101" i="8"/>
  <c r="S101" i="8"/>
  <c r="L101" i="8"/>
  <c r="O117" i="8"/>
  <c r="G117" i="8"/>
  <c r="B117" i="8"/>
  <c r="S98" i="8"/>
  <c r="O98" i="8"/>
  <c r="S130" i="8"/>
  <c r="E130" i="8"/>
  <c r="S162" i="8"/>
  <c r="F162" i="8"/>
  <c r="S59" i="8"/>
  <c r="M124" i="8"/>
  <c r="M181" i="8"/>
  <c r="O181" i="8"/>
  <c r="G181" i="8"/>
  <c r="D63" i="8"/>
  <c r="S63" i="8"/>
  <c r="L155" i="8"/>
  <c r="E155" i="8"/>
  <c r="S83" i="8"/>
  <c r="L165" i="8"/>
  <c r="E165" i="8"/>
  <c r="M123" i="8"/>
  <c r="L123" i="8"/>
  <c r="K183" i="8"/>
  <c r="M183" i="8"/>
  <c r="E183" i="8"/>
  <c r="G160" i="8"/>
  <c r="G125" i="8"/>
  <c r="M95" i="8"/>
  <c r="E160" i="8"/>
  <c r="F125" i="8"/>
  <c r="B74" i="8"/>
  <c r="D83" i="8"/>
  <c r="B83" i="8"/>
  <c r="H95" i="8"/>
  <c r="N121" i="8"/>
  <c r="R121" i="8"/>
  <c r="E182" i="8"/>
  <c r="F160" i="8"/>
  <c r="M125" i="8"/>
  <c r="L83" i="8"/>
  <c r="S95" i="8"/>
  <c r="G56" i="8"/>
  <c r="M56" i="8"/>
  <c r="N125" i="8"/>
  <c r="E95" i="8"/>
  <c r="O95" i="8"/>
  <c r="B160" i="8"/>
  <c r="C160" i="8"/>
  <c r="M160" i="8"/>
  <c r="B125" i="8"/>
  <c r="K125" i="8"/>
  <c r="E125" i="8"/>
  <c r="D125" i="8"/>
  <c r="F74" i="8"/>
  <c r="L113" i="8"/>
  <c r="E83" i="8"/>
  <c r="G83" i="8"/>
  <c r="K83" i="8"/>
  <c r="D95" i="8"/>
  <c r="G95" i="8"/>
  <c r="K95" i="8"/>
  <c r="K160" i="8"/>
  <c r="L160" i="8"/>
  <c r="S160" i="8"/>
  <c r="L125" i="8"/>
  <c r="C125" i="8"/>
  <c r="H125" i="8"/>
  <c r="L95" i="8"/>
  <c r="R160" i="8"/>
  <c r="N160" i="8"/>
  <c r="O160" i="8"/>
  <c r="R125" i="8"/>
  <c r="O125" i="8"/>
  <c r="E74" i="8"/>
  <c r="K113" i="8"/>
  <c r="R83" i="8"/>
  <c r="M83" i="8"/>
  <c r="C83" i="8"/>
  <c r="N95" i="8"/>
  <c r="R95" i="8"/>
  <c r="C95" i="8"/>
  <c r="C74" i="8"/>
  <c r="O74" i="8"/>
  <c r="R74" i="8"/>
  <c r="L74" i="8"/>
  <c r="C113" i="8"/>
  <c r="B113" i="8"/>
  <c r="M113" i="8"/>
  <c r="M182" i="8"/>
  <c r="G182" i="8"/>
  <c r="S182" i="8"/>
  <c r="F182" i="8"/>
  <c r="K74" i="8"/>
  <c r="G74" i="8"/>
  <c r="M74" i="8"/>
  <c r="H74" i="8"/>
  <c r="R113" i="8"/>
  <c r="G113" i="8"/>
  <c r="N113" i="8"/>
  <c r="H113" i="8"/>
  <c r="F56" i="8"/>
  <c r="B56" i="8"/>
  <c r="L56" i="8"/>
  <c r="D182" i="8"/>
  <c r="C182" i="8"/>
  <c r="H182" i="8"/>
  <c r="S60" i="8"/>
  <c r="F60" i="8"/>
  <c r="S74" i="8"/>
  <c r="N74" i="8"/>
  <c r="G186" i="8"/>
  <c r="E186" i="8"/>
  <c r="F186" i="8"/>
  <c r="O113" i="8"/>
  <c r="F113" i="8"/>
  <c r="E113" i="8"/>
  <c r="N56" i="8"/>
  <c r="K56" i="8"/>
  <c r="R56" i="8"/>
  <c r="B73" i="8"/>
  <c r="F73" i="8"/>
  <c r="L73" i="8"/>
  <c r="R73" i="8"/>
  <c r="C73" i="8"/>
  <c r="G73" i="8"/>
  <c r="M73" i="8"/>
  <c r="S73" i="8"/>
  <c r="D73" i="8"/>
  <c r="N73" i="8"/>
  <c r="E73" i="8"/>
  <c r="O73" i="8"/>
  <c r="H73" i="8"/>
  <c r="K73" i="8"/>
  <c r="D169" i="8"/>
  <c r="H169" i="8"/>
  <c r="N169" i="8"/>
  <c r="F169" i="8"/>
  <c r="R169" i="8"/>
  <c r="C169" i="8"/>
  <c r="M169" i="8"/>
  <c r="E169" i="8"/>
  <c r="K169" i="8"/>
  <c r="O169" i="8"/>
  <c r="B169" i="8"/>
  <c r="L169" i="8"/>
  <c r="G169" i="8"/>
  <c r="S169" i="8"/>
  <c r="D70" i="8"/>
  <c r="H70" i="8"/>
  <c r="N70" i="8"/>
  <c r="E70" i="8"/>
  <c r="K70" i="8"/>
  <c r="O70" i="8"/>
  <c r="F70" i="8"/>
  <c r="R70" i="8"/>
  <c r="G70" i="8"/>
  <c r="S70" i="8"/>
  <c r="L70" i="8"/>
  <c r="B70" i="8"/>
  <c r="C70" i="8"/>
  <c r="M70" i="8"/>
  <c r="B131" i="8"/>
  <c r="F131" i="8"/>
  <c r="L131" i="8"/>
  <c r="R131" i="8"/>
  <c r="C131" i="8"/>
  <c r="G131" i="8"/>
  <c r="M131" i="8"/>
  <c r="S131" i="8"/>
  <c r="H131" i="8"/>
  <c r="D131" i="8"/>
  <c r="E131" i="8"/>
  <c r="K131" i="8"/>
  <c r="N131" i="8"/>
  <c r="O131" i="8"/>
  <c r="B157" i="8"/>
  <c r="F157" i="8"/>
  <c r="L157" i="8"/>
  <c r="R157" i="8"/>
  <c r="H157" i="8"/>
  <c r="K157" i="8"/>
  <c r="C157" i="8"/>
  <c r="G157" i="8"/>
  <c r="M157" i="8"/>
  <c r="S157" i="8"/>
  <c r="D157" i="8"/>
  <c r="N157" i="8"/>
  <c r="E157" i="8"/>
  <c r="O157" i="8"/>
  <c r="D58" i="8"/>
  <c r="H58" i="8"/>
  <c r="N58" i="8"/>
  <c r="E58" i="8"/>
  <c r="K58" i="8"/>
  <c r="O58" i="8"/>
  <c r="B58" i="8"/>
  <c r="L58" i="8"/>
  <c r="C58" i="8"/>
  <c r="M58" i="8"/>
  <c r="F58" i="8"/>
  <c r="R58" i="8"/>
  <c r="S58" i="8"/>
  <c r="G58" i="8"/>
  <c r="D90" i="8"/>
  <c r="H90" i="8"/>
  <c r="N90" i="8"/>
  <c r="E90" i="8"/>
  <c r="K90" i="8"/>
  <c r="O90" i="8"/>
  <c r="F90" i="8"/>
  <c r="R90" i="8"/>
  <c r="G90" i="8"/>
  <c r="S90" i="8"/>
  <c r="L90" i="8"/>
  <c r="B90" i="8"/>
  <c r="M90" i="8"/>
  <c r="C90" i="8"/>
  <c r="D167" i="8"/>
  <c r="H167" i="8"/>
  <c r="N167" i="8"/>
  <c r="B167" i="8"/>
  <c r="L167" i="8"/>
  <c r="G167" i="8"/>
  <c r="S167" i="8"/>
  <c r="E167" i="8"/>
  <c r="K167" i="8"/>
  <c r="O167" i="8"/>
  <c r="F167" i="8"/>
  <c r="R167" i="8"/>
  <c r="C167" i="8"/>
  <c r="M167" i="8"/>
  <c r="B65" i="8"/>
  <c r="F65" i="8"/>
  <c r="L65" i="8"/>
  <c r="R65" i="8"/>
  <c r="C65" i="8"/>
  <c r="G65" i="8"/>
  <c r="M65" i="8"/>
  <c r="S65" i="8"/>
  <c r="D65" i="8"/>
  <c r="N65" i="8"/>
  <c r="E65" i="8"/>
  <c r="O65" i="8"/>
  <c r="H65" i="8"/>
  <c r="K65" i="8"/>
  <c r="D161" i="8"/>
  <c r="H161" i="8"/>
  <c r="N161" i="8"/>
  <c r="F161" i="8"/>
  <c r="R161" i="8"/>
  <c r="C161" i="8"/>
  <c r="M161" i="8"/>
  <c r="S161" i="8"/>
  <c r="E161" i="8"/>
  <c r="K161" i="8"/>
  <c r="O161" i="8"/>
  <c r="B161" i="8"/>
  <c r="L161" i="8"/>
  <c r="G161" i="8"/>
  <c r="D62" i="8"/>
  <c r="H62" i="8"/>
  <c r="N62" i="8"/>
  <c r="E62" i="8"/>
  <c r="K62" i="8"/>
  <c r="O62" i="8"/>
  <c r="F62" i="8"/>
  <c r="R62" i="8"/>
  <c r="G62" i="8"/>
  <c r="S62" i="8"/>
  <c r="L62" i="8"/>
  <c r="M62" i="8"/>
  <c r="B62" i="8"/>
  <c r="C62" i="8"/>
  <c r="D144" i="8"/>
  <c r="H144" i="8"/>
  <c r="N144" i="8"/>
  <c r="E144" i="8"/>
  <c r="K144" i="8"/>
  <c r="O144" i="8"/>
  <c r="B144" i="8"/>
  <c r="L144" i="8"/>
  <c r="R144" i="8"/>
  <c r="S144" i="8"/>
  <c r="C144" i="8"/>
  <c r="M144" i="8"/>
  <c r="F144" i="8"/>
  <c r="G144" i="8"/>
  <c r="B89" i="8"/>
  <c r="F89" i="8"/>
  <c r="L89" i="8"/>
  <c r="R89" i="8"/>
  <c r="C89" i="8"/>
  <c r="G89" i="8"/>
  <c r="M89" i="8"/>
  <c r="S89" i="8"/>
  <c r="D89" i="8"/>
  <c r="N89" i="8"/>
  <c r="E89" i="8"/>
  <c r="O89" i="8"/>
  <c r="H89" i="8"/>
  <c r="K89" i="8"/>
  <c r="D171" i="8"/>
  <c r="H171" i="8"/>
  <c r="N171" i="8"/>
  <c r="B171" i="8"/>
  <c r="L171" i="8"/>
  <c r="G171" i="8"/>
  <c r="S171" i="8"/>
  <c r="E171" i="8"/>
  <c r="K171" i="8"/>
  <c r="O171" i="8"/>
  <c r="F171" i="8"/>
  <c r="R171" i="8"/>
  <c r="C171" i="8"/>
  <c r="M171" i="8"/>
  <c r="D150" i="8"/>
  <c r="H150" i="8"/>
  <c r="N150" i="8"/>
  <c r="E150" i="8"/>
  <c r="K150" i="8"/>
  <c r="O150" i="8"/>
  <c r="F150" i="8"/>
  <c r="R150" i="8"/>
  <c r="L150" i="8"/>
  <c r="C150" i="8"/>
  <c r="G150" i="8"/>
  <c r="S150" i="8"/>
  <c r="B150" i="8"/>
  <c r="M150" i="8"/>
  <c r="D92" i="8"/>
  <c r="H92" i="8"/>
  <c r="N92" i="8"/>
  <c r="E92" i="8"/>
  <c r="K92" i="8"/>
  <c r="O92" i="8"/>
  <c r="B92" i="8"/>
  <c r="L92" i="8"/>
  <c r="C92" i="8"/>
  <c r="M92" i="8"/>
  <c r="R92" i="8"/>
  <c r="F92" i="8"/>
  <c r="S92" i="8"/>
  <c r="G92" i="8"/>
  <c r="B190" i="8"/>
  <c r="F190" i="8"/>
  <c r="L190" i="8"/>
  <c r="R190" i="8"/>
  <c r="H190" i="8"/>
  <c r="K190" i="8"/>
  <c r="C190" i="8"/>
  <c r="G190" i="8"/>
  <c r="M190" i="8"/>
  <c r="S190" i="8"/>
  <c r="D190" i="8"/>
  <c r="N190" i="8"/>
  <c r="E190" i="8"/>
  <c r="O190" i="8"/>
  <c r="B77" i="8"/>
  <c r="F77" i="8"/>
  <c r="L77" i="8"/>
  <c r="R77" i="8"/>
  <c r="C77" i="8"/>
  <c r="G77" i="8"/>
  <c r="M77" i="8"/>
  <c r="S77" i="8"/>
  <c r="H77" i="8"/>
  <c r="K77" i="8"/>
  <c r="D77" i="8"/>
  <c r="E77" i="8"/>
  <c r="N77" i="8"/>
  <c r="O77" i="8"/>
  <c r="B143" i="8"/>
  <c r="F143" i="8"/>
  <c r="L143" i="8"/>
  <c r="R143" i="8"/>
  <c r="C143" i="8"/>
  <c r="G143" i="8"/>
  <c r="M143" i="8"/>
  <c r="S143" i="8"/>
  <c r="H143" i="8"/>
  <c r="N143" i="8"/>
  <c r="O143" i="8"/>
  <c r="K143" i="8"/>
  <c r="D143" i="8"/>
  <c r="E143" i="8"/>
  <c r="B106" i="8"/>
  <c r="F106" i="8"/>
  <c r="L106" i="8"/>
  <c r="R106" i="8"/>
  <c r="C106" i="8"/>
  <c r="G106" i="8"/>
  <c r="M106" i="8"/>
  <c r="S106" i="8"/>
  <c r="D106" i="8"/>
  <c r="N106" i="8"/>
  <c r="H106" i="8"/>
  <c r="K106" i="8"/>
  <c r="E106" i="8"/>
  <c r="O106" i="8"/>
  <c r="D68" i="8"/>
  <c r="H68" i="8"/>
  <c r="N68" i="8"/>
  <c r="E68" i="8"/>
  <c r="K68" i="8"/>
  <c r="O68" i="8"/>
  <c r="B68" i="8"/>
  <c r="L68" i="8"/>
  <c r="C68" i="8"/>
  <c r="M68" i="8"/>
  <c r="F68" i="8"/>
  <c r="G68" i="8"/>
  <c r="R68" i="8"/>
  <c r="S68" i="8"/>
  <c r="B81" i="8"/>
  <c r="F81" i="8"/>
  <c r="L81" i="8"/>
  <c r="R81" i="8"/>
  <c r="C81" i="8"/>
  <c r="G81" i="8"/>
  <c r="M81" i="8"/>
  <c r="S81" i="8"/>
  <c r="H81" i="8"/>
  <c r="K81" i="8"/>
  <c r="N81" i="8"/>
  <c r="D81" i="8"/>
  <c r="E81" i="8"/>
  <c r="O81" i="8"/>
  <c r="D177" i="8"/>
  <c r="H177" i="8"/>
  <c r="N177" i="8"/>
  <c r="F177" i="8"/>
  <c r="R177" i="8"/>
  <c r="C177" i="8"/>
  <c r="M177" i="8"/>
  <c r="E177" i="8"/>
  <c r="K177" i="8"/>
  <c r="O177" i="8"/>
  <c r="B177" i="8"/>
  <c r="L177" i="8"/>
  <c r="G177" i="8"/>
  <c r="S177" i="8"/>
  <c r="D78" i="8"/>
  <c r="H78" i="8"/>
  <c r="N78" i="8"/>
  <c r="E78" i="8"/>
  <c r="K78" i="8"/>
  <c r="O78" i="8"/>
  <c r="B78" i="8"/>
  <c r="L78" i="8"/>
  <c r="C78" i="8"/>
  <c r="M78" i="8"/>
  <c r="F78" i="8"/>
  <c r="R78" i="8"/>
  <c r="S78" i="8"/>
  <c r="G78" i="8"/>
  <c r="D136" i="8"/>
  <c r="H136" i="8"/>
  <c r="N136" i="8"/>
  <c r="E136" i="8"/>
  <c r="K136" i="8"/>
  <c r="O136" i="8"/>
  <c r="B136" i="8"/>
  <c r="L136" i="8"/>
  <c r="R136" i="8"/>
  <c r="S136" i="8"/>
  <c r="C136" i="8"/>
  <c r="M136" i="8"/>
  <c r="F136" i="8"/>
  <c r="G136" i="8"/>
  <c r="D105" i="8"/>
  <c r="H105" i="8"/>
  <c r="N105" i="8"/>
  <c r="E105" i="8"/>
  <c r="K105" i="8"/>
  <c r="O105" i="8"/>
  <c r="B105" i="8"/>
  <c r="L105" i="8"/>
  <c r="G105" i="8"/>
  <c r="C105" i="8"/>
  <c r="M105" i="8"/>
  <c r="F105" i="8"/>
  <c r="R105" i="8"/>
  <c r="S105" i="8"/>
  <c r="B71" i="8"/>
  <c r="F71" i="8"/>
  <c r="L71" i="8"/>
  <c r="R71" i="8"/>
  <c r="C71" i="8"/>
  <c r="G71" i="8"/>
  <c r="M71" i="8"/>
  <c r="S71" i="8"/>
  <c r="H71" i="8"/>
  <c r="K71" i="8"/>
  <c r="N71" i="8"/>
  <c r="O71" i="8"/>
  <c r="D71" i="8"/>
  <c r="E71" i="8"/>
  <c r="B166" i="8"/>
  <c r="F166" i="8"/>
  <c r="L166" i="8"/>
  <c r="R166" i="8"/>
  <c r="H166" i="8"/>
  <c r="E166" i="8"/>
  <c r="O166" i="8"/>
  <c r="C166" i="8"/>
  <c r="G166" i="8"/>
  <c r="M166" i="8"/>
  <c r="S166" i="8"/>
  <c r="D166" i="8"/>
  <c r="N166" i="8"/>
  <c r="K166" i="8"/>
  <c r="D148" i="8"/>
  <c r="H148" i="8"/>
  <c r="N148" i="8"/>
  <c r="E148" i="8"/>
  <c r="K148" i="8"/>
  <c r="O148" i="8"/>
  <c r="B148" i="8"/>
  <c r="L148" i="8"/>
  <c r="F148" i="8"/>
  <c r="S148" i="8"/>
  <c r="C148" i="8"/>
  <c r="M148" i="8"/>
  <c r="R148" i="8"/>
  <c r="G148" i="8"/>
  <c r="B180" i="8"/>
  <c r="F180" i="8"/>
  <c r="L180" i="8"/>
  <c r="R180" i="8"/>
  <c r="D180" i="8"/>
  <c r="N180" i="8"/>
  <c r="E180" i="8"/>
  <c r="O180" i="8"/>
  <c r="C180" i="8"/>
  <c r="G180" i="8"/>
  <c r="M180" i="8"/>
  <c r="S180" i="8"/>
  <c r="H180" i="8"/>
  <c r="K180" i="8"/>
  <c r="B93" i="8"/>
  <c r="F93" i="8"/>
  <c r="L93" i="8"/>
  <c r="R93" i="8"/>
  <c r="C93" i="8"/>
  <c r="G93" i="8"/>
  <c r="M93" i="8"/>
  <c r="S93" i="8"/>
  <c r="D93" i="8"/>
  <c r="N93" i="8"/>
  <c r="E93" i="8"/>
  <c r="O93" i="8"/>
  <c r="K93" i="8"/>
  <c r="H93" i="8"/>
  <c r="D189" i="8"/>
  <c r="H189" i="8"/>
  <c r="N189" i="8"/>
  <c r="B189" i="8"/>
  <c r="F189" i="8"/>
  <c r="R189" i="8"/>
  <c r="G189" i="8"/>
  <c r="S189" i="8"/>
  <c r="E189" i="8"/>
  <c r="K189" i="8"/>
  <c r="O189" i="8"/>
  <c r="L189" i="8"/>
  <c r="C189" i="8"/>
  <c r="M189" i="8"/>
  <c r="D179" i="8"/>
  <c r="H179" i="8"/>
  <c r="N179" i="8"/>
  <c r="B179" i="8"/>
  <c r="L179" i="8"/>
  <c r="C179" i="8"/>
  <c r="M179" i="8"/>
  <c r="E179" i="8"/>
  <c r="K179" i="8"/>
  <c r="O179" i="8"/>
  <c r="F179" i="8"/>
  <c r="R179" i="8"/>
  <c r="G179" i="8"/>
  <c r="S179" i="8"/>
  <c r="B122" i="8"/>
  <c r="F122" i="8"/>
  <c r="L122" i="8"/>
  <c r="R122" i="8"/>
  <c r="C122" i="8"/>
  <c r="G122" i="8"/>
  <c r="M122" i="8"/>
  <c r="S122" i="8"/>
  <c r="H122" i="8"/>
  <c r="D122" i="8"/>
  <c r="O122" i="8"/>
  <c r="K122" i="8"/>
  <c r="N122" i="8"/>
  <c r="E122" i="8"/>
  <c r="D107" i="8"/>
  <c r="H107" i="8"/>
  <c r="N107" i="8"/>
  <c r="E107" i="8"/>
  <c r="K107" i="8"/>
  <c r="O107" i="8"/>
  <c r="F107" i="8"/>
  <c r="R107" i="8"/>
  <c r="L107" i="8"/>
  <c r="M107" i="8"/>
  <c r="G107" i="8"/>
  <c r="S107" i="8"/>
  <c r="B107" i="8"/>
  <c r="C107" i="8"/>
  <c r="D100" i="8"/>
  <c r="H100" i="8"/>
  <c r="N100" i="8"/>
  <c r="E100" i="8"/>
  <c r="K100" i="8"/>
  <c r="O100" i="8"/>
  <c r="F100" i="8"/>
  <c r="R100" i="8"/>
  <c r="G100" i="8"/>
  <c r="S100" i="8"/>
  <c r="L100" i="8"/>
  <c r="M100" i="8"/>
  <c r="B100" i="8"/>
  <c r="C100" i="8"/>
  <c r="D184" i="8"/>
  <c r="H184" i="8"/>
  <c r="N184" i="8"/>
  <c r="B184" i="8"/>
  <c r="L184" i="8"/>
  <c r="R184" i="8"/>
  <c r="G184" i="8"/>
  <c r="S184" i="8"/>
  <c r="E184" i="8"/>
  <c r="K184" i="8"/>
  <c r="O184" i="8"/>
  <c r="F184" i="8"/>
  <c r="C184" i="8"/>
  <c r="M184" i="8"/>
  <c r="B97" i="8"/>
  <c r="F97" i="8"/>
  <c r="L97" i="8"/>
  <c r="R97" i="8"/>
  <c r="C97" i="8"/>
  <c r="G97" i="8"/>
  <c r="M97" i="8"/>
  <c r="S97" i="8"/>
  <c r="H97" i="8"/>
  <c r="K97" i="8"/>
  <c r="D97" i="8"/>
  <c r="E97" i="8"/>
  <c r="N97" i="8"/>
  <c r="O97" i="8"/>
  <c r="B129" i="8"/>
  <c r="F129" i="8"/>
  <c r="L129" i="8"/>
  <c r="R129" i="8"/>
  <c r="C129" i="8"/>
  <c r="G129" i="8"/>
  <c r="M129" i="8"/>
  <c r="S129" i="8"/>
  <c r="D129" i="8"/>
  <c r="N129" i="8"/>
  <c r="E129" i="8"/>
  <c r="O129" i="8"/>
  <c r="H129" i="8"/>
  <c r="K129" i="8"/>
  <c r="B55" i="8"/>
  <c r="F55" i="8"/>
  <c r="L55" i="8"/>
  <c r="R55" i="8"/>
  <c r="C55" i="8"/>
  <c r="G55" i="8"/>
  <c r="M55" i="8"/>
  <c r="S55" i="8"/>
  <c r="H55" i="8"/>
  <c r="K55" i="8"/>
  <c r="D55" i="8"/>
  <c r="N55" i="8"/>
  <c r="E55" i="8"/>
  <c r="O55" i="8"/>
  <c r="D187" i="8"/>
  <c r="H187" i="8"/>
  <c r="N187" i="8"/>
  <c r="F187" i="8"/>
  <c r="R187" i="8"/>
  <c r="C187" i="8"/>
  <c r="M187" i="8"/>
  <c r="E187" i="8"/>
  <c r="K187" i="8"/>
  <c r="O187" i="8"/>
  <c r="B187" i="8"/>
  <c r="L187" i="8"/>
  <c r="G187" i="8"/>
  <c r="S187" i="8"/>
  <c r="D94" i="8"/>
  <c r="H94" i="8"/>
  <c r="N94" i="8"/>
  <c r="E94" i="8"/>
  <c r="K94" i="8"/>
  <c r="O94" i="8"/>
  <c r="F94" i="8"/>
  <c r="R94" i="8"/>
  <c r="G94" i="8"/>
  <c r="S94" i="8"/>
  <c r="B94" i="8"/>
  <c r="L94" i="8"/>
  <c r="C94" i="8"/>
  <c r="M94" i="8"/>
  <c r="D158" i="8"/>
  <c r="H158" i="8"/>
  <c r="N158" i="8"/>
  <c r="B158" i="8"/>
  <c r="L158" i="8"/>
  <c r="C158" i="8"/>
  <c r="M158" i="8"/>
  <c r="E158" i="8"/>
  <c r="K158" i="8"/>
  <c r="O158" i="8"/>
  <c r="F158" i="8"/>
  <c r="R158" i="8"/>
  <c r="G158" i="8"/>
  <c r="S158" i="8"/>
  <c r="D76" i="8"/>
  <c r="H76" i="8"/>
  <c r="N76" i="8"/>
  <c r="E76" i="8"/>
  <c r="K76" i="8"/>
  <c r="O76" i="8"/>
  <c r="F76" i="8"/>
  <c r="R76" i="8"/>
  <c r="G76" i="8"/>
  <c r="S76" i="8"/>
  <c r="B76" i="8"/>
  <c r="L76" i="8"/>
  <c r="M76" i="8"/>
  <c r="C76" i="8"/>
  <c r="D128" i="8"/>
  <c r="H128" i="8"/>
  <c r="N128" i="8"/>
  <c r="E128" i="8"/>
  <c r="K128" i="8"/>
  <c r="O128" i="8"/>
  <c r="B128" i="8"/>
  <c r="L128" i="8"/>
  <c r="R128" i="8"/>
  <c r="S128" i="8"/>
  <c r="C128" i="8"/>
  <c r="M128" i="8"/>
  <c r="F128" i="8"/>
  <c r="G128" i="8"/>
  <c r="B135" i="8"/>
  <c r="F135" i="8"/>
  <c r="L135" i="8"/>
  <c r="R135" i="8"/>
  <c r="C135" i="8"/>
  <c r="G135" i="8"/>
  <c r="M135" i="8"/>
  <c r="S135" i="8"/>
  <c r="H135" i="8"/>
  <c r="N135" i="8"/>
  <c r="O135" i="8"/>
  <c r="K135" i="8"/>
  <c r="D135" i="8"/>
  <c r="E135" i="8"/>
  <c r="D134" i="8"/>
  <c r="H134" i="8"/>
  <c r="N134" i="8"/>
  <c r="E134" i="8"/>
  <c r="K134" i="8"/>
  <c r="O134" i="8"/>
  <c r="F134" i="8"/>
  <c r="R134" i="8"/>
  <c r="L134" i="8"/>
  <c r="M134" i="8"/>
  <c r="G134" i="8"/>
  <c r="S134" i="8"/>
  <c r="B134" i="8"/>
  <c r="C134" i="8"/>
  <c r="B104" i="8"/>
  <c r="F104" i="8"/>
  <c r="L104" i="8"/>
  <c r="R104" i="8"/>
  <c r="C104" i="8"/>
  <c r="G104" i="8"/>
  <c r="M104" i="8"/>
  <c r="S104" i="8"/>
  <c r="H104" i="8"/>
  <c r="N104" i="8"/>
  <c r="K104" i="8"/>
  <c r="D104" i="8"/>
  <c r="E104" i="8"/>
  <c r="O104" i="8"/>
  <c r="B61" i="8"/>
  <c r="F61" i="8"/>
  <c r="L61" i="8"/>
  <c r="R61" i="8"/>
  <c r="C61" i="8"/>
  <c r="G61" i="8"/>
  <c r="M61" i="8"/>
  <c r="S61" i="8"/>
  <c r="D61" i="8"/>
  <c r="N61" i="8"/>
  <c r="E61" i="8"/>
  <c r="O61" i="8"/>
  <c r="H61" i="8"/>
  <c r="K61" i="8"/>
  <c r="D111" i="8"/>
  <c r="H111" i="8"/>
  <c r="N111" i="8"/>
  <c r="E111" i="8"/>
  <c r="K111" i="8"/>
  <c r="O111" i="8"/>
  <c r="F111" i="8"/>
  <c r="R111" i="8"/>
  <c r="B111" i="8"/>
  <c r="C111" i="8"/>
  <c r="G111" i="8"/>
  <c r="S111" i="8"/>
  <c r="L111" i="8"/>
  <c r="M111" i="8"/>
  <c r="B154" i="8"/>
  <c r="F154" i="8"/>
  <c r="L154" i="8"/>
  <c r="R154" i="8"/>
  <c r="D154" i="8"/>
  <c r="N154" i="8"/>
  <c r="E154" i="8"/>
  <c r="O154" i="8"/>
  <c r="C154" i="8"/>
  <c r="G154" i="8"/>
  <c r="M154" i="8"/>
  <c r="S154" i="8"/>
  <c r="H154" i="8"/>
  <c r="K154" i="8"/>
  <c r="B112" i="8"/>
  <c r="F112" i="8"/>
  <c r="L112" i="8"/>
  <c r="R112" i="8"/>
  <c r="C112" i="8"/>
  <c r="G112" i="8"/>
  <c r="M112" i="8"/>
  <c r="S112" i="8"/>
  <c r="H112" i="8"/>
  <c r="D112" i="8"/>
  <c r="E112" i="8"/>
  <c r="K112" i="8"/>
  <c r="N112" i="8"/>
  <c r="O112" i="8"/>
  <c r="B119" i="8"/>
  <c r="F119" i="8"/>
  <c r="L119" i="8"/>
  <c r="R119" i="8"/>
  <c r="C119" i="8"/>
  <c r="G119" i="8"/>
  <c r="M119" i="8"/>
  <c r="S119" i="8"/>
  <c r="D119" i="8"/>
  <c r="N119" i="8"/>
  <c r="K119" i="8"/>
  <c r="E119" i="8"/>
  <c r="O119" i="8"/>
  <c r="H119" i="8"/>
  <c r="D126" i="8"/>
  <c r="H126" i="8"/>
  <c r="N126" i="8"/>
  <c r="E126" i="8"/>
  <c r="K126" i="8"/>
  <c r="O126" i="8"/>
  <c r="F126" i="8"/>
  <c r="R126" i="8"/>
  <c r="L126" i="8"/>
  <c r="C126" i="8"/>
  <c r="G126" i="8"/>
  <c r="S126" i="8"/>
  <c r="B126" i="8"/>
  <c r="M126" i="8"/>
  <c r="B147" i="8"/>
  <c r="F147" i="8"/>
  <c r="L147" i="8"/>
  <c r="R147" i="8"/>
  <c r="C147" i="8"/>
  <c r="G147" i="8"/>
  <c r="M147" i="8"/>
  <c r="S147" i="8"/>
  <c r="H147" i="8"/>
  <c r="D147" i="8"/>
  <c r="O147" i="8"/>
  <c r="K147" i="8"/>
  <c r="N147" i="8"/>
  <c r="E147" i="8"/>
  <c r="B185" i="8"/>
  <c r="F185" i="8"/>
  <c r="L185" i="8"/>
  <c r="R185" i="8"/>
  <c r="N185" i="8"/>
  <c r="K185" i="8"/>
  <c r="C185" i="8"/>
  <c r="G185" i="8"/>
  <c r="M185" i="8"/>
  <c r="S185" i="8"/>
  <c r="D185" i="8"/>
  <c r="H185" i="8"/>
  <c r="E185" i="8"/>
  <c r="O185" i="8"/>
  <c r="D86" i="8"/>
  <c r="H86" i="8"/>
  <c r="N86" i="8"/>
  <c r="E86" i="8"/>
  <c r="K86" i="8"/>
  <c r="O86" i="8"/>
  <c r="F86" i="8"/>
  <c r="R86" i="8"/>
  <c r="G86" i="8"/>
  <c r="S86" i="8"/>
  <c r="B86" i="8"/>
  <c r="M86" i="8"/>
  <c r="C86" i="8"/>
  <c r="L86" i="8"/>
  <c r="B159" i="8"/>
  <c r="F159" i="8"/>
  <c r="L159" i="8"/>
  <c r="R159" i="8"/>
  <c r="D159" i="8"/>
  <c r="N159" i="8"/>
  <c r="E159" i="8"/>
  <c r="K159" i="8"/>
  <c r="C159" i="8"/>
  <c r="G159" i="8"/>
  <c r="M159" i="8"/>
  <c r="S159" i="8"/>
  <c r="H159" i="8"/>
  <c r="O159" i="8"/>
  <c r="B168" i="8"/>
  <c r="F168" i="8"/>
  <c r="L168" i="8"/>
  <c r="R168" i="8"/>
  <c r="D168" i="8"/>
  <c r="N168" i="8"/>
  <c r="K168" i="8"/>
  <c r="C168" i="8"/>
  <c r="G168" i="8"/>
  <c r="M168" i="8"/>
  <c r="S168" i="8"/>
  <c r="H168" i="8"/>
  <c r="E168" i="8"/>
  <c r="O168" i="8"/>
  <c r="D173" i="8"/>
  <c r="H173" i="8"/>
  <c r="N173" i="8"/>
  <c r="F173" i="8"/>
  <c r="R173" i="8"/>
  <c r="C173" i="8"/>
  <c r="M173" i="8"/>
  <c r="E173" i="8"/>
  <c r="K173" i="8"/>
  <c r="O173" i="8"/>
  <c r="B173" i="8"/>
  <c r="L173" i="8"/>
  <c r="G173" i="8"/>
  <c r="S173" i="8"/>
  <c r="B170" i="8"/>
  <c r="F170" i="8"/>
  <c r="L170" i="8"/>
  <c r="R170" i="8"/>
  <c r="H170" i="8"/>
  <c r="E170" i="8"/>
  <c r="O170" i="8"/>
  <c r="C170" i="8"/>
  <c r="G170" i="8"/>
  <c r="M170" i="8"/>
  <c r="S170" i="8"/>
  <c r="D170" i="8"/>
  <c r="N170" i="8"/>
  <c r="K170" i="8"/>
  <c r="B75" i="8"/>
  <c r="F75" i="8"/>
  <c r="L75" i="8"/>
  <c r="R75" i="8"/>
  <c r="C75" i="8"/>
  <c r="G75" i="8"/>
  <c r="M75" i="8"/>
  <c r="S75" i="8"/>
  <c r="D75" i="8"/>
  <c r="N75" i="8"/>
  <c r="E75" i="8"/>
  <c r="O75" i="8"/>
  <c r="H75" i="8"/>
  <c r="K75" i="8"/>
  <c r="D120" i="8"/>
  <c r="H120" i="8"/>
  <c r="N120" i="8"/>
  <c r="E120" i="8"/>
  <c r="K120" i="8"/>
  <c r="O120" i="8"/>
  <c r="F120" i="8"/>
  <c r="R120" i="8"/>
  <c r="B120" i="8"/>
  <c r="M120" i="8"/>
  <c r="G120" i="8"/>
  <c r="S120" i="8"/>
  <c r="L120" i="8"/>
  <c r="C120" i="8"/>
  <c r="D151" i="8"/>
  <c r="H151" i="8"/>
  <c r="N151" i="8"/>
  <c r="F151" i="8"/>
  <c r="R151" i="8"/>
  <c r="C151" i="8"/>
  <c r="M151" i="8"/>
  <c r="E151" i="8"/>
  <c r="K151" i="8"/>
  <c r="O151" i="8"/>
  <c r="B151" i="8"/>
  <c r="L151" i="8"/>
  <c r="G151" i="8"/>
  <c r="S151" i="8"/>
  <c r="D142" i="8"/>
  <c r="H142" i="8"/>
  <c r="N142" i="8"/>
  <c r="E142" i="8"/>
  <c r="K142" i="8"/>
  <c r="O142" i="8"/>
  <c r="F142" i="8"/>
  <c r="R142" i="8"/>
  <c r="L142" i="8"/>
  <c r="M142" i="8"/>
  <c r="G142" i="8"/>
  <c r="S142" i="8"/>
  <c r="B142" i="8"/>
  <c r="C142" i="8"/>
  <c r="D175" i="8"/>
  <c r="H175" i="8"/>
  <c r="N175" i="8"/>
  <c r="B175" i="8"/>
  <c r="L175" i="8"/>
  <c r="G175" i="8"/>
  <c r="S175" i="8"/>
  <c r="E175" i="8"/>
  <c r="K175" i="8"/>
  <c r="O175" i="8"/>
  <c r="F175" i="8"/>
  <c r="R175" i="8"/>
  <c r="C175" i="8"/>
  <c r="M175" i="8"/>
  <c r="B137" i="8"/>
  <c r="F137" i="8"/>
  <c r="L137" i="8"/>
  <c r="R137" i="8"/>
  <c r="C137" i="8"/>
  <c r="G137" i="8"/>
  <c r="M137" i="8"/>
  <c r="S137" i="8"/>
  <c r="D137" i="8"/>
  <c r="N137" i="8"/>
  <c r="E137" i="8"/>
  <c r="O137" i="8"/>
  <c r="H137" i="8"/>
  <c r="K137" i="8"/>
  <c r="D64" i="8"/>
  <c r="H64" i="8"/>
  <c r="N64" i="8"/>
  <c r="E64" i="8"/>
  <c r="K64" i="8"/>
  <c r="O64" i="8"/>
  <c r="B64" i="8"/>
  <c r="L64" i="8"/>
  <c r="C64" i="8"/>
  <c r="M64" i="8"/>
  <c r="R64" i="8"/>
  <c r="S64" i="8"/>
  <c r="F64" i="8"/>
  <c r="G64" i="8"/>
  <c r="D102" i="8"/>
  <c r="H102" i="8"/>
  <c r="E102" i="8"/>
  <c r="K102" i="8"/>
  <c r="B102" i="8"/>
  <c r="L102" i="8"/>
  <c r="R102" i="8"/>
  <c r="C102" i="8"/>
  <c r="M102" i="8"/>
  <c r="S102" i="8"/>
  <c r="N102" i="8"/>
  <c r="O102" i="8"/>
  <c r="F102" i="8"/>
  <c r="G102" i="8"/>
  <c r="B67" i="8"/>
  <c r="F67" i="8"/>
  <c r="L67" i="8"/>
  <c r="R67" i="8"/>
  <c r="C67" i="8"/>
  <c r="G67" i="8"/>
  <c r="M67" i="8"/>
  <c r="S67" i="8"/>
  <c r="H67" i="8"/>
  <c r="K67" i="8"/>
  <c r="D67" i="8"/>
  <c r="N67" i="8"/>
  <c r="O67" i="8"/>
  <c r="E67" i="8"/>
  <c r="D153" i="8"/>
  <c r="H153" i="8"/>
  <c r="N153" i="8"/>
  <c r="B153" i="8"/>
  <c r="L153" i="8"/>
  <c r="C153" i="8"/>
  <c r="M153" i="8"/>
  <c r="E153" i="8"/>
  <c r="K153" i="8"/>
  <c r="O153" i="8"/>
  <c r="F153" i="8"/>
  <c r="R153" i="8"/>
  <c r="G153" i="8"/>
  <c r="S153" i="8"/>
  <c r="D103" i="8"/>
  <c r="H103" i="8"/>
  <c r="N103" i="8"/>
  <c r="E103" i="8"/>
  <c r="K103" i="8"/>
  <c r="O103" i="8"/>
  <c r="F103" i="8"/>
  <c r="R103" i="8"/>
  <c r="B103" i="8"/>
  <c r="L103" i="8"/>
  <c r="C103" i="8"/>
  <c r="M103" i="8"/>
  <c r="G103" i="8"/>
  <c r="S103" i="8"/>
  <c r="D96" i="8"/>
  <c r="H96" i="8"/>
  <c r="N96" i="8"/>
  <c r="E96" i="8"/>
  <c r="K96" i="8"/>
  <c r="O96" i="8"/>
  <c r="F96" i="8"/>
  <c r="R96" i="8"/>
  <c r="G96" i="8"/>
  <c r="S96" i="8"/>
  <c r="B96" i="8"/>
  <c r="L96" i="8"/>
  <c r="M96" i="8"/>
  <c r="C96" i="8"/>
  <c r="D118" i="8"/>
  <c r="H118" i="8"/>
  <c r="N118" i="8"/>
  <c r="E118" i="8"/>
  <c r="K118" i="8"/>
  <c r="O118" i="8"/>
  <c r="B118" i="8"/>
  <c r="L118" i="8"/>
  <c r="R118" i="8"/>
  <c r="S118" i="8"/>
  <c r="C118" i="8"/>
  <c r="M118" i="8"/>
  <c r="F118" i="8"/>
  <c r="G118" i="8"/>
  <c r="B99" i="8"/>
  <c r="F99" i="8"/>
  <c r="L99" i="8"/>
  <c r="R99" i="8"/>
  <c r="C99" i="8"/>
  <c r="G99" i="8"/>
  <c r="M99" i="8"/>
  <c r="S99" i="8"/>
  <c r="D99" i="8"/>
  <c r="N99" i="8"/>
  <c r="E99" i="8"/>
  <c r="O99" i="8"/>
  <c r="H99" i="8"/>
  <c r="K99" i="8"/>
  <c r="B172" i="8"/>
  <c r="F172" i="8"/>
  <c r="L172" i="8"/>
  <c r="R172" i="8"/>
  <c r="D172" i="8"/>
  <c r="N172" i="8"/>
  <c r="K172" i="8"/>
  <c r="C172" i="8"/>
  <c r="G172" i="8"/>
  <c r="M172" i="8"/>
  <c r="S172" i="8"/>
  <c r="H172" i="8"/>
  <c r="E172" i="8"/>
  <c r="O172" i="8"/>
  <c r="B108" i="8"/>
  <c r="F108" i="8"/>
  <c r="L108" i="8"/>
  <c r="R108" i="8"/>
  <c r="C108" i="8"/>
  <c r="G108" i="8"/>
  <c r="M108" i="8"/>
  <c r="S108" i="8"/>
  <c r="H108" i="8"/>
  <c r="N108" i="8"/>
  <c r="O108" i="8"/>
  <c r="K108" i="8"/>
  <c r="D108" i="8"/>
  <c r="E108" i="8"/>
  <c r="D109" i="8"/>
  <c r="H109" i="8"/>
  <c r="N109" i="8"/>
  <c r="E109" i="8"/>
  <c r="K109" i="8"/>
  <c r="O109" i="8"/>
  <c r="B109" i="8"/>
  <c r="L109" i="8"/>
  <c r="R109" i="8"/>
  <c r="S109" i="8"/>
  <c r="C109" i="8"/>
  <c r="M109" i="8"/>
  <c r="F109" i="8"/>
  <c r="G109" i="8"/>
  <c r="B141" i="8"/>
  <c r="F141" i="8"/>
  <c r="L141" i="8"/>
  <c r="R141" i="8"/>
  <c r="C141" i="8"/>
  <c r="G141" i="8"/>
  <c r="M141" i="8"/>
  <c r="S141" i="8"/>
  <c r="D141" i="8"/>
  <c r="N141" i="8"/>
  <c r="H141" i="8"/>
  <c r="K141" i="8"/>
  <c r="E141" i="8"/>
  <c r="O141" i="8"/>
  <c r="B79" i="8"/>
  <c r="F79" i="8"/>
  <c r="L79" i="8"/>
  <c r="R79" i="8"/>
  <c r="C79" i="8"/>
  <c r="G79" i="8"/>
  <c r="M79" i="8"/>
  <c r="S79" i="8"/>
  <c r="D79" i="8"/>
  <c r="N79" i="8"/>
  <c r="E79" i="8"/>
  <c r="O79" i="8"/>
  <c r="H79" i="8"/>
  <c r="K79" i="8"/>
  <c r="D72" i="8"/>
  <c r="H72" i="8"/>
  <c r="N72" i="8"/>
  <c r="E72" i="8"/>
  <c r="K72" i="8"/>
  <c r="O72" i="8"/>
  <c r="B72" i="8"/>
  <c r="L72" i="8"/>
  <c r="C72" i="8"/>
  <c r="M72" i="8"/>
  <c r="R72" i="8"/>
  <c r="F72" i="8"/>
  <c r="G72" i="8"/>
  <c r="S72" i="8"/>
  <c r="D138" i="8"/>
  <c r="H138" i="8"/>
  <c r="N138" i="8"/>
  <c r="E138" i="8"/>
  <c r="K138" i="8"/>
  <c r="O138" i="8"/>
  <c r="F138" i="8"/>
  <c r="R138" i="8"/>
  <c r="B138" i="8"/>
  <c r="C138" i="8"/>
  <c r="M138" i="8"/>
  <c r="G138" i="8"/>
  <c r="S138" i="8"/>
  <c r="L138" i="8"/>
  <c r="B139" i="8"/>
  <c r="F139" i="8"/>
  <c r="L139" i="8"/>
  <c r="R139" i="8"/>
  <c r="C139" i="8"/>
  <c r="G139" i="8"/>
  <c r="M139" i="8"/>
  <c r="S139" i="8"/>
  <c r="H139" i="8"/>
  <c r="D139" i="8"/>
  <c r="K139" i="8"/>
  <c r="N139" i="8"/>
  <c r="E139" i="8"/>
  <c r="O139" i="8"/>
  <c r="B164" i="8"/>
  <c r="F164" i="8"/>
  <c r="L164" i="8"/>
  <c r="R164" i="8"/>
  <c r="N164" i="8"/>
  <c r="E164" i="8"/>
  <c r="O164" i="8"/>
  <c r="C164" i="8"/>
  <c r="G164" i="8"/>
  <c r="M164" i="8"/>
  <c r="S164" i="8"/>
  <c r="D164" i="8"/>
  <c r="H164" i="8"/>
  <c r="K164" i="8"/>
  <c r="B188" i="8"/>
  <c r="F188" i="8"/>
  <c r="L188" i="8"/>
  <c r="R188" i="8"/>
  <c r="H188" i="8"/>
  <c r="E188" i="8"/>
  <c r="O188" i="8"/>
  <c r="C188" i="8"/>
  <c r="G188" i="8"/>
  <c r="M188" i="8"/>
  <c r="S188" i="8"/>
  <c r="D188" i="8"/>
  <c r="N188" i="8"/>
  <c r="K188" i="8"/>
  <c r="B145" i="8"/>
  <c r="F145" i="8"/>
  <c r="L145" i="8"/>
  <c r="R145" i="8"/>
  <c r="C145" i="8"/>
  <c r="G145" i="8"/>
  <c r="M145" i="8"/>
  <c r="S145" i="8"/>
  <c r="D145" i="8"/>
  <c r="N145" i="8"/>
  <c r="K145" i="8"/>
  <c r="E145" i="8"/>
  <c r="O145" i="8"/>
  <c r="H145" i="8"/>
  <c r="B87" i="8"/>
  <c r="F87" i="8"/>
  <c r="L87" i="8"/>
  <c r="R87" i="8"/>
  <c r="C87" i="8"/>
  <c r="G87" i="8"/>
  <c r="M87" i="8"/>
  <c r="S87" i="8"/>
  <c r="H87" i="8"/>
  <c r="K87" i="8"/>
  <c r="D87" i="8"/>
  <c r="N87" i="8"/>
  <c r="E87" i="8"/>
  <c r="O87" i="8"/>
  <c r="D80" i="8"/>
  <c r="H80" i="8"/>
  <c r="N80" i="8"/>
  <c r="E80" i="8"/>
  <c r="K80" i="8"/>
  <c r="O80" i="8"/>
  <c r="F80" i="8"/>
  <c r="R80" i="8"/>
  <c r="G80" i="8"/>
  <c r="S80" i="8"/>
  <c r="L80" i="8"/>
  <c r="M80" i="8"/>
  <c r="B80" i="8"/>
  <c r="C80" i="8"/>
  <c r="B110" i="8"/>
  <c r="F110" i="8"/>
  <c r="L110" i="8"/>
  <c r="R110" i="8"/>
  <c r="C110" i="8"/>
  <c r="G110" i="8"/>
  <c r="M110" i="8"/>
  <c r="S110" i="8"/>
  <c r="D110" i="8"/>
  <c r="N110" i="8"/>
  <c r="E110" i="8"/>
  <c r="O110" i="8"/>
  <c r="H110" i="8"/>
  <c r="K110" i="8"/>
  <c r="B174" i="8"/>
  <c r="F174" i="8"/>
  <c r="L174" i="8"/>
  <c r="R174" i="8"/>
  <c r="H174" i="8"/>
  <c r="E174" i="8"/>
  <c r="O174" i="8"/>
  <c r="C174" i="8"/>
  <c r="G174" i="8"/>
  <c r="M174" i="8"/>
  <c r="S174" i="8"/>
  <c r="D174" i="8"/>
  <c r="N174" i="8"/>
  <c r="K174" i="8"/>
  <c r="B115" i="8"/>
  <c r="F115" i="8"/>
  <c r="L115" i="8"/>
  <c r="R115" i="8"/>
  <c r="C115" i="8"/>
  <c r="G115" i="8"/>
  <c r="M115" i="8"/>
  <c r="S115" i="8"/>
  <c r="D115" i="8"/>
  <c r="N115" i="8"/>
  <c r="H115" i="8"/>
  <c r="K115" i="8"/>
  <c r="E115" i="8"/>
  <c r="O115" i="8"/>
  <c r="D116" i="8"/>
  <c r="H116" i="8"/>
  <c r="N116" i="8"/>
  <c r="E116" i="8"/>
  <c r="K116" i="8"/>
  <c r="O116" i="8"/>
  <c r="F116" i="8"/>
  <c r="R116" i="8"/>
  <c r="L116" i="8"/>
  <c r="M116" i="8"/>
  <c r="G116" i="8"/>
  <c r="S116" i="8"/>
  <c r="B116" i="8"/>
  <c r="C116" i="8"/>
  <c r="S54" i="8"/>
  <c r="B54" i="8"/>
  <c r="O54" i="8"/>
  <c r="N54" i="8"/>
  <c r="M54" i="8"/>
  <c r="K54" i="8"/>
  <c r="L54" i="8"/>
  <c r="F54" i="8"/>
  <c r="D54" i="8"/>
  <c r="H54" i="8"/>
  <c r="G54" i="8"/>
  <c r="E54" i="8"/>
  <c r="C54" i="8"/>
  <c r="R54" i="8"/>
  <c r="I54" i="8" l="1"/>
  <c r="P54" i="8" s="1"/>
  <c r="J57" i="8"/>
  <c r="P57" i="8"/>
  <c r="Q57" i="8" s="1"/>
  <c r="I146" i="8"/>
  <c r="P146" i="8" s="1"/>
  <c r="I112" i="8"/>
  <c r="P112" i="8" s="1"/>
  <c r="I131" i="8"/>
  <c r="P131" i="8" s="1"/>
  <c r="I127" i="8"/>
  <c r="P127" i="8" s="1"/>
  <c r="Q127" i="8" s="1"/>
  <c r="I85" i="8"/>
  <c r="P85" i="8" s="1"/>
  <c r="I159" i="8"/>
  <c r="I190" i="8"/>
  <c r="I157" i="8"/>
  <c r="I69" i="8"/>
  <c r="P69" i="8" s="1"/>
  <c r="Q69" i="8" s="1"/>
  <c r="I82" i="8"/>
  <c r="P82" i="8" s="1"/>
  <c r="I84" i="8"/>
  <c r="P84" i="8" s="1"/>
  <c r="I188" i="8"/>
  <c r="P188" i="8" s="1"/>
  <c r="I170" i="8"/>
  <c r="P170" i="8" s="1"/>
  <c r="I183" i="8"/>
  <c r="I116" i="8"/>
  <c r="I103" i="8"/>
  <c r="I151" i="8"/>
  <c r="I173" i="8"/>
  <c r="P173" i="8" s="1"/>
  <c r="Q173" i="8" s="1"/>
  <c r="I135" i="8"/>
  <c r="P135" i="8" s="1"/>
  <c r="Q135" i="8" s="1"/>
  <c r="I100" i="8"/>
  <c r="P100" i="8" s="1"/>
  <c r="I189" i="8"/>
  <c r="I180" i="8"/>
  <c r="I167" i="8"/>
  <c r="I174" i="8"/>
  <c r="I81" i="8"/>
  <c r="I133" i="8"/>
  <c r="P133" i="8" s="1"/>
  <c r="I110" i="8"/>
  <c r="I96" i="8"/>
  <c r="I67" i="8"/>
  <c r="I154" i="8"/>
  <c r="P154" i="8" s="1"/>
  <c r="I61" i="8"/>
  <c r="I97" i="8"/>
  <c r="I148" i="8"/>
  <c r="P148" i="8" s="1"/>
  <c r="Q148" i="8" s="1"/>
  <c r="I65" i="8"/>
  <c r="I73" i="8"/>
  <c r="I101" i="8"/>
  <c r="I122" i="8"/>
  <c r="I117" i="8"/>
  <c r="I163" i="8"/>
  <c r="I165" i="8"/>
  <c r="I152" i="8"/>
  <c r="P152" i="8" s="1"/>
  <c r="I87" i="8"/>
  <c r="I145" i="8"/>
  <c r="I138" i="8"/>
  <c r="I109" i="8"/>
  <c r="I172" i="8"/>
  <c r="P172" i="8" s="1"/>
  <c r="I118" i="8"/>
  <c r="I175" i="8"/>
  <c r="I75" i="8"/>
  <c r="P75" i="8" s="1"/>
  <c r="Q75" i="8" s="1"/>
  <c r="I126" i="8"/>
  <c r="P126" i="8" s="1"/>
  <c r="Q126" i="8" s="1"/>
  <c r="I111" i="8"/>
  <c r="I94" i="8"/>
  <c r="I105" i="8"/>
  <c r="I171" i="8"/>
  <c r="I161" i="8"/>
  <c r="I58" i="8"/>
  <c r="I169" i="8"/>
  <c r="I63" i="8"/>
  <c r="I162" i="8"/>
  <c r="I124" i="8"/>
  <c r="I98" i="8"/>
  <c r="P98" i="8" s="1"/>
  <c r="I64" i="8"/>
  <c r="I78" i="8"/>
  <c r="I72" i="8"/>
  <c r="P72" i="8" s="1"/>
  <c r="Q72" i="8" s="1"/>
  <c r="I128" i="8"/>
  <c r="P128" i="8" s="1"/>
  <c r="Q128" i="8" s="1"/>
  <c r="I187" i="8"/>
  <c r="P187" i="8" s="1"/>
  <c r="I184" i="8"/>
  <c r="P184" i="8" s="1"/>
  <c r="Q184" i="8" s="1"/>
  <c r="I179" i="8"/>
  <c r="I68" i="8"/>
  <c r="I77" i="8"/>
  <c r="I59" i="8"/>
  <c r="I140" i="8"/>
  <c r="I147" i="8"/>
  <c r="P147" i="8" s="1"/>
  <c r="I104" i="8"/>
  <c r="P104" i="8" s="1"/>
  <c r="Q104" i="8" s="1"/>
  <c r="I166" i="8"/>
  <c r="P166" i="8" s="1"/>
  <c r="Q166" i="8" s="1"/>
  <c r="I114" i="8"/>
  <c r="I149" i="8"/>
  <c r="I132" i="8"/>
  <c r="I80" i="8"/>
  <c r="I79" i="8"/>
  <c r="P79" i="8" s="1"/>
  <c r="I76" i="8"/>
  <c r="P76" i="8" s="1"/>
  <c r="Q76" i="8" s="1"/>
  <c r="I106" i="8"/>
  <c r="I92" i="8"/>
  <c r="I144" i="8"/>
  <c r="I155" i="8"/>
  <c r="I178" i="8"/>
  <c r="I102" i="8"/>
  <c r="I142" i="8"/>
  <c r="I168" i="8"/>
  <c r="P168" i="8" s="1"/>
  <c r="Q168" i="8" s="1"/>
  <c r="I86" i="8"/>
  <c r="P86" i="8" s="1"/>
  <c r="I119" i="8"/>
  <c r="I71" i="8"/>
  <c r="I136" i="8"/>
  <c r="I143" i="8"/>
  <c r="I89" i="8"/>
  <c r="I66" i="8"/>
  <c r="I181" i="8"/>
  <c r="I88" i="8"/>
  <c r="P88" i="8" s="1"/>
  <c r="Q88" i="8" s="1"/>
  <c r="I164" i="8"/>
  <c r="I139" i="8"/>
  <c r="I115" i="8"/>
  <c r="I141" i="8"/>
  <c r="P141" i="8" s="1"/>
  <c r="I108" i="8"/>
  <c r="I99" i="8"/>
  <c r="P99" i="8" s="1"/>
  <c r="Q99" i="8" s="1"/>
  <c r="I153" i="8"/>
  <c r="P153" i="8" s="1"/>
  <c r="Q153" i="8" s="1"/>
  <c r="I137" i="8"/>
  <c r="I120" i="8"/>
  <c r="I185" i="8"/>
  <c r="I134" i="8"/>
  <c r="I158" i="8"/>
  <c r="I55" i="8"/>
  <c r="I129" i="8"/>
  <c r="I107" i="8"/>
  <c r="P107" i="8" s="1"/>
  <c r="Q107" i="8" s="1"/>
  <c r="I93" i="8"/>
  <c r="I177" i="8"/>
  <c r="I150" i="8"/>
  <c r="I62" i="8"/>
  <c r="I90" i="8"/>
  <c r="I70" i="8"/>
  <c r="I176" i="8"/>
  <c r="I91" i="8"/>
  <c r="I123" i="8"/>
  <c r="P123" i="8" s="1"/>
  <c r="I130" i="8"/>
  <c r="P130" i="8" s="1"/>
  <c r="Q182" i="8"/>
  <c r="J56" i="8"/>
  <c r="J160" i="8"/>
  <c r="J156" i="8"/>
  <c r="J95" i="8"/>
  <c r="J121" i="8"/>
  <c r="J83" i="8"/>
  <c r="J125" i="8"/>
  <c r="Q60" i="8"/>
  <c r="J74" i="8"/>
  <c r="V3" i="8"/>
  <c r="J79" i="8" l="1"/>
  <c r="J146" i="8"/>
  <c r="J112" i="8"/>
  <c r="J131" i="8"/>
  <c r="J187" i="8"/>
  <c r="J84" i="8"/>
  <c r="J133" i="8"/>
  <c r="J82" i="8"/>
  <c r="J100" i="8"/>
  <c r="J152" i="8"/>
  <c r="J86" i="8"/>
  <c r="J132" i="8"/>
  <c r="P132" i="8"/>
  <c r="Q132" i="8" s="1"/>
  <c r="P117" i="8"/>
  <c r="Q117" i="8" s="1"/>
  <c r="P159" i="8"/>
  <c r="Q159" i="8" s="1"/>
  <c r="J62" i="8"/>
  <c r="P62" i="8"/>
  <c r="Q62" i="8" s="1"/>
  <c r="P136" i="8"/>
  <c r="Q136" i="8" s="1"/>
  <c r="J68" i="8"/>
  <c r="P68" i="8"/>
  <c r="Q68" i="8" s="1"/>
  <c r="P105" i="8"/>
  <c r="Q105" i="8" s="1"/>
  <c r="J67" i="8"/>
  <c r="P67" i="8"/>
  <c r="Q67" i="8" s="1"/>
  <c r="P189" i="8"/>
  <c r="Q189" i="8" s="1"/>
  <c r="J150" i="8"/>
  <c r="P150" i="8"/>
  <c r="Q150" i="8" s="1"/>
  <c r="J139" i="8"/>
  <c r="P139" i="8"/>
  <c r="Q139" i="8" s="1"/>
  <c r="P144" i="8"/>
  <c r="Q144" i="8" s="1"/>
  <c r="P179" i="8"/>
  <c r="Q179" i="8" s="1"/>
  <c r="J94" i="8"/>
  <c r="P94" i="8"/>
  <c r="Q94" i="8" s="1"/>
  <c r="J101" i="8"/>
  <c r="P101" i="8"/>
  <c r="Q101" i="8" s="1"/>
  <c r="J154" i="8"/>
  <c r="J177" i="8"/>
  <c r="P177" i="8"/>
  <c r="Q177" i="8" s="1"/>
  <c r="J119" i="8"/>
  <c r="P119" i="8"/>
  <c r="Q119" i="8" s="1"/>
  <c r="J92" i="8"/>
  <c r="P92" i="8"/>
  <c r="Q92" i="8" s="1"/>
  <c r="J111" i="8"/>
  <c r="P111" i="8"/>
  <c r="Q111" i="8" s="1"/>
  <c r="P73" i="8"/>
  <c r="Q73" i="8" s="1"/>
  <c r="J93" i="8"/>
  <c r="P93" i="8"/>
  <c r="Q93" i="8" s="1"/>
  <c r="J137" i="8"/>
  <c r="P137" i="8"/>
  <c r="Q137" i="8" s="1"/>
  <c r="P65" i="8"/>
  <c r="Q65" i="8" s="1"/>
  <c r="J130" i="8"/>
  <c r="J123" i="8"/>
  <c r="J181" i="8"/>
  <c r="P181" i="8"/>
  <c r="Q181" i="8" s="1"/>
  <c r="P169" i="8"/>
  <c r="Q169" i="8" s="1"/>
  <c r="P81" i="8"/>
  <c r="Q81" i="8" s="1"/>
  <c r="J151" i="8"/>
  <c r="P151" i="8"/>
  <c r="Q151" i="8" s="1"/>
  <c r="J158" i="8"/>
  <c r="P158" i="8"/>
  <c r="Q158" i="8" s="1"/>
  <c r="J178" i="8"/>
  <c r="P178" i="8"/>
  <c r="Q178" i="8" s="1"/>
  <c r="P64" i="8"/>
  <c r="Q64" i="8" s="1"/>
  <c r="P171" i="8"/>
  <c r="Q171" i="8" s="1"/>
  <c r="J183" i="8"/>
  <c r="P183" i="8"/>
  <c r="Q183" i="8" s="1"/>
  <c r="J172" i="8"/>
  <c r="P134" i="8"/>
  <c r="Q134" i="8" s="1"/>
  <c r="P155" i="8"/>
  <c r="Q155" i="8" s="1"/>
  <c r="J109" i="8"/>
  <c r="P109" i="8"/>
  <c r="Q109" i="8" s="1"/>
  <c r="J170" i="8"/>
  <c r="P185" i="8"/>
  <c r="Q185" i="8" s="1"/>
  <c r="J71" i="8"/>
  <c r="P71" i="8"/>
  <c r="Q71" i="8" s="1"/>
  <c r="J124" i="8"/>
  <c r="P124" i="8"/>
  <c r="Q124" i="8" s="1"/>
  <c r="P138" i="8"/>
  <c r="Q138" i="8" s="1"/>
  <c r="J96" i="8"/>
  <c r="P96" i="8"/>
  <c r="Q96" i="8" s="1"/>
  <c r="J164" i="8"/>
  <c r="P164" i="8"/>
  <c r="Q164" i="8" s="1"/>
  <c r="J162" i="8"/>
  <c r="P162" i="8"/>
  <c r="Q162" i="8" s="1"/>
  <c r="P145" i="8"/>
  <c r="Q145" i="8" s="1"/>
  <c r="P110" i="8"/>
  <c r="Q110" i="8" s="1"/>
  <c r="J106" i="8"/>
  <c r="P106" i="8"/>
  <c r="Q106" i="8" s="1"/>
  <c r="P63" i="8"/>
  <c r="Q63" i="8" s="1"/>
  <c r="P87" i="8"/>
  <c r="Q87" i="8" s="1"/>
  <c r="J91" i="8"/>
  <c r="P91" i="8"/>
  <c r="Q91" i="8" s="1"/>
  <c r="J188" i="8"/>
  <c r="J147" i="8"/>
  <c r="J85" i="8"/>
  <c r="J176" i="8"/>
  <c r="P176" i="8"/>
  <c r="Q176" i="8" s="1"/>
  <c r="P129" i="8"/>
  <c r="Q129" i="8" s="1"/>
  <c r="J66" i="8"/>
  <c r="P66" i="8"/>
  <c r="Q66" i="8" s="1"/>
  <c r="P142" i="8"/>
  <c r="Q142" i="8" s="1"/>
  <c r="P140" i="8"/>
  <c r="Q140" i="8" s="1"/>
  <c r="P58" i="8"/>
  <c r="Q58" i="8" s="1"/>
  <c r="J175" i="8"/>
  <c r="P175" i="8"/>
  <c r="Q175" i="8" s="1"/>
  <c r="J165" i="8"/>
  <c r="P165" i="8"/>
  <c r="Q165" i="8" s="1"/>
  <c r="J97" i="8"/>
  <c r="P97" i="8"/>
  <c r="Q97" i="8" s="1"/>
  <c r="P174" i="8"/>
  <c r="Q174" i="8" s="1"/>
  <c r="P103" i="8"/>
  <c r="Q103" i="8" s="1"/>
  <c r="J157" i="8"/>
  <c r="P157" i="8"/>
  <c r="Q157" i="8" s="1"/>
  <c r="P90" i="8"/>
  <c r="Q90" i="8" s="1"/>
  <c r="P143" i="8"/>
  <c r="Q143" i="8" s="1"/>
  <c r="P77" i="8"/>
  <c r="Q77" i="8" s="1"/>
  <c r="J180" i="8"/>
  <c r="P180" i="8"/>
  <c r="Q180" i="8" s="1"/>
  <c r="J115" i="8"/>
  <c r="P115" i="8"/>
  <c r="Q115" i="8" s="1"/>
  <c r="J149" i="8"/>
  <c r="P149" i="8"/>
  <c r="Q149" i="8" s="1"/>
  <c r="P122" i="8"/>
  <c r="Q122" i="8" s="1"/>
  <c r="J98" i="8"/>
  <c r="P114" i="8"/>
  <c r="Q114" i="8" s="1"/>
  <c r="J141" i="8"/>
  <c r="P120" i="8"/>
  <c r="Q120" i="8" s="1"/>
  <c r="J70" i="8"/>
  <c r="P70" i="8"/>
  <c r="Q70" i="8" s="1"/>
  <c r="J55" i="8"/>
  <c r="P55" i="8"/>
  <c r="Q55" i="8" s="1"/>
  <c r="J108" i="8"/>
  <c r="P108" i="8"/>
  <c r="Q108" i="8" s="1"/>
  <c r="J89" i="8"/>
  <c r="P89" i="8"/>
  <c r="Q89" i="8" s="1"/>
  <c r="J102" i="8"/>
  <c r="P102" i="8"/>
  <c r="Q102" i="8" s="1"/>
  <c r="J80" i="8"/>
  <c r="P80" i="8"/>
  <c r="Q80" i="8" s="1"/>
  <c r="J59" i="8"/>
  <c r="P59" i="8"/>
  <c r="Q59" i="8" s="1"/>
  <c r="J78" i="8"/>
  <c r="P78" i="8"/>
  <c r="Q78" i="8" s="1"/>
  <c r="P161" i="8"/>
  <c r="Q161" i="8" s="1"/>
  <c r="J118" i="8"/>
  <c r="P118" i="8"/>
  <c r="Q118" i="8" s="1"/>
  <c r="J163" i="8"/>
  <c r="P163" i="8"/>
  <c r="Q163" i="8" s="1"/>
  <c r="P61" i="8"/>
  <c r="Q61" i="8" s="1"/>
  <c r="J167" i="8"/>
  <c r="P167" i="8"/>
  <c r="Q167" i="8" s="1"/>
  <c r="P116" i="8"/>
  <c r="Q116" i="8" s="1"/>
  <c r="P190" i="8"/>
  <c r="Q190" i="8" s="1"/>
  <c r="Q121" i="8"/>
  <c r="Q56" i="8"/>
  <c r="Q156" i="8"/>
  <c r="Q74" i="8"/>
  <c r="Q95" i="8"/>
  <c r="J60" i="8"/>
  <c r="J182" i="8"/>
  <c r="Q160" i="8"/>
  <c r="J88" i="8"/>
  <c r="Q125" i="8"/>
  <c r="Q83" i="8"/>
  <c r="Q85" i="8"/>
  <c r="Q146" i="8"/>
  <c r="J140" i="8"/>
  <c r="Q123" i="8"/>
  <c r="J63" i="8"/>
  <c r="J155" i="8"/>
  <c r="Q130" i="8"/>
  <c r="Q152" i="8"/>
  <c r="Q133" i="8"/>
  <c r="J127" i="8"/>
  <c r="J117" i="8"/>
  <c r="Q84" i="8"/>
  <c r="J69" i="8"/>
  <c r="Q98" i="8"/>
  <c r="Q82" i="8"/>
  <c r="J114" i="8"/>
  <c r="Q186" i="8"/>
  <c r="J186" i="8"/>
  <c r="Q113" i="8"/>
  <c r="J113" i="8"/>
  <c r="J126" i="8"/>
  <c r="J174" i="8"/>
  <c r="Q100" i="8"/>
  <c r="J81" i="8"/>
  <c r="J169" i="8"/>
  <c r="J173" i="8"/>
  <c r="J161" i="8"/>
  <c r="J190" i="8"/>
  <c r="J136" i="8"/>
  <c r="J73" i="8"/>
  <c r="Q170" i="8"/>
  <c r="Q154" i="8"/>
  <c r="Q147" i="8"/>
  <c r="Q141" i="8"/>
  <c r="Q86" i="8"/>
  <c r="J76" i="8"/>
  <c r="J104" i="8"/>
  <c r="J142" i="8"/>
  <c r="J129" i="8"/>
  <c r="J134" i="8"/>
  <c r="J135" i="8"/>
  <c r="J105" i="8"/>
  <c r="J159" i="8"/>
  <c r="J145" i="8"/>
  <c r="J65" i="8"/>
  <c r="J189" i="8"/>
  <c r="J185" i="8"/>
  <c r="J99" i="8"/>
  <c r="Q188" i="8"/>
  <c r="J179" i="8"/>
  <c r="J138" i="8"/>
  <c r="J144" i="8"/>
  <c r="J103" i="8"/>
  <c r="J75" i="8"/>
  <c r="J128" i="8"/>
  <c r="J171" i="8"/>
  <c r="J64" i="8"/>
  <c r="J122" i="8"/>
  <c r="J166" i="8"/>
  <c r="Q131" i="8"/>
  <c r="Q187" i="8"/>
  <c r="J87" i="8"/>
  <c r="J143" i="8"/>
  <c r="J168" i="8"/>
  <c r="J116" i="8"/>
  <c r="J184" i="8"/>
  <c r="J58" i="8"/>
  <c r="J107" i="8"/>
  <c r="J120" i="8"/>
  <c r="J110" i="8"/>
  <c r="J153" i="8"/>
  <c r="J90" i="8"/>
  <c r="J61" i="8"/>
  <c r="J72" i="8"/>
  <c r="J148" i="8"/>
  <c r="Q112" i="8"/>
  <c r="J77" i="8"/>
  <c r="Q79" i="8"/>
  <c r="Q172" i="8"/>
  <c r="J54" i="8"/>
  <c r="D53" i="10"/>
  <c r="V53" i="10" s="1"/>
  <c r="D51" i="10"/>
  <c r="V51" i="10" s="1"/>
  <c r="D49" i="10"/>
  <c r="V49" i="10" s="1"/>
  <c r="D48" i="10"/>
  <c r="V48" i="10" s="1"/>
  <c r="D47" i="10"/>
  <c r="V47" i="10" s="1"/>
  <c r="G41" i="10"/>
  <c r="X49" i="10"/>
  <c r="X53" i="10"/>
  <c r="X51" i="10"/>
  <c r="X47" i="10"/>
  <c r="X48" i="10"/>
  <c r="Q54" i="8" l="1"/>
  <c r="AB36" i="10" l="1"/>
  <c r="AJ36" i="10" s="1"/>
  <c r="AB38" i="10"/>
  <c r="AJ38" i="10" s="1"/>
  <c r="AB40" i="10"/>
  <c r="AJ40" i="10" s="1"/>
  <c r="AB42" i="10"/>
  <c r="AJ42" i="10" s="1"/>
  <c r="AB44" i="10"/>
  <c r="AJ44" i="10" s="1"/>
  <c r="AB46" i="10"/>
  <c r="AB48" i="10"/>
  <c r="AB50" i="10"/>
  <c r="AB52" i="10"/>
  <c r="AB34" i="10"/>
  <c r="D212" i="8"/>
  <c r="D213" i="8"/>
  <c r="D214" i="8"/>
  <c r="D215" i="8"/>
  <c r="D216" i="8"/>
  <c r="D217" i="8"/>
  <c r="D218" i="8"/>
  <c r="D219" i="8"/>
  <c r="D210" i="8"/>
  <c r="AP46" i="10" l="1"/>
  <c r="AT46" i="10" s="1"/>
  <c r="AJ46" i="10"/>
  <c r="AP50" i="10"/>
  <c r="AT50" i="10" s="1"/>
  <c r="AJ50" i="10"/>
  <c r="AP48" i="10"/>
  <c r="AT48" i="10" s="1"/>
  <c r="AJ48" i="10"/>
  <c r="AP34" i="10"/>
  <c r="BB34" i="10"/>
  <c r="BJ34" i="10" s="1"/>
  <c r="AJ34" i="10"/>
  <c r="AP52" i="10"/>
  <c r="AT52" i="10" s="1"/>
  <c r="AJ52" i="10"/>
  <c r="F210" i="8"/>
  <c r="F216" i="8"/>
  <c r="F212" i="8"/>
  <c r="F219" i="8"/>
  <c r="F215" i="8"/>
  <c r="F218" i="8"/>
  <c r="F217" i="8"/>
  <c r="F213" i="8"/>
  <c r="F214" i="8"/>
  <c r="E211" i="8"/>
  <c r="BB38" i="10"/>
  <c r="BJ38" i="10" s="1"/>
  <c r="AP38" i="10"/>
  <c r="AP40" i="10"/>
  <c r="AT40" i="10" s="1"/>
  <c r="BB40" i="10"/>
  <c r="BJ40" i="10" s="1"/>
  <c r="BB36" i="10"/>
  <c r="BJ36" i="10" s="1"/>
  <c r="AP36" i="10"/>
  <c r="AT36" i="10" s="1"/>
  <c r="BB42" i="10"/>
  <c r="BJ42" i="10" s="1"/>
  <c r="AP42" i="10"/>
  <c r="AT42" i="10" s="1"/>
  <c r="BB48" i="10"/>
  <c r="BJ48" i="10" s="1"/>
  <c r="BB46" i="10"/>
  <c r="BJ46" i="10" s="1"/>
  <c r="BB52" i="10"/>
  <c r="AP44" i="10"/>
  <c r="AT44" i="10" s="1"/>
  <c r="BB44" i="10"/>
  <c r="BJ44" i="10" s="1"/>
  <c r="BB50" i="10"/>
  <c r="E216" i="8"/>
  <c r="E212" i="8"/>
  <c r="E210" i="8"/>
  <c r="E215" i="8"/>
  <c r="E218" i="8"/>
  <c r="E214" i="8"/>
  <c r="E217" i="8"/>
  <c r="E213" i="8"/>
  <c r="G212" i="8" l="1"/>
  <c r="H212" i="8" s="1"/>
  <c r="G210" i="8"/>
  <c r="H210" i="8" s="1"/>
  <c r="I210" i="8" s="1"/>
  <c r="J210" i="8" s="1"/>
  <c r="G217" i="8"/>
  <c r="H217" i="8" s="1"/>
  <c r="I217" i="8" s="1"/>
  <c r="G218" i="8"/>
  <c r="H218" i="8" s="1"/>
  <c r="G214" i="8"/>
  <c r="H214" i="8" s="1"/>
  <c r="G213" i="8"/>
  <c r="H213" i="8" s="1"/>
  <c r="G216" i="8"/>
  <c r="H216" i="8" s="1"/>
  <c r="G211" i="8"/>
  <c r="G219" i="8"/>
  <c r="H219" i="8" s="1"/>
  <c r="G215" i="8"/>
  <c r="AW26" i="8"/>
  <c r="AW27" i="8"/>
  <c r="AW28" i="8"/>
  <c r="AW29" i="8"/>
  <c r="AW30" i="8"/>
  <c r="AW31" i="8"/>
  <c r="AW32" i="8"/>
  <c r="AW33" i="8"/>
  <c r="AW34" i="8"/>
  <c r="AW35" i="8"/>
  <c r="AW36" i="8"/>
  <c r="AW37" i="8"/>
  <c r="AW38" i="8"/>
  <c r="AW39" i="8"/>
  <c r="AW40" i="8"/>
  <c r="AW41" i="8"/>
  <c r="AW42" i="8"/>
  <c r="K210" i="8" l="1"/>
  <c r="L210" i="8" s="1"/>
  <c r="J217" i="8"/>
  <c r="K217" i="8" s="1"/>
  <c r="L217" i="8" s="1"/>
  <c r="I219" i="8"/>
  <c r="J219" i="8" s="1"/>
  <c r="K219" i="8" s="1"/>
  <c r="I213" i="8"/>
  <c r="J213" i="8" s="1"/>
  <c r="I212" i="8"/>
  <c r="J212" i="8" s="1"/>
  <c r="I214" i="8"/>
  <c r="H215" i="8"/>
  <c r="I216" i="8"/>
  <c r="I218" i="8"/>
  <c r="J218" i="8" s="1"/>
  <c r="K218" i="8" s="1"/>
  <c r="L218" i="8" s="1"/>
  <c r="H211" i="8"/>
  <c r="I211" i="8" s="1"/>
  <c r="BX53" i="8"/>
  <c r="P40" i="12"/>
  <c r="P51" i="12"/>
  <c r="P44" i="12"/>
  <c r="P69" i="12"/>
  <c r="V40" i="10" s="1"/>
  <c r="P60" i="12"/>
  <c r="P33" i="12"/>
  <c r="P27" i="12"/>
  <c r="P20" i="12"/>
  <c r="P2" i="12"/>
  <c r="P8" i="12"/>
  <c r="J211" i="8" l="1"/>
  <c r="K211" i="8" s="1"/>
  <c r="L211" i="8" s="1"/>
  <c r="L219" i="8"/>
  <c r="M219" i="8" s="1"/>
  <c r="N219" i="8" s="1"/>
  <c r="O219" i="8" s="1"/>
  <c r="P219" i="8" s="1"/>
  <c r="M210" i="8"/>
  <c r="K213" i="8"/>
  <c r="L213" i="8" s="1"/>
  <c r="M213" i="8" s="1"/>
  <c r="N213" i="8" s="1"/>
  <c r="O213" i="8" s="1"/>
  <c r="P213" i="8" s="1"/>
  <c r="M217" i="8"/>
  <c r="N217" i="8" s="1"/>
  <c r="O217" i="8" s="1"/>
  <c r="P217" i="8" s="1"/>
  <c r="J214" i="8"/>
  <c r="K212" i="8"/>
  <c r="L212" i="8" s="1"/>
  <c r="J216" i="8"/>
  <c r="K216" i="8" s="1"/>
  <c r="L216" i="8" s="1"/>
  <c r="M218" i="8"/>
  <c r="I215" i="8"/>
  <c r="BU24" i="1"/>
  <c r="AG40" i="10"/>
  <c r="BU22" i="1"/>
  <c r="AG46" i="10"/>
  <c r="BU9" i="1"/>
  <c r="AG36" i="10"/>
  <c r="BU25" i="1"/>
  <c r="AG42" i="10"/>
  <c r="BU23" i="1"/>
  <c r="AG48" i="10"/>
  <c r="BU5" i="1"/>
  <c r="AG34" i="10"/>
  <c r="BU14" i="1"/>
  <c r="AG50" i="10"/>
  <c r="BU20" i="1"/>
  <c r="AG44" i="10"/>
  <c r="BU8" i="1"/>
  <c r="AG38" i="10"/>
  <c r="BU18" i="1"/>
  <c r="AG52" i="10"/>
  <c r="H43" i="12"/>
  <c r="H42" i="12"/>
  <c r="H59" i="12"/>
  <c r="H58" i="12"/>
  <c r="H57" i="12"/>
  <c r="H56" i="12"/>
  <c r="H55" i="12"/>
  <c r="H54" i="12"/>
  <c r="H53" i="12"/>
  <c r="H50" i="12"/>
  <c r="H49" i="12"/>
  <c r="H48" i="12"/>
  <c r="H47" i="12"/>
  <c r="H46" i="12"/>
  <c r="H81" i="12"/>
  <c r="H80" i="12"/>
  <c r="H79" i="12"/>
  <c r="H78" i="12"/>
  <c r="H77" i="12"/>
  <c r="H76" i="12"/>
  <c r="H75" i="12"/>
  <c r="H74" i="12"/>
  <c r="H73" i="12"/>
  <c r="H72" i="12"/>
  <c r="H71" i="12"/>
  <c r="E71" i="12" s="1"/>
  <c r="Q219" i="8" s="1"/>
  <c r="H68" i="12"/>
  <c r="N60" i="12" s="1"/>
  <c r="CB14" i="1" s="1"/>
  <c r="H67" i="12"/>
  <c r="H66" i="12"/>
  <c r="H65" i="12"/>
  <c r="H64" i="12"/>
  <c r="H63" i="12"/>
  <c r="H62" i="12"/>
  <c r="H39" i="12"/>
  <c r="H38" i="12"/>
  <c r="H37" i="12"/>
  <c r="H36" i="12"/>
  <c r="G36" i="12" s="1"/>
  <c r="H35" i="12"/>
  <c r="H32" i="12"/>
  <c r="H31" i="12"/>
  <c r="H30" i="12"/>
  <c r="H29" i="12"/>
  <c r="H26" i="12"/>
  <c r="H25" i="12"/>
  <c r="H24" i="12"/>
  <c r="H23" i="12"/>
  <c r="H22" i="12"/>
  <c r="H19" i="12"/>
  <c r="H18" i="12"/>
  <c r="H17" i="12"/>
  <c r="H16" i="12"/>
  <c r="H15" i="12"/>
  <c r="H14" i="12"/>
  <c r="H13" i="12"/>
  <c r="H12" i="12"/>
  <c r="H11" i="12"/>
  <c r="H10" i="12"/>
  <c r="H7" i="12"/>
  <c r="H6" i="12"/>
  <c r="H5" i="12"/>
  <c r="H4" i="12"/>
  <c r="N69" i="12" l="1"/>
  <c r="T42" i="10" s="1"/>
  <c r="N210" i="8"/>
  <c r="O210" i="8" s="1"/>
  <c r="M216" i="8"/>
  <c r="N216" i="8" s="1"/>
  <c r="O216" i="8" s="1"/>
  <c r="P216" i="8" s="1"/>
  <c r="J215" i="8"/>
  <c r="N218" i="8"/>
  <c r="O218" i="8" s="1"/>
  <c r="P218" i="8" s="1"/>
  <c r="K214" i="8"/>
  <c r="L214" i="8" s="1"/>
  <c r="M214" i="8" s="1"/>
  <c r="M212" i="8"/>
  <c r="N212" i="8" s="1"/>
  <c r="O212" i="8" s="1"/>
  <c r="P212" i="8" s="1"/>
  <c r="M211" i="8"/>
  <c r="Q20" i="12"/>
  <c r="BV8" i="1" s="1"/>
  <c r="K20" i="12"/>
  <c r="BY8" i="1" s="1"/>
  <c r="J20" i="12"/>
  <c r="AT38" i="10" s="1"/>
  <c r="CB18" i="1"/>
  <c r="K27" i="12"/>
  <c r="BY24" i="1" s="1"/>
  <c r="Q27" i="12"/>
  <c r="BV24" i="1" s="1"/>
  <c r="K33" i="12"/>
  <c r="BY25" i="1" s="1"/>
  <c r="Q33" i="12"/>
  <c r="BV25" i="1" s="1"/>
  <c r="Q2" i="12"/>
  <c r="BV5" i="1" s="1"/>
  <c r="K2" i="12"/>
  <c r="BY5" i="1" s="1"/>
  <c r="K8" i="12"/>
  <c r="BY9" i="1" s="1"/>
  <c r="Q8" i="12"/>
  <c r="BV9" i="1" s="1"/>
  <c r="Q44" i="12"/>
  <c r="BV22" i="1" s="1"/>
  <c r="Q40" i="12"/>
  <c r="BV20" i="1" s="1"/>
  <c r="K40" i="12"/>
  <c r="BY20" i="1" s="1"/>
  <c r="Q60" i="12"/>
  <c r="BV14" i="1" s="1"/>
  <c r="Q69" i="12"/>
  <c r="Q51" i="12"/>
  <c r="BV23" i="1" s="1"/>
  <c r="E4" i="12"/>
  <c r="Q210" i="8" s="1"/>
  <c r="G18" i="12"/>
  <c r="E65" i="12"/>
  <c r="G78" i="12"/>
  <c r="G56" i="12"/>
  <c r="E5" i="12"/>
  <c r="E15" i="12"/>
  <c r="E25" i="12"/>
  <c r="E62" i="12"/>
  <c r="Q218" i="8" s="1"/>
  <c r="G75" i="12"/>
  <c r="G53" i="12"/>
  <c r="G57" i="12"/>
  <c r="G12" i="12"/>
  <c r="G16" i="12"/>
  <c r="G22" i="12"/>
  <c r="G26" i="12"/>
  <c r="G32" i="12"/>
  <c r="E37" i="12"/>
  <c r="E63" i="12"/>
  <c r="E67" i="12"/>
  <c r="G72" i="12"/>
  <c r="G76" i="12"/>
  <c r="G80" i="12"/>
  <c r="G48" i="12"/>
  <c r="G54" i="12"/>
  <c r="G58" i="12"/>
  <c r="G10" i="12"/>
  <c r="G14" i="12"/>
  <c r="G24" i="12"/>
  <c r="E30" i="12"/>
  <c r="G39" i="12"/>
  <c r="G74" i="12"/>
  <c r="G46" i="12"/>
  <c r="G50" i="12"/>
  <c r="G42" i="12"/>
  <c r="E11" i="12"/>
  <c r="E19" i="12"/>
  <c r="E31" i="12"/>
  <c r="E36" i="12"/>
  <c r="G66" i="12"/>
  <c r="G71" i="12"/>
  <c r="G79" i="12"/>
  <c r="G47" i="12"/>
  <c r="G43" i="12"/>
  <c r="G6" i="12"/>
  <c r="G7" i="12"/>
  <c r="E13" i="12"/>
  <c r="G17" i="12"/>
  <c r="G23" i="12"/>
  <c r="G29" i="12"/>
  <c r="E35" i="12"/>
  <c r="Q214" i="8" s="1"/>
  <c r="G38" i="12"/>
  <c r="G64" i="12"/>
  <c r="G68" i="12"/>
  <c r="E73" i="12"/>
  <c r="E77" i="12"/>
  <c r="E81" i="12"/>
  <c r="E49" i="12"/>
  <c r="E55" i="12"/>
  <c r="E59" i="12"/>
  <c r="G31" i="12"/>
  <c r="E23" i="12"/>
  <c r="G59" i="12"/>
  <c r="G81" i="12"/>
  <c r="G5" i="12"/>
  <c r="E29" i="12"/>
  <c r="Q213" i="8" s="1"/>
  <c r="G4" i="12"/>
  <c r="G35" i="12"/>
  <c r="G63" i="12"/>
  <c r="G62" i="12"/>
  <c r="G77" i="12"/>
  <c r="E53" i="12"/>
  <c r="Q217" i="8" s="1"/>
  <c r="E17" i="12"/>
  <c r="G25" i="12"/>
  <c r="G73" i="12"/>
  <c r="E79" i="12"/>
  <c r="G49" i="12"/>
  <c r="E10" i="12"/>
  <c r="Q211" i="8" s="1"/>
  <c r="G15" i="12"/>
  <c r="G13" i="12"/>
  <c r="G67" i="12"/>
  <c r="G55" i="12"/>
  <c r="E43" i="12"/>
  <c r="G11" i="12"/>
  <c r="G19" i="12"/>
  <c r="G30" i="12"/>
  <c r="G65" i="12"/>
  <c r="E75" i="12"/>
  <c r="E47" i="12"/>
  <c r="E57" i="12"/>
  <c r="E14" i="12"/>
  <c r="E18" i="12"/>
  <c r="E24" i="12"/>
  <c r="E39" i="12"/>
  <c r="E66" i="12"/>
  <c r="E72" i="12"/>
  <c r="R219" i="8" s="1"/>
  <c r="E76" i="12"/>
  <c r="E80" i="12"/>
  <c r="E48" i="12"/>
  <c r="E54" i="12"/>
  <c r="E58" i="12"/>
  <c r="E7" i="12"/>
  <c r="G37" i="12"/>
  <c r="E6" i="12"/>
  <c r="E12" i="12"/>
  <c r="E16" i="12"/>
  <c r="E22" i="12"/>
  <c r="Q212" i="8" s="1"/>
  <c r="E26" i="12"/>
  <c r="E32" i="12"/>
  <c r="E38" i="12"/>
  <c r="E64" i="12"/>
  <c r="E68" i="12"/>
  <c r="M60" i="12" s="1"/>
  <c r="BJ50" i="10" s="1"/>
  <c r="E74" i="12"/>
  <c r="E78" i="12"/>
  <c r="E46" i="12"/>
  <c r="Q216" i="8" s="1"/>
  <c r="E50" i="12"/>
  <c r="E56" i="12"/>
  <c r="E42" i="12"/>
  <c r="Q215" i="8" s="1"/>
  <c r="M69" i="12" l="1"/>
  <c r="BJ52" i="10" s="1"/>
  <c r="N214" i="8"/>
  <c r="O214" i="8" s="1"/>
  <c r="P214" i="8" s="1"/>
  <c r="P210" i="8"/>
  <c r="S219" i="8"/>
  <c r="T219" i="8" s="1"/>
  <c r="R213" i="8"/>
  <c r="S213" i="8" s="1"/>
  <c r="R216" i="8"/>
  <c r="R212" i="8"/>
  <c r="S212" i="8" s="1"/>
  <c r="T212" i="8" s="1"/>
  <c r="R214" i="8"/>
  <c r="BV18" i="1"/>
  <c r="T40" i="10"/>
  <c r="K215" i="8"/>
  <c r="L215" i="8" s="1"/>
  <c r="M215" i="8" s="1"/>
  <c r="N215" i="8" s="1"/>
  <c r="R215" i="8"/>
  <c r="S215" i="8" s="1"/>
  <c r="R211" i="8"/>
  <c r="S211" i="8" s="1"/>
  <c r="R218" i="8"/>
  <c r="S218" i="8" s="1"/>
  <c r="R210" i="8"/>
  <c r="V42" i="10"/>
  <c r="N211" i="8"/>
  <c r="O211" i="8" s="1"/>
  <c r="P211" i="8" s="1"/>
  <c r="R217" i="8"/>
  <c r="S217" i="8" s="1"/>
  <c r="J2" i="12"/>
  <c r="AT34" i="10" s="1"/>
  <c r="CA18" i="1"/>
  <c r="CA14" i="1"/>
  <c r="BX8" i="1"/>
  <c r="U219" i="8" l="1"/>
  <c r="V219" i="8" s="1"/>
  <c r="W219" i="8" s="1"/>
  <c r="T217" i="8"/>
  <c r="U217" i="8" s="1"/>
  <c r="V217" i="8" s="1"/>
  <c r="T215" i="8"/>
  <c r="T211" i="8"/>
  <c r="S210" i="8"/>
  <c r="T210" i="8" s="1"/>
  <c r="U210" i="8" s="1"/>
  <c r="T213" i="8"/>
  <c r="T218" i="8"/>
  <c r="O215" i="8"/>
  <c r="P215" i="8" s="1"/>
  <c r="S216" i="8"/>
  <c r="S214" i="8"/>
  <c r="U212" i="8"/>
  <c r="V212" i="8" s="1"/>
  <c r="W212" i="8" s="1"/>
  <c r="BX5" i="1"/>
  <c r="X219" i="8" l="1"/>
  <c r="Y219" i="8" s="1"/>
  <c r="Z219" i="8" s="1"/>
  <c r="AA219" i="8" s="1"/>
  <c r="W217" i="8"/>
  <c r="X217" i="8" s="1"/>
  <c r="U215" i="8"/>
  <c r="U211" i="8"/>
  <c r="V211" i="8" s="1"/>
  <c r="W211" i="8" s="1"/>
  <c r="X211" i="8" s="1"/>
  <c r="Y211" i="8" s="1"/>
  <c r="Z211" i="8" s="1"/>
  <c r="AA211" i="8" s="1"/>
  <c r="T216" i="8"/>
  <c r="U216" i="8" s="1"/>
  <c r="V210" i="8"/>
  <c r="W210" i="8" s="1"/>
  <c r="X210" i="8" s="1"/>
  <c r="U213" i="8"/>
  <c r="V213" i="8" s="1"/>
  <c r="X212" i="8"/>
  <c r="Y212" i="8" s="1"/>
  <c r="T214" i="8"/>
  <c r="U214" i="8" s="1"/>
  <c r="V214" i="8" s="1"/>
  <c r="W214" i="8" s="1"/>
  <c r="X214" i="8" s="1"/>
  <c r="U218" i="8"/>
  <c r="R52" i="8"/>
  <c r="S52" i="8"/>
  <c r="P52" i="8"/>
  <c r="E49" i="8"/>
  <c r="Y217" i="8" l="1"/>
  <c r="Z217" i="8" s="1"/>
  <c r="AA217" i="8" s="1"/>
  <c r="V216" i="8"/>
  <c r="W216" i="8" s="1"/>
  <c r="Y210" i="8"/>
  <c r="Z210" i="8" s="1"/>
  <c r="AA210" i="8" s="1"/>
  <c r="W213" i="8"/>
  <c r="X213" i="8" s="1"/>
  <c r="Y213" i="8" s="1"/>
  <c r="Z213" i="8" s="1"/>
  <c r="AA213" i="8" s="1"/>
  <c r="Z212" i="8"/>
  <c r="AA212" i="8" s="1"/>
  <c r="Y214" i="8"/>
  <c r="Z214" i="8" s="1"/>
  <c r="AA214" i="8" s="1"/>
  <c r="V215" i="8"/>
  <c r="V218" i="8"/>
  <c r="W218" i="8" s="1"/>
  <c r="X218" i="8" s="1"/>
  <c r="Y218" i="8" s="1"/>
  <c r="Z218" i="8" s="1"/>
  <c r="AA218" i="8" s="1"/>
  <c r="T95" i="8"/>
  <c r="U95" i="8" s="1"/>
  <c r="T83" i="8"/>
  <c r="U83" i="8" s="1"/>
  <c r="T74" i="8"/>
  <c r="U74" i="8" s="1"/>
  <c r="T56" i="8"/>
  <c r="U56" i="8" s="1"/>
  <c r="T60" i="8"/>
  <c r="U60" i="8" s="1"/>
  <c r="T182" i="8"/>
  <c r="U182" i="8" s="1"/>
  <c r="T103" i="8"/>
  <c r="U103" i="8" s="1"/>
  <c r="T106" i="8"/>
  <c r="U106" i="8" s="1"/>
  <c r="T61" i="8"/>
  <c r="U61" i="8" s="1"/>
  <c r="T136" i="8"/>
  <c r="U136" i="8" s="1"/>
  <c r="T162" i="8"/>
  <c r="U162" i="8" s="1"/>
  <c r="T57" i="8"/>
  <c r="U57" i="8" s="1"/>
  <c r="T125" i="8"/>
  <c r="U125" i="8" s="1"/>
  <c r="T146" i="8"/>
  <c r="U146" i="8" s="1"/>
  <c r="T176" i="8"/>
  <c r="U176" i="8" s="1"/>
  <c r="T112" i="8"/>
  <c r="U112" i="8" s="1"/>
  <c r="T120" i="8"/>
  <c r="U120" i="8" s="1"/>
  <c r="T188" i="8"/>
  <c r="U188" i="8" s="1"/>
  <c r="T126" i="8"/>
  <c r="U126" i="8" s="1"/>
  <c r="T107" i="8"/>
  <c r="U107" i="8" s="1"/>
  <c r="T133" i="8"/>
  <c r="U133" i="8" s="1"/>
  <c r="T141" i="8"/>
  <c r="U141" i="8" s="1"/>
  <c r="T149" i="8"/>
  <c r="U149" i="8" s="1"/>
  <c r="T157" i="8"/>
  <c r="U157" i="8" s="1"/>
  <c r="T168" i="8"/>
  <c r="U168" i="8" s="1"/>
  <c r="T128" i="8"/>
  <c r="U128" i="8" s="1"/>
  <c r="T140" i="8"/>
  <c r="U140" i="8" s="1"/>
  <c r="T148" i="8"/>
  <c r="U148" i="8" s="1"/>
  <c r="T156" i="8"/>
  <c r="U156" i="8" s="1"/>
  <c r="T186" i="8"/>
  <c r="U186" i="8" s="1"/>
  <c r="T101" i="8"/>
  <c r="U101" i="8" s="1"/>
  <c r="T109" i="8"/>
  <c r="U109" i="8" s="1"/>
  <c r="T98" i="8"/>
  <c r="U98" i="8" s="1"/>
  <c r="T121" i="8"/>
  <c r="U121" i="8" s="1"/>
  <c r="T100" i="8"/>
  <c r="U100" i="8" s="1"/>
  <c r="T108" i="8"/>
  <c r="U108" i="8" s="1"/>
  <c r="T131" i="8"/>
  <c r="U131" i="8" s="1"/>
  <c r="T147" i="8"/>
  <c r="U147" i="8" s="1"/>
  <c r="T155" i="8"/>
  <c r="U155" i="8" s="1"/>
  <c r="T73" i="8"/>
  <c r="U73" i="8" s="1"/>
  <c r="T102" i="8"/>
  <c r="U102" i="8" s="1"/>
  <c r="T132" i="8"/>
  <c r="U132" i="8" s="1"/>
  <c r="T170" i="8"/>
  <c r="U170" i="8" s="1"/>
  <c r="T122" i="8"/>
  <c r="U122" i="8" s="1"/>
  <c r="T150" i="8"/>
  <c r="U150" i="8" s="1"/>
  <c r="T111" i="8"/>
  <c r="U111" i="8" s="1"/>
  <c r="T129" i="8"/>
  <c r="U129" i="8" s="1"/>
  <c r="T137" i="8"/>
  <c r="U137" i="8" s="1"/>
  <c r="T145" i="8"/>
  <c r="U145" i="8" s="1"/>
  <c r="T153" i="8"/>
  <c r="U153" i="8" s="1"/>
  <c r="T161" i="8"/>
  <c r="U161" i="8" s="1"/>
  <c r="T124" i="8"/>
  <c r="U124" i="8" s="1"/>
  <c r="T144" i="8"/>
  <c r="U144" i="8" s="1"/>
  <c r="T152" i="8"/>
  <c r="U152" i="8" s="1"/>
  <c r="T160" i="8"/>
  <c r="U160" i="8" s="1"/>
  <c r="T178" i="8"/>
  <c r="U178" i="8" s="1"/>
  <c r="T96" i="8"/>
  <c r="U96" i="8" s="1"/>
  <c r="T105" i="8"/>
  <c r="U105" i="8" s="1"/>
  <c r="T113" i="8"/>
  <c r="U113" i="8" s="1"/>
  <c r="T117" i="8"/>
  <c r="U117" i="8" s="1"/>
  <c r="T104" i="8"/>
  <c r="U104" i="8" s="1"/>
  <c r="T69" i="8"/>
  <c r="U69" i="8" s="1"/>
  <c r="T139" i="8"/>
  <c r="U139" i="8" s="1"/>
  <c r="T151" i="8"/>
  <c r="U151" i="8" s="1"/>
  <c r="T159" i="8"/>
  <c r="U159" i="8" s="1"/>
  <c r="T114" i="8"/>
  <c r="U114" i="8" s="1"/>
  <c r="T180" i="8"/>
  <c r="U180" i="8" s="1"/>
  <c r="T99" i="8"/>
  <c r="U99" i="8" s="1"/>
  <c r="T130" i="8"/>
  <c r="U130" i="8" s="1"/>
  <c r="T172" i="8"/>
  <c r="U172" i="8" s="1"/>
  <c r="T138" i="8"/>
  <c r="U138" i="8" s="1"/>
  <c r="T154" i="8"/>
  <c r="U154" i="8" s="1"/>
  <c r="T166" i="8"/>
  <c r="U166" i="8" s="1"/>
  <c r="T82" i="8"/>
  <c r="U82" i="8" s="1"/>
  <c r="T174" i="8"/>
  <c r="U174" i="8" s="1"/>
  <c r="T142" i="8"/>
  <c r="U142" i="8" s="1"/>
  <c r="T115" i="8"/>
  <c r="U115" i="8" s="1"/>
  <c r="T67" i="8"/>
  <c r="U67" i="8" s="1"/>
  <c r="T90" i="8"/>
  <c r="U90" i="8" s="1"/>
  <c r="T173" i="8"/>
  <c r="U173" i="8" s="1"/>
  <c r="T91" i="8"/>
  <c r="U91" i="8" s="1"/>
  <c r="T187" i="8"/>
  <c r="U187" i="8" s="1"/>
  <c r="T72" i="8"/>
  <c r="U72" i="8" s="1"/>
  <c r="T70" i="8"/>
  <c r="U70" i="8" s="1"/>
  <c r="T76" i="8"/>
  <c r="U76" i="8" s="1"/>
  <c r="T75" i="8"/>
  <c r="U75" i="8" s="1"/>
  <c r="T123" i="8"/>
  <c r="U123" i="8" s="1"/>
  <c r="T92" i="8"/>
  <c r="U92" i="8" s="1"/>
  <c r="T118" i="8"/>
  <c r="U118" i="8" s="1"/>
  <c r="T94" i="8"/>
  <c r="U94" i="8" s="1"/>
  <c r="T86" i="8"/>
  <c r="U86" i="8" s="1"/>
  <c r="T85" i="8"/>
  <c r="U85" i="8" s="1"/>
  <c r="T169" i="8"/>
  <c r="U169" i="8" s="1"/>
  <c r="T181" i="8"/>
  <c r="U181" i="8" s="1"/>
  <c r="T84" i="8"/>
  <c r="U84" i="8" s="1"/>
  <c r="T143" i="8"/>
  <c r="U143" i="8" s="1"/>
  <c r="T71" i="8"/>
  <c r="U71" i="8" s="1"/>
  <c r="T164" i="8"/>
  <c r="U164" i="8" s="1"/>
  <c r="T110" i="8"/>
  <c r="U110" i="8" s="1"/>
  <c r="T97" i="8"/>
  <c r="U97" i="8" s="1"/>
  <c r="T65" i="8"/>
  <c r="U65" i="8" s="1"/>
  <c r="T81" i="8"/>
  <c r="U81" i="8" s="1"/>
  <c r="T79" i="8"/>
  <c r="U79" i="8" s="1"/>
  <c r="T77" i="8"/>
  <c r="U77" i="8" s="1"/>
  <c r="T184" i="8"/>
  <c r="U184" i="8" s="1"/>
  <c r="T158" i="8"/>
  <c r="U158" i="8" s="1"/>
  <c r="T59" i="8"/>
  <c r="U59" i="8" s="1"/>
  <c r="T177" i="8"/>
  <c r="U177" i="8" s="1"/>
  <c r="T189" i="8"/>
  <c r="U189" i="8" s="1"/>
  <c r="T93" i="8"/>
  <c r="U93" i="8" s="1"/>
  <c r="T183" i="8"/>
  <c r="U183" i="8" s="1"/>
  <c r="T78" i="8"/>
  <c r="U78" i="8" s="1"/>
  <c r="T135" i="8"/>
  <c r="U135" i="8" s="1"/>
  <c r="T190" i="8"/>
  <c r="U190" i="8" s="1"/>
  <c r="T88" i="8"/>
  <c r="U88" i="8" s="1"/>
  <c r="T127" i="8"/>
  <c r="U127" i="8" s="1"/>
  <c r="T119" i="8"/>
  <c r="U119" i="8" s="1"/>
  <c r="T58" i="8"/>
  <c r="U58" i="8" s="1"/>
  <c r="T134" i="8"/>
  <c r="U134" i="8" s="1"/>
  <c r="T163" i="8"/>
  <c r="U163" i="8" s="1"/>
  <c r="T66" i="8"/>
  <c r="U66" i="8" s="1"/>
  <c r="T175" i="8"/>
  <c r="U175" i="8" s="1"/>
  <c r="T62" i="8"/>
  <c r="U62" i="8" s="1"/>
  <c r="T185" i="8"/>
  <c r="U185" i="8" s="1"/>
  <c r="T167" i="8"/>
  <c r="U167" i="8" s="1"/>
  <c r="T165" i="8"/>
  <c r="U165" i="8" s="1"/>
  <c r="T63" i="8"/>
  <c r="U63" i="8" s="1"/>
  <c r="T116" i="8"/>
  <c r="U116" i="8" s="1"/>
  <c r="T55" i="8"/>
  <c r="U55" i="8" s="1"/>
  <c r="T87" i="8"/>
  <c r="U87" i="8" s="1"/>
  <c r="T179" i="8"/>
  <c r="U179" i="8" s="1"/>
  <c r="T64" i="8"/>
  <c r="U64" i="8" s="1"/>
  <c r="T89" i="8"/>
  <c r="U89" i="8" s="1"/>
  <c r="T171" i="8"/>
  <c r="U171" i="8" s="1"/>
  <c r="T80" i="8"/>
  <c r="U80" i="8" s="1"/>
  <c r="T68" i="8"/>
  <c r="U68" i="8" s="1"/>
  <c r="T54" i="8"/>
  <c r="U54" i="8" s="1"/>
  <c r="AJ53" i="8"/>
  <c r="AH53" i="8"/>
  <c r="AA53" i="8"/>
  <c r="E48" i="8"/>
  <c r="V5" i="9" s="1"/>
  <c r="AO53" i="8"/>
  <c r="R53" i="8"/>
  <c r="X216" i="8" l="1"/>
  <c r="Y216" i="8" s="1"/>
  <c r="Z216" i="8" s="1"/>
  <c r="AA216" i="8" s="1"/>
  <c r="AB217" i="8"/>
  <c r="W215" i="8"/>
  <c r="X215" i="8" s="1"/>
  <c r="Y215" i="8" s="1"/>
  <c r="Z215" i="8" s="1"/>
  <c r="AA215" i="8" s="1"/>
  <c r="V55" i="8"/>
  <c r="W55" i="8" s="1"/>
  <c r="V57" i="8"/>
  <c r="W57" i="8" s="1"/>
  <c r="V59" i="8"/>
  <c r="W59" i="8" s="1"/>
  <c r="V61" i="8"/>
  <c r="W61" i="8" s="1"/>
  <c r="V63" i="8"/>
  <c r="W63" i="8" s="1"/>
  <c r="V65" i="8"/>
  <c r="W65" i="8" s="1"/>
  <c r="V67" i="8"/>
  <c r="W67" i="8" s="1"/>
  <c r="V69" i="8"/>
  <c r="W69" i="8" s="1"/>
  <c r="V71" i="8"/>
  <c r="W71" i="8" s="1"/>
  <c r="V73" i="8"/>
  <c r="W73" i="8" s="1"/>
  <c r="V75" i="8"/>
  <c r="W75" i="8" s="1"/>
  <c r="V77" i="8"/>
  <c r="W77" i="8" s="1"/>
  <c r="V79" i="8"/>
  <c r="W79" i="8" s="1"/>
  <c r="V81" i="8"/>
  <c r="W81" i="8" s="1"/>
  <c r="V83" i="8"/>
  <c r="W83" i="8" s="1"/>
  <c r="V85" i="8"/>
  <c r="W85" i="8" s="1"/>
  <c r="V87" i="8"/>
  <c r="W87" i="8" s="1"/>
  <c r="V89" i="8"/>
  <c r="W89" i="8" s="1"/>
  <c r="V91" i="8"/>
  <c r="W91" i="8" s="1"/>
  <c r="V93" i="8"/>
  <c r="W93" i="8" s="1"/>
  <c r="V95" i="8"/>
  <c r="W95" i="8" s="1"/>
  <c r="V97" i="8"/>
  <c r="W97" i="8" s="1"/>
  <c r="V99" i="8"/>
  <c r="W99" i="8" s="1"/>
  <c r="V56" i="8"/>
  <c r="W56" i="8" s="1"/>
  <c r="V58" i="8"/>
  <c r="W58" i="8" s="1"/>
  <c r="V96" i="8"/>
  <c r="W96" i="8" s="1"/>
  <c r="V100" i="8"/>
  <c r="W100" i="8" s="1"/>
  <c r="V102" i="8"/>
  <c r="W102" i="8" s="1"/>
  <c r="V104" i="8"/>
  <c r="W104" i="8" s="1"/>
  <c r="V106" i="8"/>
  <c r="W106" i="8" s="1"/>
  <c r="V108" i="8"/>
  <c r="W108" i="8" s="1"/>
  <c r="V110" i="8"/>
  <c r="W110" i="8" s="1"/>
  <c r="V112" i="8"/>
  <c r="W112" i="8" s="1"/>
  <c r="V114" i="8"/>
  <c r="W114" i="8" s="1"/>
  <c r="V116" i="8"/>
  <c r="W116" i="8" s="1"/>
  <c r="V118" i="8"/>
  <c r="W118" i="8" s="1"/>
  <c r="V120" i="8"/>
  <c r="W120" i="8" s="1"/>
  <c r="V122" i="8"/>
  <c r="W122" i="8" s="1"/>
  <c r="V124" i="8"/>
  <c r="W124" i="8" s="1"/>
  <c r="V126" i="8"/>
  <c r="W126" i="8" s="1"/>
  <c r="V128" i="8"/>
  <c r="W128" i="8" s="1"/>
  <c r="V130" i="8"/>
  <c r="W130" i="8" s="1"/>
  <c r="V132" i="8"/>
  <c r="W132" i="8" s="1"/>
  <c r="V134" i="8"/>
  <c r="W134" i="8" s="1"/>
  <c r="V136" i="8"/>
  <c r="W136" i="8" s="1"/>
  <c r="V138" i="8"/>
  <c r="W138" i="8" s="1"/>
  <c r="V140" i="8"/>
  <c r="W140" i="8" s="1"/>
  <c r="V142" i="8"/>
  <c r="W142" i="8" s="1"/>
  <c r="V144" i="8"/>
  <c r="W144" i="8" s="1"/>
  <c r="V146" i="8"/>
  <c r="W146" i="8" s="1"/>
  <c r="V148" i="8"/>
  <c r="W148" i="8" s="1"/>
  <c r="V150" i="8"/>
  <c r="W150" i="8" s="1"/>
  <c r="V152" i="8"/>
  <c r="W152" i="8" s="1"/>
  <c r="V154" i="8"/>
  <c r="W154" i="8" s="1"/>
  <c r="V156" i="8"/>
  <c r="W156" i="8" s="1"/>
  <c r="V158" i="8"/>
  <c r="W158" i="8" s="1"/>
  <c r="V160" i="8"/>
  <c r="W160" i="8" s="1"/>
  <c r="V60" i="8"/>
  <c r="W60" i="8" s="1"/>
  <c r="V68" i="8"/>
  <c r="W68" i="8" s="1"/>
  <c r="V76" i="8"/>
  <c r="W76" i="8" s="1"/>
  <c r="V84" i="8"/>
  <c r="W84" i="8" s="1"/>
  <c r="V88" i="8"/>
  <c r="W88" i="8" s="1"/>
  <c r="V92" i="8"/>
  <c r="W92" i="8" s="1"/>
  <c r="V162" i="8"/>
  <c r="W162" i="8" s="1"/>
  <c r="V164" i="8"/>
  <c r="W164" i="8" s="1"/>
  <c r="V166" i="8"/>
  <c r="W166" i="8" s="1"/>
  <c r="V168" i="8"/>
  <c r="W168" i="8" s="1"/>
  <c r="V170" i="8"/>
  <c r="W170" i="8" s="1"/>
  <c r="V172" i="8"/>
  <c r="W172" i="8" s="1"/>
  <c r="V174" i="8"/>
  <c r="W174" i="8" s="1"/>
  <c r="V176" i="8"/>
  <c r="W176" i="8" s="1"/>
  <c r="V178" i="8"/>
  <c r="W178" i="8" s="1"/>
  <c r="V180" i="8"/>
  <c r="W180" i="8" s="1"/>
  <c r="V182" i="8"/>
  <c r="W182" i="8" s="1"/>
  <c r="V184" i="8"/>
  <c r="W184" i="8" s="1"/>
  <c r="V186" i="8"/>
  <c r="W186" i="8" s="1"/>
  <c r="V188" i="8"/>
  <c r="W188" i="8" s="1"/>
  <c r="V190" i="8"/>
  <c r="W190" i="8" s="1"/>
  <c r="V66" i="8"/>
  <c r="W66" i="8" s="1"/>
  <c r="V78" i="8"/>
  <c r="W78" i="8" s="1"/>
  <c r="V64" i="8"/>
  <c r="W64" i="8" s="1"/>
  <c r="V72" i="8"/>
  <c r="W72" i="8" s="1"/>
  <c r="V80" i="8"/>
  <c r="W80" i="8" s="1"/>
  <c r="V86" i="8"/>
  <c r="W86" i="8" s="1"/>
  <c r="V70" i="8"/>
  <c r="W70" i="8" s="1"/>
  <c r="V74" i="8"/>
  <c r="W74" i="8" s="1"/>
  <c r="V98" i="8"/>
  <c r="W98" i="8" s="1"/>
  <c r="V121" i="8"/>
  <c r="W121" i="8" s="1"/>
  <c r="V123" i="8"/>
  <c r="W123" i="8" s="1"/>
  <c r="V62" i="8"/>
  <c r="W62" i="8" s="1"/>
  <c r="V82" i="8"/>
  <c r="W82" i="8" s="1"/>
  <c r="V94" i="8"/>
  <c r="W94" i="8" s="1"/>
  <c r="V125" i="8"/>
  <c r="W125" i="8" s="1"/>
  <c r="V127" i="8"/>
  <c r="W127" i="8" s="1"/>
  <c r="V129" i="8"/>
  <c r="W129" i="8" s="1"/>
  <c r="V131" i="8"/>
  <c r="W131" i="8" s="1"/>
  <c r="V133" i="8"/>
  <c r="W133" i="8" s="1"/>
  <c r="V135" i="8"/>
  <c r="W135" i="8" s="1"/>
  <c r="V137" i="8"/>
  <c r="W137" i="8" s="1"/>
  <c r="V139" i="8"/>
  <c r="W139" i="8" s="1"/>
  <c r="V141" i="8"/>
  <c r="W141" i="8" s="1"/>
  <c r="V143" i="8"/>
  <c r="W143" i="8" s="1"/>
  <c r="V145" i="8"/>
  <c r="W145" i="8" s="1"/>
  <c r="V147" i="8"/>
  <c r="W147" i="8" s="1"/>
  <c r="V149" i="8"/>
  <c r="W149" i="8" s="1"/>
  <c r="V151" i="8"/>
  <c r="W151" i="8" s="1"/>
  <c r="V153" i="8"/>
  <c r="W153" i="8" s="1"/>
  <c r="V155" i="8"/>
  <c r="W155" i="8" s="1"/>
  <c r="V157" i="8"/>
  <c r="W157" i="8" s="1"/>
  <c r="V159" i="8"/>
  <c r="W159" i="8" s="1"/>
  <c r="V161" i="8"/>
  <c r="W161" i="8" s="1"/>
  <c r="V163" i="8"/>
  <c r="W163" i="8" s="1"/>
  <c r="V165" i="8"/>
  <c r="W165" i="8" s="1"/>
  <c r="V167" i="8"/>
  <c r="W167" i="8" s="1"/>
  <c r="V169" i="8"/>
  <c r="W169" i="8" s="1"/>
  <c r="V171" i="8"/>
  <c r="W171" i="8" s="1"/>
  <c r="V173" i="8"/>
  <c r="W173" i="8" s="1"/>
  <c r="V175" i="8"/>
  <c r="W175" i="8" s="1"/>
  <c r="V177" i="8"/>
  <c r="W177" i="8" s="1"/>
  <c r="V179" i="8"/>
  <c r="W179" i="8" s="1"/>
  <c r="V181" i="8"/>
  <c r="W181" i="8" s="1"/>
  <c r="V183" i="8"/>
  <c r="W183" i="8" s="1"/>
  <c r="V185" i="8"/>
  <c r="W185" i="8" s="1"/>
  <c r="V187" i="8"/>
  <c r="W187" i="8" s="1"/>
  <c r="V189" i="8"/>
  <c r="W189" i="8" s="1"/>
  <c r="V101" i="8"/>
  <c r="W101" i="8" s="1"/>
  <c r="V103" i="8"/>
  <c r="W103" i="8" s="1"/>
  <c r="V105" i="8"/>
  <c r="W105" i="8" s="1"/>
  <c r="V107" i="8"/>
  <c r="W107" i="8" s="1"/>
  <c r="V109" i="8"/>
  <c r="W109" i="8" s="1"/>
  <c r="V111" i="8"/>
  <c r="W111" i="8" s="1"/>
  <c r="V90" i="8"/>
  <c r="W90" i="8" s="1"/>
  <c r="V113" i="8"/>
  <c r="W113" i="8" s="1"/>
  <c r="V115" i="8"/>
  <c r="W115" i="8" s="1"/>
  <c r="V117" i="8"/>
  <c r="W117" i="8" s="1"/>
  <c r="V119" i="8"/>
  <c r="W119" i="8" s="1"/>
  <c r="V54" i="8"/>
  <c r="AB211" i="8"/>
  <c r="AB210" i="8"/>
  <c r="AC210" i="8" s="1"/>
  <c r="AB219" i="8"/>
  <c r="AB218" i="8"/>
  <c r="AB214" i="8"/>
  <c r="AG10" i="9"/>
  <c r="V10" i="9"/>
  <c r="AC53" i="8"/>
  <c r="AL141" i="8" l="1"/>
  <c r="AM141" i="8"/>
  <c r="AL104" i="8"/>
  <c r="AM104" i="8"/>
  <c r="AL187" i="8"/>
  <c r="AM187" i="8"/>
  <c r="AL171" i="8"/>
  <c r="AM171" i="8"/>
  <c r="AL155" i="8"/>
  <c r="AM155" i="8"/>
  <c r="AL139" i="8"/>
  <c r="AM139" i="8"/>
  <c r="AL94" i="8"/>
  <c r="AM94" i="8"/>
  <c r="AL86" i="8"/>
  <c r="AM86" i="8"/>
  <c r="AL186" i="8"/>
  <c r="AM186" i="8"/>
  <c r="AL170" i="8"/>
  <c r="AM170" i="8"/>
  <c r="AL76" i="8"/>
  <c r="AM76" i="8"/>
  <c r="AL150" i="8"/>
  <c r="AM150" i="8"/>
  <c r="AL134" i="8"/>
  <c r="AM134" i="8"/>
  <c r="AL118" i="8"/>
  <c r="AM118" i="8"/>
  <c r="AL102" i="8"/>
  <c r="AM102" i="8"/>
  <c r="AL93" i="8"/>
  <c r="AM93" i="8"/>
  <c r="AL77" i="8"/>
  <c r="AM77" i="8"/>
  <c r="AL61" i="8"/>
  <c r="AM61" i="8"/>
  <c r="AL189" i="8"/>
  <c r="AM189" i="8"/>
  <c r="AL152" i="8"/>
  <c r="AM152" i="8"/>
  <c r="AL79" i="8"/>
  <c r="AM79" i="8"/>
  <c r="AL111" i="8"/>
  <c r="AM111" i="8"/>
  <c r="AL185" i="8"/>
  <c r="AM185" i="8"/>
  <c r="AL169" i="8"/>
  <c r="AM169" i="8"/>
  <c r="AL153" i="8"/>
  <c r="AM153" i="8"/>
  <c r="AL137" i="8"/>
  <c r="AM137" i="8"/>
  <c r="AL82" i="8"/>
  <c r="AM82" i="8"/>
  <c r="AL80" i="8"/>
  <c r="AM80" i="8"/>
  <c r="AL184" i="8"/>
  <c r="AM184" i="8"/>
  <c r="AL168" i="8"/>
  <c r="AM168" i="8"/>
  <c r="AL68" i="8"/>
  <c r="AM68" i="8"/>
  <c r="AL148" i="8"/>
  <c r="AM148" i="8"/>
  <c r="AL132" i="8"/>
  <c r="AM132" i="8"/>
  <c r="AL116" i="8"/>
  <c r="AM116" i="8"/>
  <c r="AL100" i="8"/>
  <c r="AM100" i="8"/>
  <c r="AL91" i="8"/>
  <c r="AM91" i="8"/>
  <c r="AL75" i="8"/>
  <c r="AM75" i="8"/>
  <c r="AL59" i="8"/>
  <c r="AM59" i="8"/>
  <c r="AL70" i="8"/>
  <c r="AM70" i="8"/>
  <c r="AL84" i="8"/>
  <c r="AM84" i="8"/>
  <c r="AL63" i="8"/>
  <c r="AM63" i="8"/>
  <c r="AL109" i="8"/>
  <c r="AM109" i="8"/>
  <c r="AL183" i="8"/>
  <c r="AM183" i="8"/>
  <c r="AL167" i="8"/>
  <c r="AM167" i="8"/>
  <c r="AL151" i="8"/>
  <c r="AM151" i="8"/>
  <c r="AL135" i="8"/>
  <c r="AM135" i="8"/>
  <c r="AL62" i="8"/>
  <c r="AM62" i="8"/>
  <c r="AL72" i="8"/>
  <c r="AM72" i="8"/>
  <c r="AL182" i="8"/>
  <c r="AM182" i="8"/>
  <c r="AL166" i="8"/>
  <c r="AM166" i="8"/>
  <c r="AL60" i="8"/>
  <c r="AM60" i="8"/>
  <c r="AL146" i="8"/>
  <c r="AM146" i="8"/>
  <c r="AL130" i="8"/>
  <c r="AM130" i="8"/>
  <c r="AL114" i="8"/>
  <c r="AM114" i="8"/>
  <c r="AL96" i="8"/>
  <c r="AM96" i="8"/>
  <c r="AL89" i="8"/>
  <c r="AM89" i="8"/>
  <c r="AL73" i="8"/>
  <c r="AM73" i="8"/>
  <c r="AL57" i="8"/>
  <c r="AM57" i="8"/>
  <c r="AL173" i="8"/>
  <c r="AM173" i="8"/>
  <c r="AL188" i="8"/>
  <c r="AM188" i="8"/>
  <c r="AL95" i="8"/>
  <c r="AM95" i="8"/>
  <c r="AL107" i="8"/>
  <c r="AM107" i="8"/>
  <c r="AL181" i="8"/>
  <c r="AM181" i="8"/>
  <c r="AL165" i="8"/>
  <c r="AM165" i="8"/>
  <c r="AL149" i="8"/>
  <c r="AM149" i="8"/>
  <c r="AL133" i="8"/>
  <c r="AM133" i="8"/>
  <c r="AL123" i="8"/>
  <c r="AM123" i="8"/>
  <c r="AL64" i="8"/>
  <c r="AM64" i="8"/>
  <c r="AL180" i="8"/>
  <c r="AM180" i="8"/>
  <c r="AL164" i="8"/>
  <c r="AM164" i="8"/>
  <c r="AL160" i="8"/>
  <c r="AM160" i="8"/>
  <c r="AL144" i="8"/>
  <c r="AM144" i="8"/>
  <c r="AL128" i="8"/>
  <c r="AM128" i="8"/>
  <c r="AL112" i="8"/>
  <c r="AM112" i="8"/>
  <c r="AL58" i="8"/>
  <c r="AM58" i="8"/>
  <c r="AL87" i="8"/>
  <c r="AM87" i="8"/>
  <c r="AL71" i="8"/>
  <c r="AM71" i="8"/>
  <c r="AL55" i="8"/>
  <c r="AM55" i="8"/>
  <c r="AL157" i="8"/>
  <c r="AM157" i="8"/>
  <c r="AL120" i="8"/>
  <c r="AM120" i="8"/>
  <c r="AL90" i="8"/>
  <c r="AM90" i="8"/>
  <c r="AL119" i="8"/>
  <c r="AM119" i="8"/>
  <c r="AL105" i="8"/>
  <c r="AM105" i="8"/>
  <c r="AL179" i="8"/>
  <c r="AM179" i="8"/>
  <c r="AL163" i="8"/>
  <c r="AM163" i="8"/>
  <c r="AL147" i="8"/>
  <c r="AM147" i="8"/>
  <c r="AL131" i="8"/>
  <c r="AM131" i="8"/>
  <c r="AL121" i="8"/>
  <c r="AM121" i="8"/>
  <c r="AL78" i="8"/>
  <c r="AM78" i="8"/>
  <c r="AL178" i="8"/>
  <c r="AM178" i="8"/>
  <c r="AL162" i="8"/>
  <c r="AM162" i="8"/>
  <c r="AL158" i="8"/>
  <c r="AM158" i="8"/>
  <c r="AL142" i="8"/>
  <c r="AM142" i="8"/>
  <c r="AL126" i="8"/>
  <c r="AM126" i="8"/>
  <c r="AL110" i="8"/>
  <c r="AM110" i="8"/>
  <c r="AL56" i="8"/>
  <c r="AM56" i="8"/>
  <c r="AL85" i="8"/>
  <c r="AM85" i="8"/>
  <c r="AL69" i="8"/>
  <c r="AM69" i="8"/>
  <c r="AL113" i="8"/>
  <c r="AM113" i="8"/>
  <c r="AL172" i="8"/>
  <c r="AM172" i="8"/>
  <c r="AL117" i="8"/>
  <c r="AM117" i="8"/>
  <c r="AL103" i="8"/>
  <c r="AM103" i="8"/>
  <c r="AL177" i="8"/>
  <c r="AM177" i="8"/>
  <c r="AL161" i="8"/>
  <c r="AM161" i="8"/>
  <c r="AL145" i="8"/>
  <c r="AM145" i="8"/>
  <c r="AL129" i="8"/>
  <c r="AM129" i="8"/>
  <c r="AL98" i="8"/>
  <c r="AM98" i="8"/>
  <c r="AL66" i="8"/>
  <c r="AM66" i="8"/>
  <c r="AL176" i="8"/>
  <c r="AM176" i="8"/>
  <c r="AL92" i="8"/>
  <c r="AM92" i="8"/>
  <c r="AL156" i="8"/>
  <c r="AM156" i="8"/>
  <c r="AL140" i="8"/>
  <c r="AM140" i="8"/>
  <c r="AL124" i="8"/>
  <c r="AM124" i="8"/>
  <c r="AL108" i="8"/>
  <c r="AM108" i="8"/>
  <c r="AL99" i="8"/>
  <c r="AM99" i="8"/>
  <c r="AL83" i="8"/>
  <c r="AM83" i="8"/>
  <c r="AL67" i="8"/>
  <c r="AM67" i="8"/>
  <c r="AL125" i="8"/>
  <c r="AM125" i="8"/>
  <c r="AL136" i="8"/>
  <c r="AM136" i="8"/>
  <c r="AL115" i="8"/>
  <c r="AM115" i="8"/>
  <c r="AL101" i="8"/>
  <c r="AM101" i="8"/>
  <c r="AL175" i="8"/>
  <c r="AM175" i="8"/>
  <c r="AL159" i="8"/>
  <c r="AM159" i="8"/>
  <c r="AL143" i="8"/>
  <c r="AM143" i="8"/>
  <c r="AL127" i="8"/>
  <c r="AM127" i="8"/>
  <c r="AL74" i="8"/>
  <c r="AM74" i="8"/>
  <c r="AL190" i="8"/>
  <c r="AM190" i="8"/>
  <c r="AL174" i="8"/>
  <c r="AM174" i="8"/>
  <c r="AL88" i="8"/>
  <c r="AM88" i="8"/>
  <c r="AL154" i="8"/>
  <c r="AM154" i="8"/>
  <c r="AL138" i="8"/>
  <c r="AM138" i="8"/>
  <c r="AL122" i="8"/>
  <c r="AM122" i="8"/>
  <c r="AL106" i="8"/>
  <c r="AM106" i="8"/>
  <c r="AL97" i="8"/>
  <c r="AM97" i="8"/>
  <c r="AL81" i="8"/>
  <c r="AM81" i="8"/>
  <c r="AL65" i="8"/>
  <c r="AM65" i="8"/>
  <c r="AJ61" i="8"/>
  <c r="AK61" i="8"/>
  <c r="AJ189" i="8"/>
  <c r="AK189" i="8"/>
  <c r="AJ70" i="8"/>
  <c r="AK70" i="8"/>
  <c r="AJ84" i="8"/>
  <c r="AK84" i="8"/>
  <c r="AJ139" i="8"/>
  <c r="AK139" i="8"/>
  <c r="AJ186" i="8"/>
  <c r="AK186" i="8"/>
  <c r="AJ102" i="8"/>
  <c r="AK102" i="8"/>
  <c r="AJ153" i="8"/>
  <c r="AK153" i="8"/>
  <c r="AJ137" i="8"/>
  <c r="AK137" i="8"/>
  <c r="AJ82" i="8"/>
  <c r="AK82" i="8"/>
  <c r="AJ80" i="8"/>
  <c r="AK80" i="8"/>
  <c r="AJ184" i="8"/>
  <c r="AK184" i="8"/>
  <c r="AJ168" i="8"/>
  <c r="AK168" i="8"/>
  <c r="AJ68" i="8"/>
  <c r="AK68" i="8"/>
  <c r="AJ148" i="8"/>
  <c r="AK148" i="8"/>
  <c r="AJ132" i="8"/>
  <c r="AK132" i="8"/>
  <c r="AJ116" i="8"/>
  <c r="AK116" i="8"/>
  <c r="AJ100" i="8"/>
  <c r="AK100" i="8"/>
  <c r="AJ91" i="8"/>
  <c r="AK91" i="8"/>
  <c r="AJ75" i="8"/>
  <c r="AK75" i="8"/>
  <c r="AJ59" i="8"/>
  <c r="AK59" i="8"/>
  <c r="AJ173" i="8"/>
  <c r="AK173" i="8"/>
  <c r="AJ188" i="8"/>
  <c r="AK188" i="8"/>
  <c r="AJ95" i="8"/>
  <c r="AK95" i="8"/>
  <c r="AJ94" i="8"/>
  <c r="AK94" i="8"/>
  <c r="AJ76" i="8"/>
  <c r="AK76" i="8"/>
  <c r="AJ93" i="8"/>
  <c r="AK93" i="8"/>
  <c r="AJ169" i="8"/>
  <c r="AK169" i="8"/>
  <c r="AJ151" i="8"/>
  <c r="AK151" i="8"/>
  <c r="AJ135" i="8"/>
  <c r="AK135" i="8"/>
  <c r="AJ62" i="8"/>
  <c r="AK62" i="8"/>
  <c r="AJ72" i="8"/>
  <c r="AK72" i="8"/>
  <c r="AJ182" i="8"/>
  <c r="AK182" i="8"/>
  <c r="AJ166" i="8"/>
  <c r="AK166" i="8"/>
  <c r="AJ60" i="8"/>
  <c r="AK60" i="8"/>
  <c r="AJ146" i="8"/>
  <c r="AK146" i="8"/>
  <c r="AJ130" i="8"/>
  <c r="AK130" i="8"/>
  <c r="AJ114" i="8"/>
  <c r="AK114" i="8"/>
  <c r="AJ96" i="8"/>
  <c r="AK96" i="8"/>
  <c r="AJ89" i="8"/>
  <c r="AK89" i="8"/>
  <c r="AJ73" i="8"/>
  <c r="AK73" i="8"/>
  <c r="AJ57" i="8"/>
  <c r="AK57" i="8"/>
  <c r="AJ141" i="8"/>
  <c r="AK141" i="8"/>
  <c r="AJ152" i="8"/>
  <c r="AK152" i="8"/>
  <c r="AJ63" i="8"/>
  <c r="AK63" i="8"/>
  <c r="AJ171" i="8"/>
  <c r="AK171" i="8"/>
  <c r="AJ86" i="8"/>
  <c r="AK86" i="8"/>
  <c r="AJ150" i="8"/>
  <c r="AK150" i="8"/>
  <c r="AJ118" i="8"/>
  <c r="AK118" i="8"/>
  <c r="AJ77" i="8"/>
  <c r="AK77" i="8"/>
  <c r="AJ185" i="8"/>
  <c r="AK185" i="8"/>
  <c r="AJ109" i="8"/>
  <c r="AK109" i="8"/>
  <c r="AJ183" i="8"/>
  <c r="AK183" i="8"/>
  <c r="AJ107" i="8"/>
  <c r="AK107" i="8"/>
  <c r="AJ181" i="8"/>
  <c r="AK181" i="8"/>
  <c r="AJ165" i="8"/>
  <c r="AK165" i="8"/>
  <c r="AJ149" i="8"/>
  <c r="AK149" i="8"/>
  <c r="AJ133" i="8"/>
  <c r="AK133" i="8"/>
  <c r="AJ123" i="8"/>
  <c r="AK123" i="8"/>
  <c r="AJ64" i="8"/>
  <c r="AK64" i="8"/>
  <c r="AJ180" i="8"/>
  <c r="AK180" i="8"/>
  <c r="AJ164" i="8"/>
  <c r="AK164" i="8"/>
  <c r="AJ160" i="8"/>
  <c r="AK160" i="8"/>
  <c r="AJ144" i="8"/>
  <c r="AK144" i="8"/>
  <c r="AJ128" i="8"/>
  <c r="AK128" i="8"/>
  <c r="AJ112" i="8"/>
  <c r="AK112" i="8"/>
  <c r="AJ58" i="8"/>
  <c r="AK58" i="8"/>
  <c r="AJ87" i="8"/>
  <c r="AK87" i="8"/>
  <c r="AJ71" i="8"/>
  <c r="AK71" i="8"/>
  <c r="AJ55" i="8"/>
  <c r="AK55" i="8"/>
  <c r="AJ113" i="8"/>
  <c r="AK113" i="8"/>
  <c r="AJ172" i="8"/>
  <c r="AK172" i="8"/>
  <c r="AJ136" i="8"/>
  <c r="AK136" i="8"/>
  <c r="AJ79" i="8"/>
  <c r="AK79" i="8"/>
  <c r="AJ155" i="8"/>
  <c r="AK155" i="8"/>
  <c r="AJ170" i="8"/>
  <c r="AK170" i="8"/>
  <c r="AJ134" i="8"/>
  <c r="AK134" i="8"/>
  <c r="AJ111" i="8"/>
  <c r="AK111" i="8"/>
  <c r="AJ167" i="8"/>
  <c r="AK167" i="8"/>
  <c r="AJ119" i="8"/>
  <c r="AK119" i="8"/>
  <c r="AJ105" i="8"/>
  <c r="AK105" i="8"/>
  <c r="AJ179" i="8"/>
  <c r="AK179" i="8"/>
  <c r="AJ163" i="8"/>
  <c r="AK163" i="8"/>
  <c r="AJ147" i="8"/>
  <c r="AK147" i="8"/>
  <c r="AJ131" i="8"/>
  <c r="AK131" i="8"/>
  <c r="AJ121" i="8"/>
  <c r="AK121" i="8"/>
  <c r="AJ78" i="8"/>
  <c r="AK78" i="8"/>
  <c r="AJ178" i="8"/>
  <c r="AK178" i="8"/>
  <c r="AJ162" i="8"/>
  <c r="AK162" i="8"/>
  <c r="AJ158" i="8"/>
  <c r="AK158" i="8"/>
  <c r="AJ142" i="8"/>
  <c r="AK142" i="8"/>
  <c r="AJ126" i="8"/>
  <c r="AK126" i="8"/>
  <c r="AJ110" i="8"/>
  <c r="AK110" i="8"/>
  <c r="AJ56" i="8"/>
  <c r="AK56" i="8"/>
  <c r="AJ85" i="8"/>
  <c r="AK85" i="8"/>
  <c r="AJ69" i="8"/>
  <c r="AK69" i="8"/>
  <c r="AJ157" i="8"/>
  <c r="AK157" i="8"/>
  <c r="AJ104" i="8"/>
  <c r="AK104" i="8"/>
  <c r="AJ117" i="8"/>
  <c r="AK117" i="8"/>
  <c r="AJ103" i="8"/>
  <c r="AK103" i="8"/>
  <c r="AJ177" i="8"/>
  <c r="AK177" i="8"/>
  <c r="AJ161" i="8"/>
  <c r="AK161" i="8"/>
  <c r="AJ145" i="8"/>
  <c r="AK145" i="8"/>
  <c r="AJ129" i="8"/>
  <c r="AK129" i="8"/>
  <c r="AJ98" i="8"/>
  <c r="AK98" i="8"/>
  <c r="AJ66" i="8"/>
  <c r="AK66" i="8"/>
  <c r="AJ176" i="8"/>
  <c r="AK176" i="8"/>
  <c r="AJ92" i="8"/>
  <c r="AK92" i="8"/>
  <c r="AJ156" i="8"/>
  <c r="AK156" i="8"/>
  <c r="AJ140" i="8"/>
  <c r="AK140" i="8"/>
  <c r="AJ124" i="8"/>
  <c r="AK124" i="8"/>
  <c r="AJ108" i="8"/>
  <c r="AK108" i="8"/>
  <c r="AJ99" i="8"/>
  <c r="AK99" i="8"/>
  <c r="AJ83" i="8"/>
  <c r="AK83" i="8"/>
  <c r="AJ67" i="8"/>
  <c r="AK67" i="8"/>
  <c r="AJ125" i="8"/>
  <c r="AK125" i="8"/>
  <c r="AJ120" i="8"/>
  <c r="AK120" i="8"/>
  <c r="AJ90" i="8"/>
  <c r="AK90" i="8"/>
  <c r="AJ187" i="8"/>
  <c r="AK187" i="8"/>
  <c r="AJ115" i="8"/>
  <c r="AK115" i="8"/>
  <c r="AJ101" i="8"/>
  <c r="AK101" i="8"/>
  <c r="AJ175" i="8"/>
  <c r="AK175" i="8"/>
  <c r="AJ159" i="8"/>
  <c r="AK159" i="8"/>
  <c r="AJ143" i="8"/>
  <c r="AK143" i="8"/>
  <c r="AJ127" i="8"/>
  <c r="AK127" i="8"/>
  <c r="AJ74" i="8"/>
  <c r="AK74" i="8"/>
  <c r="AJ190" i="8"/>
  <c r="AK190" i="8"/>
  <c r="AJ174" i="8"/>
  <c r="AK174" i="8"/>
  <c r="AJ88" i="8"/>
  <c r="AK88" i="8"/>
  <c r="AJ154" i="8"/>
  <c r="AK154" i="8"/>
  <c r="AJ138" i="8"/>
  <c r="AK138" i="8"/>
  <c r="AJ122" i="8"/>
  <c r="AK122" i="8"/>
  <c r="AJ106" i="8"/>
  <c r="AK106" i="8"/>
  <c r="AJ97" i="8"/>
  <c r="AK97" i="8"/>
  <c r="AJ81" i="8"/>
  <c r="AK81" i="8"/>
  <c r="AJ65" i="8"/>
  <c r="AK65" i="8"/>
  <c r="AH175" i="8"/>
  <c r="AI175" i="8"/>
  <c r="AH113" i="8"/>
  <c r="AI113" i="8"/>
  <c r="AH189" i="8"/>
  <c r="AI189" i="8"/>
  <c r="AH173" i="8"/>
  <c r="AI173" i="8"/>
  <c r="AH157" i="8"/>
  <c r="AI157" i="8"/>
  <c r="AH141" i="8"/>
  <c r="AI141" i="8"/>
  <c r="AH125" i="8"/>
  <c r="AI125" i="8"/>
  <c r="AH70" i="8"/>
  <c r="AI70" i="8"/>
  <c r="AH188" i="8"/>
  <c r="AI188" i="8"/>
  <c r="AH172" i="8"/>
  <c r="AI172" i="8"/>
  <c r="AH84" i="8"/>
  <c r="AI84" i="8"/>
  <c r="AH152" i="8"/>
  <c r="AI152" i="8"/>
  <c r="AH136" i="8"/>
  <c r="AI136" i="8"/>
  <c r="AH120" i="8"/>
  <c r="AI120" i="8"/>
  <c r="AH104" i="8"/>
  <c r="AI104" i="8"/>
  <c r="AH95" i="8"/>
  <c r="AI95" i="8"/>
  <c r="AH79" i="8"/>
  <c r="AI79" i="8"/>
  <c r="AH63" i="8"/>
  <c r="AI63" i="8"/>
  <c r="AH159" i="8"/>
  <c r="AI159" i="8"/>
  <c r="AH187" i="8"/>
  <c r="AI187" i="8"/>
  <c r="AH171" i="8"/>
  <c r="AI171" i="8"/>
  <c r="AH155" i="8"/>
  <c r="AI155" i="8"/>
  <c r="AH139" i="8"/>
  <c r="AI139" i="8"/>
  <c r="AH94" i="8"/>
  <c r="AI94" i="8"/>
  <c r="AH86" i="8"/>
  <c r="AI86" i="8"/>
  <c r="AH186" i="8"/>
  <c r="AI186" i="8"/>
  <c r="AH170" i="8"/>
  <c r="AI170" i="8"/>
  <c r="AH76" i="8"/>
  <c r="AI76" i="8"/>
  <c r="AH150" i="8"/>
  <c r="AI150" i="8"/>
  <c r="AH134" i="8"/>
  <c r="AI134" i="8"/>
  <c r="AH118" i="8"/>
  <c r="AI118" i="8"/>
  <c r="AH102" i="8"/>
  <c r="AI102" i="8"/>
  <c r="AH93" i="8"/>
  <c r="AI93" i="8"/>
  <c r="AH77" i="8"/>
  <c r="AI77" i="8"/>
  <c r="AH61" i="8"/>
  <c r="AI61" i="8"/>
  <c r="AH115" i="8"/>
  <c r="AI115" i="8"/>
  <c r="AH111" i="8"/>
  <c r="AI111" i="8"/>
  <c r="AH185" i="8"/>
  <c r="AI185" i="8"/>
  <c r="AH169" i="8"/>
  <c r="AI169" i="8"/>
  <c r="AH153" i="8"/>
  <c r="AI153" i="8"/>
  <c r="AH137" i="8"/>
  <c r="AI137" i="8"/>
  <c r="AH82" i="8"/>
  <c r="AI82" i="8"/>
  <c r="AH80" i="8"/>
  <c r="AI80" i="8"/>
  <c r="AH184" i="8"/>
  <c r="AI184" i="8"/>
  <c r="AH168" i="8"/>
  <c r="AI168" i="8"/>
  <c r="AH68" i="8"/>
  <c r="AI68" i="8"/>
  <c r="AH148" i="8"/>
  <c r="AI148" i="8"/>
  <c r="AH132" i="8"/>
  <c r="AI132" i="8"/>
  <c r="AH116" i="8"/>
  <c r="AI116" i="8"/>
  <c r="AH100" i="8"/>
  <c r="AI100" i="8"/>
  <c r="AH91" i="8"/>
  <c r="AI91" i="8"/>
  <c r="AH75" i="8"/>
  <c r="AI75" i="8"/>
  <c r="AH59" i="8"/>
  <c r="AI59" i="8"/>
  <c r="AH101" i="8"/>
  <c r="AI101" i="8"/>
  <c r="AH90" i="8"/>
  <c r="AI90" i="8"/>
  <c r="AH109" i="8"/>
  <c r="AI109" i="8"/>
  <c r="AH183" i="8"/>
  <c r="AI183" i="8"/>
  <c r="AH167" i="8"/>
  <c r="AI167" i="8"/>
  <c r="AH151" i="8"/>
  <c r="AI151" i="8"/>
  <c r="AH135" i="8"/>
  <c r="AI135" i="8"/>
  <c r="AH62" i="8"/>
  <c r="AI62" i="8"/>
  <c r="AH72" i="8"/>
  <c r="AI72" i="8"/>
  <c r="AH182" i="8"/>
  <c r="AI182" i="8"/>
  <c r="AH166" i="8"/>
  <c r="AI166" i="8"/>
  <c r="AH60" i="8"/>
  <c r="AI60" i="8"/>
  <c r="AH146" i="8"/>
  <c r="AI146" i="8"/>
  <c r="AH130" i="8"/>
  <c r="AI130" i="8"/>
  <c r="AH114" i="8"/>
  <c r="AI114" i="8"/>
  <c r="AH96" i="8"/>
  <c r="AI96" i="8"/>
  <c r="AH89" i="8"/>
  <c r="AI89" i="8"/>
  <c r="AH73" i="8"/>
  <c r="AI73" i="8"/>
  <c r="AH57" i="8"/>
  <c r="AI57" i="8"/>
  <c r="AH127" i="8"/>
  <c r="AI127" i="8"/>
  <c r="AH107" i="8"/>
  <c r="AI107" i="8"/>
  <c r="AH181" i="8"/>
  <c r="AI181" i="8"/>
  <c r="AH165" i="8"/>
  <c r="AI165" i="8"/>
  <c r="AH149" i="8"/>
  <c r="AI149" i="8"/>
  <c r="AH133" i="8"/>
  <c r="AI133" i="8"/>
  <c r="AH123" i="8"/>
  <c r="AI123" i="8"/>
  <c r="AH64" i="8"/>
  <c r="AI64" i="8"/>
  <c r="AH180" i="8"/>
  <c r="AI180" i="8"/>
  <c r="AH164" i="8"/>
  <c r="AI164" i="8"/>
  <c r="AH160" i="8"/>
  <c r="AI160" i="8"/>
  <c r="AH144" i="8"/>
  <c r="AI144" i="8"/>
  <c r="AH128" i="8"/>
  <c r="AI128" i="8"/>
  <c r="AH112" i="8"/>
  <c r="AI112" i="8"/>
  <c r="AH58" i="8"/>
  <c r="AI58" i="8"/>
  <c r="AH87" i="8"/>
  <c r="AI87" i="8"/>
  <c r="AH71" i="8"/>
  <c r="AI71" i="8"/>
  <c r="AH55" i="8"/>
  <c r="AI55" i="8"/>
  <c r="AH143" i="8"/>
  <c r="AI143" i="8"/>
  <c r="AH119" i="8"/>
  <c r="AI119" i="8"/>
  <c r="AH105" i="8"/>
  <c r="AI105" i="8"/>
  <c r="AH179" i="8"/>
  <c r="AI179" i="8"/>
  <c r="AH163" i="8"/>
  <c r="AI163" i="8"/>
  <c r="AH147" i="8"/>
  <c r="AI147" i="8"/>
  <c r="AH131" i="8"/>
  <c r="AI131" i="8"/>
  <c r="AH121" i="8"/>
  <c r="AI121" i="8"/>
  <c r="AH78" i="8"/>
  <c r="AI78" i="8"/>
  <c r="AH178" i="8"/>
  <c r="AI178" i="8"/>
  <c r="AH162" i="8"/>
  <c r="AI162" i="8"/>
  <c r="AH158" i="8"/>
  <c r="AI158" i="8"/>
  <c r="AH142" i="8"/>
  <c r="AI142" i="8"/>
  <c r="AH126" i="8"/>
  <c r="AI126" i="8"/>
  <c r="AH110" i="8"/>
  <c r="AI110" i="8"/>
  <c r="AH56" i="8"/>
  <c r="AI56" i="8"/>
  <c r="AH85" i="8"/>
  <c r="AI85" i="8"/>
  <c r="AH69" i="8"/>
  <c r="AI69" i="8"/>
  <c r="AH117" i="8"/>
  <c r="AI117" i="8"/>
  <c r="AH103" i="8"/>
  <c r="AI103" i="8"/>
  <c r="AH177" i="8"/>
  <c r="AI177" i="8"/>
  <c r="AH161" i="8"/>
  <c r="AI161" i="8"/>
  <c r="AH145" i="8"/>
  <c r="AI145" i="8"/>
  <c r="AH129" i="8"/>
  <c r="AI129" i="8"/>
  <c r="AH98" i="8"/>
  <c r="AI98" i="8"/>
  <c r="AH66" i="8"/>
  <c r="AI66" i="8"/>
  <c r="AH176" i="8"/>
  <c r="AI176" i="8"/>
  <c r="AH92" i="8"/>
  <c r="AI92" i="8"/>
  <c r="AH156" i="8"/>
  <c r="AI156" i="8"/>
  <c r="AH140" i="8"/>
  <c r="AI140" i="8"/>
  <c r="AH124" i="8"/>
  <c r="AI124" i="8"/>
  <c r="AH108" i="8"/>
  <c r="AI108" i="8"/>
  <c r="AH99" i="8"/>
  <c r="AI99" i="8"/>
  <c r="AH83" i="8"/>
  <c r="AI83" i="8"/>
  <c r="AH67" i="8"/>
  <c r="AI67" i="8"/>
  <c r="AH74" i="8"/>
  <c r="AI74" i="8"/>
  <c r="AH190" i="8"/>
  <c r="AI190" i="8"/>
  <c r="AH174" i="8"/>
  <c r="AI174" i="8"/>
  <c r="AH88" i="8"/>
  <c r="AI88" i="8"/>
  <c r="AH154" i="8"/>
  <c r="AI154" i="8"/>
  <c r="AH138" i="8"/>
  <c r="AI138" i="8"/>
  <c r="AH122" i="8"/>
  <c r="AI122" i="8"/>
  <c r="AH106" i="8"/>
  <c r="AI106" i="8"/>
  <c r="AH97" i="8"/>
  <c r="AI97" i="8"/>
  <c r="AH81" i="8"/>
  <c r="AI81" i="8"/>
  <c r="AH65" i="8"/>
  <c r="AI65" i="8"/>
  <c r="AG113" i="8"/>
  <c r="AF113" i="8"/>
  <c r="AG157" i="8"/>
  <c r="AF157" i="8"/>
  <c r="AG172" i="8"/>
  <c r="AF172" i="8"/>
  <c r="AG136" i="8"/>
  <c r="AF136" i="8"/>
  <c r="AG95" i="8"/>
  <c r="AF95" i="8"/>
  <c r="AG171" i="8"/>
  <c r="AF171" i="8"/>
  <c r="AG94" i="8"/>
  <c r="AF94" i="8"/>
  <c r="AG86" i="8"/>
  <c r="AF86" i="8"/>
  <c r="AG150" i="8"/>
  <c r="AF150" i="8"/>
  <c r="AG102" i="8"/>
  <c r="AF102" i="8"/>
  <c r="AG111" i="8"/>
  <c r="AF111" i="8"/>
  <c r="AG185" i="8"/>
  <c r="AF185" i="8"/>
  <c r="AG137" i="8"/>
  <c r="AF137" i="8"/>
  <c r="AG82" i="8"/>
  <c r="AF82" i="8"/>
  <c r="AG184" i="8"/>
  <c r="AF184" i="8"/>
  <c r="AG68" i="8"/>
  <c r="AF68" i="8"/>
  <c r="AG116" i="8"/>
  <c r="AF116" i="8"/>
  <c r="AG91" i="8"/>
  <c r="AF91" i="8"/>
  <c r="AG59" i="8"/>
  <c r="AF59" i="8"/>
  <c r="AG183" i="8"/>
  <c r="AF183" i="8"/>
  <c r="AG135" i="8"/>
  <c r="AF135" i="8"/>
  <c r="AG72" i="8"/>
  <c r="AF72" i="8"/>
  <c r="AG182" i="8"/>
  <c r="AF182" i="8"/>
  <c r="AG146" i="8"/>
  <c r="AF146" i="8"/>
  <c r="AG96" i="8"/>
  <c r="AF96" i="8"/>
  <c r="AG107" i="8"/>
  <c r="AF107" i="8"/>
  <c r="AG181" i="8"/>
  <c r="AF181" i="8"/>
  <c r="AG133" i="8"/>
  <c r="AF133" i="8"/>
  <c r="AG164" i="8"/>
  <c r="AF164" i="8"/>
  <c r="AG112" i="8"/>
  <c r="AF112" i="8"/>
  <c r="AG58" i="8"/>
  <c r="AF58" i="8"/>
  <c r="AG71" i="8"/>
  <c r="AF71" i="8"/>
  <c r="AG55" i="8"/>
  <c r="AF55" i="8"/>
  <c r="AG119" i="8"/>
  <c r="AF119" i="8"/>
  <c r="AG105" i="8"/>
  <c r="AF105" i="8"/>
  <c r="AG179" i="8"/>
  <c r="AF179" i="8"/>
  <c r="AG163" i="8"/>
  <c r="AF163" i="8"/>
  <c r="AG147" i="8"/>
  <c r="AF147" i="8"/>
  <c r="AG131" i="8"/>
  <c r="AF131" i="8"/>
  <c r="AG121" i="8"/>
  <c r="AF121" i="8"/>
  <c r="AG78" i="8"/>
  <c r="AF78" i="8"/>
  <c r="AG178" i="8"/>
  <c r="AF178" i="8"/>
  <c r="AG162" i="8"/>
  <c r="AF162" i="8"/>
  <c r="AG158" i="8"/>
  <c r="AF158" i="8"/>
  <c r="AG142" i="8"/>
  <c r="AF142" i="8"/>
  <c r="AG126" i="8"/>
  <c r="AF126" i="8"/>
  <c r="AG110" i="8"/>
  <c r="AF110" i="8"/>
  <c r="AG56" i="8"/>
  <c r="AF56" i="8"/>
  <c r="AG85" i="8"/>
  <c r="AF85" i="8"/>
  <c r="AG69" i="8"/>
  <c r="AF69" i="8"/>
  <c r="AG173" i="8"/>
  <c r="AF173" i="8"/>
  <c r="AG125" i="8"/>
  <c r="AF125" i="8"/>
  <c r="AG152" i="8"/>
  <c r="AF152" i="8"/>
  <c r="AG104" i="8"/>
  <c r="AF104" i="8"/>
  <c r="AG63" i="8"/>
  <c r="AF63" i="8"/>
  <c r="AG155" i="8"/>
  <c r="AF155" i="8"/>
  <c r="AG170" i="8"/>
  <c r="AF170" i="8"/>
  <c r="AG134" i="8"/>
  <c r="AF134" i="8"/>
  <c r="AG118" i="8"/>
  <c r="AF118" i="8"/>
  <c r="AG77" i="8"/>
  <c r="AF77" i="8"/>
  <c r="AG169" i="8"/>
  <c r="AF169" i="8"/>
  <c r="AG80" i="8"/>
  <c r="AF80" i="8"/>
  <c r="AG148" i="8"/>
  <c r="AF148" i="8"/>
  <c r="AG100" i="8"/>
  <c r="AF100" i="8"/>
  <c r="AG109" i="8"/>
  <c r="AF109" i="8"/>
  <c r="AG151" i="8"/>
  <c r="AF151" i="8"/>
  <c r="AG166" i="8"/>
  <c r="AF166" i="8"/>
  <c r="AG130" i="8"/>
  <c r="AF130" i="8"/>
  <c r="AG89" i="8"/>
  <c r="AF89" i="8"/>
  <c r="AG57" i="8"/>
  <c r="AF57" i="8"/>
  <c r="AG149" i="8"/>
  <c r="AF149" i="8"/>
  <c r="AG64" i="8"/>
  <c r="AF64" i="8"/>
  <c r="AG180" i="8"/>
  <c r="AF180" i="8"/>
  <c r="AG144" i="8"/>
  <c r="AF144" i="8"/>
  <c r="AG87" i="8"/>
  <c r="AF87" i="8"/>
  <c r="AG117" i="8"/>
  <c r="AF117" i="8"/>
  <c r="AG103" i="8"/>
  <c r="AF103" i="8"/>
  <c r="AG177" i="8"/>
  <c r="AF177" i="8"/>
  <c r="AG161" i="8"/>
  <c r="AF161" i="8"/>
  <c r="AG145" i="8"/>
  <c r="AF145" i="8"/>
  <c r="AG129" i="8"/>
  <c r="AF129" i="8"/>
  <c r="AG98" i="8"/>
  <c r="AF98" i="8"/>
  <c r="AG66" i="8"/>
  <c r="AF66" i="8"/>
  <c r="AG176" i="8"/>
  <c r="AF176" i="8"/>
  <c r="AG92" i="8"/>
  <c r="AF92" i="8"/>
  <c r="AG156" i="8"/>
  <c r="AF156" i="8"/>
  <c r="AG140" i="8"/>
  <c r="AF140" i="8"/>
  <c r="AG124" i="8"/>
  <c r="AF124" i="8"/>
  <c r="AG108" i="8"/>
  <c r="AF108" i="8"/>
  <c r="AG99" i="8"/>
  <c r="AF99" i="8"/>
  <c r="AG83" i="8"/>
  <c r="AF83" i="8"/>
  <c r="AG67" i="8"/>
  <c r="AF67" i="8"/>
  <c r="AG189" i="8"/>
  <c r="AF189" i="8"/>
  <c r="AG141" i="8"/>
  <c r="AF141" i="8"/>
  <c r="AG70" i="8"/>
  <c r="AF70" i="8"/>
  <c r="AG188" i="8"/>
  <c r="AF188" i="8"/>
  <c r="AG84" i="8"/>
  <c r="AF84" i="8"/>
  <c r="AG120" i="8"/>
  <c r="AF120" i="8"/>
  <c r="AG79" i="8"/>
  <c r="AF79" i="8"/>
  <c r="AG90" i="8"/>
  <c r="AF90" i="8"/>
  <c r="AG187" i="8"/>
  <c r="AF187" i="8"/>
  <c r="AG139" i="8"/>
  <c r="AF139" i="8"/>
  <c r="AG186" i="8"/>
  <c r="AF186" i="8"/>
  <c r="AG76" i="8"/>
  <c r="AF76" i="8"/>
  <c r="AG93" i="8"/>
  <c r="AF93" i="8"/>
  <c r="AG61" i="8"/>
  <c r="AF61" i="8"/>
  <c r="AG153" i="8"/>
  <c r="AF153" i="8"/>
  <c r="AG168" i="8"/>
  <c r="AF168" i="8"/>
  <c r="AG132" i="8"/>
  <c r="AF132" i="8"/>
  <c r="AG75" i="8"/>
  <c r="AF75" i="8"/>
  <c r="AG167" i="8"/>
  <c r="AF167" i="8"/>
  <c r="AG62" i="8"/>
  <c r="AF62" i="8"/>
  <c r="AG60" i="8"/>
  <c r="AF60" i="8"/>
  <c r="AG114" i="8"/>
  <c r="AF114" i="8"/>
  <c r="AG73" i="8"/>
  <c r="AF73" i="8"/>
  <c r="AG165" i="8"/>
  <c r="AF165" i="8"/>
  <c r="AG123" i="8"/>
  <c r="AF123" i="8"/>
  <c r="AG160" i="8"/>
  <c r="AF160" i="8"/>
  <c r="AG128" i="8"/>
  <c r="AF128" i="8"/>
  <c r="AG115" i="8"/>
  <c r="AF115" i="8"/>
  <c r="AG101" i="8"/>
  <c r="AF101" i="8"/>
  <c r="AG175" i="8"/>
  <c r="AF175" i="8"/>
  <c r="AG159" i="8"/>
  <c r="AF159" i="8"/>
  <c r="AG143" i="8"/>
  <c r="AF143" i="8"/>
  <c r="AG127" i="8"/>
  <c r="AF127" i="8"/>
  <c r="AG74" i="8"/>
  <c r="AF74" i="8"/>
  <c r="AG190" i="8"/>
  <c r="AF190" i="8"/>
  <c r="AG174" i="8"/>
  <c r="AF174" i="8"/>
  <c r="AG88" i="8"/>
  <c r="AF88" i="8"/>
  <c r="AG154" i="8"/>
  <c r="AF154" i="8"/>
  <c r="AG138" i="8"/>
  <c r="AF138" i="8"/>
  <c r="AG122" i="8"/>
  <c r="AF122" i="8"/>
  <c r="AG106" i="8"/>
  <c r="AF106" i="8"/>
  <c r="AG97" i="8"/>
  <c r="AF97" i="8"/>
  <c r="AG81" i="8"/>
  <c r="AF81" i="8"/>
  <c r="AG65" i="8"/>
  <c r="AF65" i="8"/>
  <c r="AD141" i="8"/>
  <c r="AE141" i="8"/>
  <c r="AD84" i="8"/>
  <c r="AE84" i="8"/>
  <c r="AD136" i="8"/>
  <c r="AE136" i="8"/>
  <c r="AD95" i="8"/>
  <c r="AE95" i="8"/>
  <c r="AD171" i="8"/>
  <c r="AE171" i="8"/>
  <c r="AD139" i="8"/>
  <c r="AE139" i="8"/>
  <c r="AD170" i="8"/>
  <c r="AE170" i="8"/>
  <c r="AD76" i="8"/>
  <c r="AE76" i="8"/>
  <c r="AD150" i="8"/>
  <c r="AE150" i="8"/>
  <c r="AD134" i="8"/>
  <c r="AE134" i="8"/>
  <c r="AD118" i="8"/>
  <c r="AE118" i="8"/>
  <c r="AD102" i="8"/>
  <c r="AE102" i="8"/>
  <c r="AD93" i="8"/>
  <c r="AE93" i="8"/>
  <c r="AD77" i="8"/>
  <c r="AE77" i="8"/>
  <c r="AD61" i="8"/>
  <c r="AE61" i="8"/>
  <c r="AD113" i="8"/>
  <c r="AE113" i="8"/>
  <c r="AD189" i="8"/>
  <c r="AE189" i="8"/>
  <c r="AD125" i="8"/>
  <c r="AE125" i="8"/>
  <c r="AD188" i="8"/>
  <c r="AE188" i="8"/>
  <c r="AD152" i="8"/>
  <c r="AE152" i="8"/>
  <c r="AD120" i="8"/>
  <c r="AE120" i="8"/>
  <c r="AD104" i="8"/>
  <c r="AE104" i="8"/>
  <c r="AD79" i="8"/>
  <c r="AE79" i="8"/>
  <c r="AD63" i="8"/>
  <c r="AE63" i="8"/>
  <c r="AD90" i="8"/>
  <c r="AE90" i="8"/>
  <c r="AD187" i="8"/>
  <c r="AE187" i="8"/>
  <c r="AD155" i="8"/>
  <c r="AE155" i="8"/>
  <c r="AD94" i="8"/>
  <c r="AE94" i="8"/>
  <c r="AD86" i="8"/>
  <c r="AE86" i="8"/>
  <c r="AD186" i="8"/>
  <c r="AE186" i="8"/>
  <c r="AD111" i="8"/>
  <c r="AE111" i="8"/>
  <c r="AD185" i="8"/>
  <c r="AE185" i="8"/>
  <c r="AD169" i="8"/>
  <c r="AE169" i="8"/>
  <c r="AD153" i="8"/>
  <c r="AE153" i="8"/>
  <c r="AD137" i="8"/>
  <c r="AE137" i="8"/>
  <c r="AD82" i="8"/>
  <c r="AE82" i="8"/>
  <c r="AD80" i="8"/>
  <c r="AE80" i="8"/>
  <c r="AD184" i="8"/>
  <c r="AE184" i="8"/>
  <c r="AD168" i="8"/>
  <c r="AE168" i="8"/>
  <c r="AD68" i="8"/>
  <c r="AE68" i="8"/>
  <c r="AD148" i="8"/>
  <c r="AE148" i="8"/>
  <c r="AD132" i="8"/>
  <c r="AE132" i="8"/>
  <c r="AD116" i="8"/>
  <c r="AE116" i="8"/>
  <c r="AD100" i="8"/>
  <c r="AE100" i="8"/>
  <c r="AD91" i="8"/>
  <c r="AE91" i="8"/>
  <c r="AD75" i="8"/>
  <c r="AE75" i="8"/>
  <c r="AD59" i="8"/>
  <c r="AE59" i="8"/>
  <c r="AD117" i="8"/>
  <c r="AE117" i="8"/>
  <c r="AD157" i="8"/>
  <c r="AE157" i="8"/>
  <c r="AD70" i="8"/>
  <c r="AE70" i="8"/>
  <c r="AD109" i="8"/>
  <c r="AE109" i="8"/>
  <c r="AD183" i="8"/>
  <c r="AE183" i="8"/>
  <c r="AD151" i="8"/>
  <c r="AE151" i="8"/>
  <c r="AD62" i="8"/>
  <c r="AE62" i="8"/>
  <c r="AD166" i="8"/>
  <c r="AE166" i="8"/>
  <c r="AD146" i="8"/>
  <c r="AE146" i="8"/>
  <c r="AD96" i="8"/>
  <c r="AE96" i="8"/>
  <c r="AD73" i="8"/>
  <c r="AE73" i="8"/>
  <c r="AD57" i="8"/>
  <c r="AE57" i="8"/>
  <c r="AD181" i="8"/>
  <c r="AE181" i="8"/>
  <c r="AD165" i="8"/>
  <c r="AE165" i="8"/>
  <c r="AD149" i="8"/>
  <c r="AE149" i="8"/>
  <c r="AD133" i="8"/>
  <c r="AE133" i="8"/>
  <c r="AD123" i="8"/>
  <c r="AE123" i="8"/>
  <c r="AD64" i="8"/>
  <c r="AE64" i="8"/>
  <c r="AD180" i="8"/>
  <c r="AE180" i="8"/>
  <c r="AD164" i="8"/>
  <c r="AE164" i="8"/>
  <c r="AD160" i="8"/>
  <c r="AE160" i="8"/>
  <c r="AD144" i="8"/>
  <c r="AE144" i="8"/>
  <c r="AD128" i="8"/>
  <c r="AE128" i="8"/>
  <c r="AD112" i="8"/>
  <c r="AE112" i="8"/>
  <c r="AD58" i="8"/>
  <c r="AE58" i="8"/>
  <c r="AD87" i="8"/>
  <c r="AE87" i="8"/>
  <c r="AD71" i="8"/>
  <c r="AE71" i="8"/>
  <c r="AD55" i="8"/>
  <c r="AE55" i="8"/>
  <c r="AD115" i="8"/>
  <c r="AE115" i="8"/>
  <c r="AD173" i="8"/>
  <c r="AE173" i="8"/>
  <c r="AD172" i="8"/>
  <c r="AE172" i="8"/>
  <c r="AD167" i="8"/>
  <c r="AE167" i="8"/>
  <c r="AD135" i="8"/>
  <c r="AE135" i="8"/>
  <c r="AD72" i="8"/>
  <c r="AE72" i="8"/>
  <c r="AD182" i="8"/>
  <c r="AE182" i="8"/>
  <c r="AD60" i="8"/>
  <c r="AE60" i="8"/>
  <c r="AD130" i="8"/>
  <c r="AE130" i="8"/>
  <c r="AD114" i="8"/>
  <c r="AE114" i="8"/>
  <c r="AD89" i="8"/>
  <c r="AE89" i="8"/>
  <c r="AD107" i="8"/>
  <c r="AE107" i="8"/>
  <c r="AD119" i="8"/>
  <c r="AE119" i="8"/>
  <c r="AD105" i="8"/>
  <c r="AE105" i="8"/>
  <c r="AD179" i="8"/>
  <c r="AE179" i="8"/>
  <c r="AD163" i="8"/>
  <c r="AE163" i="8"/>
  <c r="AD147" i="8"/>
  <c r="AE147" i="8"/>
  <c r="AD131" i="8"/>
  <c r="AE131" i="8"/>
  <c r="AD121" i="8"/>
  <c r="AE121" i="8"/>
  <c r="AD78" i="8"/>
  <c r="AE78" i="8"/>
  <c r="AD178" i="8"/>
  <c r="AE178" i="8"/>
  <c r="AD162" i="8"/>
  <c r="AE162" i="8"/>
  <c r="AD158" i="8"/>
  <c r="AE158" i="8"/>
  <c r="AD142" i="8"/>
  <c r="AE142" i="8"/>
  <c r="AD126" i="8"/>
  <c r="AE126" i="8"/>
  <c r="AD110" i="8"/>
  <c r="AE110" i="8"/>
  <c r="AD56" i="8"/>
  <c r="AE56" i="8"/>
  <c r="AD85" i="8"/>
  <c r="AE85" i="8"/>
  <c r="AD69" i="8"/>
  <c r="AE69" i="8"/>
  <c r="AD103" i="8"/>
  <c r="AE103" i="8"/>
  <c r="AD177" i="8"/>
  <c r="AE177" i="8"/>
  <c r="AD161" i="8"/>
  <c r="AE161" i="8"/>
  <c r="AD145" i="8"/>
  <c r="AE145" i="8"/>
  <c r="AD129" i="8"/>
  <c r="AE129" i="8"/>
  <c r="AD98" i="8"/>
  <c r="AE98" i="8"/>
  <c r="AD66" i="8"/>
  <c r="AE66" i="8"/>
  <c r="AD176" i="8"/>
  <c r="AE176" i="8"/>
  <c r="AD92" i="8"/>
  <c r="AE92" i="8"/>
  <c r="AD156" i="8"/>
  <c r="AE156" i="8"/>
  <c r="AD140" i="8"/>
  <c r="AE140" i="8"/>
  <c r="AD124" i="8"/>
  <c r="AE124" i="8"/>
  <c r="AD108" i="8"/>
  <c r="AE108" i="8"/>
  <c r="AD99" i="8"/>
  <c r="AE99" i="8"/>
  <c r="AD83" i="8"/>
  <c r="AE83" i="8"/>
  <c r="AD67" i="8"/>
  <c r="AE67" i="8"/>
  <c r="AD101" i="8"/>
  <c r="AE101" i="8"/>
  <c r="AD175" i="8"/>
  <c r="AE175" i="8"/>
  <c r="AD159" i="8"/>
  <c r="AE159" i="8"/>
  <c r="AD143" i="8"/>
  <c r="AE143" i="8"/>
  <c r="AD127" i="8"/>
  <c r="AE127" i="8"/>
  <c r="AD74" i="8"/>
  <c r="AE74" i="8"/>
  <c r="AD190" i="8"/>
  <c r="AE190" i="8"/>
  <c r="AD174" i="8"/>
  <c r="AE174" i="8"/>
  <c r="AD88" i="8"/>
  <c r="AE88" i="8"/>
  <c r="AD154" i="8"/>
  <c r="AE154" i="8"/>
  <c r="AD138" i="8"/>
  <c r="AE138" i="8"/>
  <c r="AD122" i="8"/>
  <c r="AE122" i="8"/>
  <c r="AD106" i="8"/>
  <c r="AE106" i="8"/>
  <c r="AD97" i="8"/>
  <c r="AE97" i="8"/>
  <c r="AD81" i="8"/>
  <c r="AE81" i="8"/>
  <c r="AD65" i="8"/>
  <c r="AE65" i="8"/>
  <c r="AB141" i="8"/>
  <c r="AC141" i="8"/>
  <c r="AB120" i="8"/>
  <c r="AC120" i="8"/>
  <c r="AB90" i="8"/>
  <c r="AC90" i="8"/>
  <c r="AB187" i="8"/>
  <c r="AC187" i="8"/>
  <c r="AB171" i="8"/>
  <c r="AC171" i="8"/>
  <c r="AB155" i="8"/>
  <c r="AC155" i="8"/>
  <c r="AB139" i="8"/>
  <c r="AC139" i="8"/>
  <c r="AB94" i="8"/>
  <c r="AC94" i="8"/>
  <c r="AB86" i="8"/>
  <c r="AC86" i="8"/>
  <c r="AB186" i="8"/>
  <c r="AC186" i="8"/>
  <c r="AB170" i="8"/>
  <c r="AC170" i="8"/>
  <c r="AB76" i="8"/>
  <c r="AC76" i="8"/>
  <c r="AB150" i="8"/>
  <c r="AC150" i="8"/>
  <c r="AB134" i="8"/>
  <c r="AC134" i="8"/>
  <c r="AB118" i="8"/>
  <c r="AC118" i="8"/>
  <c r="AB102" i="8"/>
  <c r="AC102" i="8"/>
  <c r="AB93" i="8"/>
  <c r="AC93" i="8"/>
  <c r="AB77" i="8"/>
  <c r="AC77" i="8"/>
  <c r="AB61" i="8"/>
  <c r="AC61" i="8"/>
  <c r="AB189" i="8"/>
  <c r="AC189" i="8"/>
  <c r="AB152" i="8"/>
  <c r="AC152" i="8"/>
  <c r="AB79" i="8"/>
  <c r="AC79" i="8"/>
  <c r="AB111" i="8"/>
  <c r="AC111" i="8"/>
  <c r="AB185" i="8"/>
  <c r="AC185" i="8"/>
  <c r="AB169" i="8"/>
  <c r="AC169" i="8"/>
  <c r="AB153" i="8"/>
  <c r="AC153" i="8"/>
  <c r="AB137" i="8"/>
  <c r="AC137" i="8"/>
  <c r="AB82" i="8"/>
  <c r="AC82" i="8"/>
  <c r="AB80" i="8"/>
  <c r="AC80" i="8"/>
  <c r="AB184" i="8"/>
  <c r="AC184" i="8"/>
  <c r="AB168" i="8"/>
  <c r="AC168" i="8"/>
  <c r="AB68" i="8"/>
  <c r="AC68" i="8"/>
  <c r="AB148" i="8"/>
  <c r="AC148" i="8"/>
  <c r="AB132" i="8"/>
  <c r="AC132" i="8"/>
  <c r="AB116" i="8"/>
  <c r="AC116" i="8"/>
  <c r="AB100" i="8"/>
  <c r="AC100" i="8"/>
  <c r="AB91" i="8"/>
  <c r="AC91" i="8"/>
  <c r="AB75" i="8"/>
  <c r="AC75" i="8"/>
  <c r="AB59" i="8"/>
  <c r="AC59" i="8"/>
  <c r="AB172" i="8"/>
  <c r="AC172" i="8"/>
  <c r="AB84" i="8"/>
  <c r="AC84" i="8"/>
  <c r="AB63" i="8"/>
  <c r="AC63" i="8"/>
  <c r="AB109" i="8"/>
  <c r="AC109" i="8"/>
  <c r="AB183" i="8"/>
  <c r="AC183" i="8"/>
  <c r="AB167" i="8"/>
  <c r="AC167" i="8"/>
  <c r="AB151" i="8"/>
  <c r="AC151" i="8"/>
  <c r="AB135" i="8"/>
  <c r="AC135" i="8"/>
  <c r="AB62" i="8"/>
  <c r="AC62" i="8"/>
  <c r="AB72" i="8"/>
  <c r="AC72" i="8"/>
  <c r="AB182" i="8"/>
  <c r="AC182" i="8"/>
  <c r="AB166" i="8"/>
  <c r="AC166" i="8"/>
  <c r="AB60" i="8"/>
  <c r="AC60" i="8"/>
  <c r="AB146" i="8"/>
  <c r="AC146" i="8"/>
  <c r="AB130" i="8"/>
  <c r="AC130" i="8"/>
  <c r="AB114" i="8"/>
  <c r="AC114" i="8"/>
  <c r="AB96" i="8"/>
  <c r="AC96" i="8"/>
  <c r="AB89" i="8"/>
  <c r="AC89" i="8"/>
  <c r="AB73" i="8"/>
  <c r="AC73" i="8"/>
  <c r="AB57" i="8"/>
  <c r="AC57" i="8"/>
  <c r="AB157" i="8"/>
  <c r="AC157" i="8"/>
  <c r="AB104" i="8"/>
  <c r="AC104" i="8"/>
  <c r="AB107" i="8"/>
  <c r="AC107" i="8"/>
  <c r="AB181" i="8"/>
  <c r="AC181" i="8"/>
  <c r="AB165" i="8"/>
  <c r="AC165" i="8"/>
  <c r="AB149" i="8"/>
  <c r="AC149" i="8"/>
  <c r="AB133" i="8"/>
  <c r="AC133" i="8"/>
  <c r="AB123" i="8"/>
  <c r="AC123" i="8"/>
  <c r="AB64" i="8"/>
  <c r="AC64" i="8"/>
  <c r="AB180" i="8"/>
  <c r="AC180" i="8"/>
  <c r="AB164" i="8"/>
  <c r="AC164" i="8"/>
  <c r="AB160" i="8"/>
  <c r="AC160" i="8"/>
  <c r="AB144" i="8"/>
  <c r="AC144" i="8"/>
  <c r="AB128" i="8"/>
  <c r="AC128" i="8"/>
  <c r="AB112" i="8"/>
  <c r="AC112" i="8"/>
  <c r="AB58" i="8"/>
  <c r="AC58" i="8"/>
  <c r="AB87" i="8"/>
  <c r="AC87" i="8"/>
  <c r="AB71" i="8"/>
  <c r="AC71" i="8"/>
  <c r="AB55" i="8"/>
  <c r="AC55" i="8"/>
  <c r="AB173" i="8"/>
  <c r="AC173" i="8"/>
  <c r="AB188" i="8"/>
  <c r="AC188" i="8"/>
  <c r="AB95" i="8"/>
  <c r="AC95" i="8"/>
  <c r="AB119" i="8"/>
  <c r="AC119" i="8"/>
  <c r="AB105" i="8"/>
  <c r="AC105" i="8"/>
  <c r="AB179" i="8"/>
  <c r="AC179" i="8"/>
  <c r="AB163" i="8"/>
  <c r="AC163" i="8"/>
  <c r="AB147" i="8"/>
  <c r="AC147" i="8"/>
  <c r="AB131" i="8"/>
  <c r="AC131" i="8"/>
  <c r="AB121" i="8"/>
  <c r="AC121" i="8"/>
  <c r="AB78" i="8"/>
  <c r="AC78" i="8"/>
  <c r="AB178" i="8"/>
  <c r="AC178" i="8"/>
  <c r="AB162" i="8"/>
  <c r="AC162" i="8"/>
  <c r="AB158" i="8"/>
  <c r="AC158" i="8"/>
  <c r="AB142" i="8"/>
  <c r="AC142" i="8"/>
  <c r="AB126" i="8"/>
  <c r="AC126" i="8"/>
  <c r="AB110" i="8"/>
  <c r="AC110" i="8"/>
  <c r="AB56" i="8"/>
  <c r="AC56" i="8"/>
  <c r="AB85" i="8"/>
  <c r="AC85" i="8"/>
  <c r="AB69" i="8"/>
  <c r="AC69" i="8"/>
  <c r="AB113" i="8"/>
  <c r="AC113" i="8"/>
  <c r="AB70" i="8"/>
  <c r="AC70" i="8"/>
  <c r="AB117" i="8"/>
  <c r="AC117" i="8"/>
  <c r="AB103" i="8"/>
  <c r="AC103" i="8"/>
  <c r="AB177" i="8"/>
  <c r="AC177" i="8"/>
  <c r="AB161" i="8"/>
  <c r="AC161" i="8"/>
  <c r="AB145" i="8"/>
  <c r="AC145" i="8"/>
  <c r="AB129" i="8"/>
  <c r="AC129" i="8"/>
  <c r="AB98" i="8"/>
  <c r="AC98" i="8"/>
  <c r="AB66" i="8"/>
  <c r="AC66" i="8"/>
  <c r="AB176" i="8"/>
  <c r="AC176" i="8"/>
  <c r="AB92" i="8"/>
  <c r="AC92" i="8"/>
  <c r="AB156" i="8"/>
  <c r="AC156" i="8"/>
  <c r="AB140" i="8"/>
  <c r="AC140" i="8"/>
  <c r="AB124" i="8"/>
  <c r="AC124" i="8"/>
  <c r="AB108" i="8"/>
  <c r="AC108" i="8"/>
  <c r="AB99" i="8"/>
  <c r="AC99" i="8"/>
  <c r="AB83" i="8"/>
  <c r="AC83" i="8"/>
  <c r="AB67" i="8"/>
  <c r="AC67" i="8"/>
  <c r="AB125" i="8"/>
  <c r="AC125" i="8"/>
  <c r="AB136" i="8"/>
  <c r="AC136" i="8"/>
  <c r="AB115" i="8"/>
  <c r="AC115" i="8"/>
  <c r="AB101" i="8"/>
  <c r="AC101" i="8"/>
  <c r="AB175" i="8"/>
  <c r="AC175" i="8"/>
  <c r="AB159" i="8"/>
  <c r="AC159" i="8"/>
  <c r="AB143" i="8"/>
  <c r="AC143" i="8"/>
  <c r="AB127" i="8"/>
  <c r="AC127" i="8"/>
  <c r="AB74" i="8"/>
  <c r="AC74" i="8"/>
  <c r="AB190" i="8"/>
  <c r="AC190" i="8"/>
  <c r="AB174" i="8"/>
  <c r="AC174" i="8"/>
  <c r="AB88" i="8"/>
  <c r="AC88" i="8"/>
  <c r="AB154" i="8"/>
  <c r="AC154" i="8"/>
  <c r="AB138" i="8"/>
  <c r="AC138" i="8"/>
  <c r="AB122" i="8"/>
  <c r="AC122" i="8"/>
  <c r="AB106" i="8"/>
  <c r="AC106" i="8"/>
  <c r="AB97" i="8"/>
  <c r="AC97" i="8"/>
  <c r="AB81" i="8"/>
  <c r="AC81" i="8"/>
  <c r="AB65" i="8"/>
  <c r="AC65" i="8"/>
  <c r="Z113" i="8"/>
  <c r="AA113" i="8"/>
  <c r="Z157" i="8"/>
  <c r="AA157" i="8"/>
  <c r="Z125" i="8"/>
  <c r="AA125" i="8"/>
  <c r="Z188" i="8"/>
  <c r="AA188" i="8"/>
  <c r="Z172" i="8"/>
  <c r="AA172" i="8"/>
  <c r="Z84" i="8"/>
  <c r="AA84" i="8"/>
  <c r="Z152" i="8"/>
  <c r="AA152" i="8"/>
  <c r="Z136" i="8"/>
  <c r="AA136" i="8"/>
  <c r="Z120" i="8"/>
  <c r="AA120" i="8"/>
  <c r="Z104" i="8"/>
  <c r="AA104" i="8"/>
  <c r="Z95" i="8"/>
  <c r="AA95" i="8"/>
  <c r="Z79" i="8"/>
  <c r="AA79" i="8"/>
  <c r="Z63" i="8"/>
  <c r="AA63" i="8"/>
  <c r="Z111" i="8"/>
  <c r="AA111" i="8"/>
  <c r="Z189" i="8"/>
  <c r="AA189" i="8"/>
  <c r="Z173" i="8"/>
  <c r="AA173" i="8"/>
  <c r="Z141" i="8"/>
  <c r="AA141" i="8"/>
  <c r="Z70" i="8"/>
  <c r="AA70" i="8"/>
  <c r="Z90" i="8"/>
  <c r="AA90" i="8"/>
  <c r="Z187" i="8"/>
  <c r="AA187" i="8"/>
  <c r="Z171" i="8"/>
  <c r="AA171" i="8"/>
  <c r="Z155" i="8"/>
  <c r="AA155" i="8"/>
  <c r="Z139" i="8"/>
  <c r="AA139" i="8"/>
  <c r="Z94" i="8"/>
  <c r="AA94" i="8"/>
  <c r="Z86" i="8"/>
  <c r="AA86" i="8"/>
  <c r="Z186" i="8"/>
  <c r="AA186" i="8"/>
  <c r="Z170" i="8"/>
  <c r="AA170" i="8"/>
  <c r="Z76" i="8"/>
  <c r="AA76" i="8"/>
  <c r="Z150" i="8"/>
  <c r="AA150" i="8"/>
  <c r="Z134" i="8"/>
  <c r="AA134" i="8"/>
  <c r="Z118" i="8"/>
  <c r="AA118" i="8"/>
  <c r="Z102" i="8"/>
  <c r="AA102" i="8"/>
  <c r="Z93" i="8"/>
  <c r="AA93" i="8"/>
  <c r="Z77" i="8"/>
  <c r="AA77" i="8"/>
  <c r="Z61" i="8"/>
  <c r="AA61" i="8"/>
  <c r="Z153" i="8"/>
  <c r="AA153" i="8"/>
  <c r="Z82" i="8"/>
  <c r="AA82" i="8"/>
  <c r="Z184" i="8"/>
  <c r="AA184" i="8"/>
  <c r="Z116" i="8"/>
  <c r="AA116" i="8"/>
  <c r="Z59" i="8"/>
  <c r="AA59" i="8"/>
  <c r="Z109" i="8"/>
  <c r="AA109" i="8"/>
  <c r="Z183" i="8"/>
  <c r="AA183" i="8"/>
  <c r="Z167" i="8"/>
  <c r="AA167" i="8"/>
  <c r="Z151" i="8"/>
  <c r="AA151" i="8"/>
  <c r="Z135" i="8"/>
  <c r="AA135" i="8"/>
  <c r="Z62" i="8"/>
  <c r="AA62" i="8"/>
  <c r="Z72" i="8"/>
  <c r="AA72" i="8"/>
  <c r="Z182" i="8"/>
  <c r="AA182" i="8"/>
  <c r="Z166" i="8"/>
  <c r="AA166" i="8"/>
  <c r="Z60" i="8"/>
  <c r="AA60" i="8"/>
  <c r="Z146" i="8"/>
  <c r="AA146" i="8"/>
  <c r="Z130" i="8"/>
  <c r="AA130" i="8"/>
  <c r="Z114" i="8"/>
  <c r="AA114" i="8"/>
  <c r="Z96" i="8"/>
  <c r="AA96" i="8"/>
  <c r="Z89" i="8"/>
  <c r="AA89" i="8"/>
  <c r="Z73" i="8"/>
  <c r="AA73" i="8"/>
  <c r="Z57" i="8"/>
  <c r="AA57" i="8"/>
  <c r="Z137" i="8"/>
  <c r="AA137" i="8"/>
  <c r="Z148" i="8"/>
  <c r="AA148" i="8"/>
  <c r="Z75" i="8"/>
  <c r="AA75" i="8"/>
  <c r="Z107" i="8"/>
  <c r="AA107" i="8"/>
  <c r="Z181" i="8"/>
  <c r="AA181" i="8"/>
  <c r="Z165" i="8"/>
  <c r="AA165" i="8"/>
  <c r="Z149" i="8"/>
  <c r="AA149" i="8"/>
  <c r="Z133" i="8"/>
  <c r="AA133" i="8"/>
  <c r="Z123" i="8"/>
  <c r="AA123" i="8"/>
  <c r="Z64" i="8"/>
  <c r="AA64" i="8"/>
  <c r="Z180" i="8"/>
  <c r="AA180" i="8"/>
  <c r="Z164" i="8"/>
  <c r="AA164" i="8"/>
  <c r="Z160" i="8"/>
  <c r="AA160" i="8"/>
  <c r="Z144" i="8"/>
  <c r="AA144" i="8"/>
  <c r="Z128" i="8"/>
  <c r="AA128" i="8"/>
  <c r="Z112" i="8"/>
  <c r="AA112" i="8"/>
  <c r="Z58" i="8"/>
  <c r="AA58" i="8"/>
  <c r="Z87" i="8"/>
  <c r="AA87" i="8"/>
  <c r="Z71" i="8"/>
  <c r="AA71" i="8"/>
  <c r="Z55" i="8"/>
  <c r="AA55" i="8"/>
  <c r="Z185" i="8"/>
  <c r="AA185" i="8"/>
  <c r="Z80" i="8"/>
  <c r="AA80" i="8"/>
  <c r="Z132" i="8"/>
  <c r="AA132" i="8"/>
  <c r="Z91" i="8"/>
  <c r="AA91" i="8"/>
  <c r="Z119" i="8"/>
  <c r="AA119" i="8"/>
  <c r="Z105" i="8"/>
  <c r="AA105" i="8"/>
  <c r="Z179" i="8"/>
  <c r="AA179" i="8"/>
  <c r="Z163" i="8"/>
  <c r="AA163" i="8"/>
  <c r="Z147" i="8"/>
  <c r="AA147" i="8"/>
  <c r="Z131" i="8"/>
  <c r="AA131" i="8"/>
  <c r="Z121" i="8"/>
  <c r="AA121" i="8"/>
  <c r="Z78" i="8"/>
  <c r="AA78" i="8"/>
  <c r="Z178" i="8"/>
  <c r="AA178" i="8"/>
  <c r="Z162" i="8"/>
  <c r="AA162" i="8"/>
  <c r="Z158" i="8"/>
  <c r="AA158" i="8"/>
  <c r="Z142" i="8"/>
  <c r="AA142" i="8"/>
  <c r="Z126" i="8"/>
  <c r="AA126" i="8"/>
  <c r="Z110" i="8"/>
  <c r="AA110" i="8"/>
  <c r="Z56" i="8"/>
  <c r="AA56" i="8"/>
  <c r="Z85" i="8"/>
  <c r="AA85" i="8"/>
  <c r="Z69" i="8"/>
  <c r="AA69" i="8"/>
  <c r="Z169" i="8"/>
  <c r="AA169" i="8"/>
  <c r="Z68" i="8"/>
  <c r="AA68" i="8"/>
  <c r="Z100" i="8"/>
  <c r="AA100" i="8"/>
  <c r="Z117" i="8"/>
  <c r="AA117" i="8"/>
  <c r="Z103" i="8"/>
  <c r="AA103" i="8"/>
  <c r="Z177" i="8"/>
  <c r="AA177" i="8"/>
  <c r="Z161" i="8"/>
  <c r="AA161" i="8"/>
  <c r="Z145" i="8"/>
  <c r="AA145" i="8"/>
  <c r="Z129" i="8"/>
  <c r="AA129" i="8"/>
  <c r="Z98" i="8"/>
  <c r="AA98" i="8"/>
  <c r="Z66" i="8"/>
  <c r="AA66" i="8"/>
  <c r="Z176" i="8"/>
  <c r="AA176" i="8"/>
  <c r="Z92" i="8"/>
  <c r="AA92" i="8"/>
  <c r="Z156" i="8"/>
  <c r="AA156" i="8"/>
  <c r="Z140" i="8"/>
  <c r="AA140" i="8"/>
  <c r="Z124" i="8"/>
  <c r="AA124" i="8"/>
  <c r="Z108" i="8"/>
  <c r="AA108" i="8"/>
  <c r="Z99" i="8"/>
  <c r="AA99" i="8"/>
  <c r="Z83" i="8"/>
  <c r="AA83" i="8"/>
  <c r="Z67" i="8"/>
  <c r="AA67" i="8"/>
  <c r="Z168" i="8"/>
  <c r="AA168" i="8"/>
  <c r="Z115" i="8"/>
  <c r="AA115" i="8"/>
  <c r="Z101" i="8"/>
  <c r="AA101" i="8"/>
  <c r="Z175" i="8"/>
  <c r="AA175" i="8"/>
  <c r="Z159" i="8"/>
  <c r="AA159" i="8"/>
  <c r="Z143" i="8"/>
  <c r="AA143" i="8"/>
  <c r="Z127" i="8"/>
  <c r="AA127" i="8"/>
  <c r="Z74" i="8"/>
  <c r="AA74" i="8"/>
  <c r="Z190" i="8"/>
  <c r="AA190" i="8"/>
  <c r="Z174" i="8"/>
  <c r="AA174" i="8"/>
  <c r="Z88" i="8"/>
  <c r="AA88" i="8"/>
  <c r="Z154" i="8"/>
  <c r="AA154" i="8"/>
  <c r="Z138" i="8"/>
  <c r="AA138" i="8"/>
  <c r="Z122" i="8"/>
  <c r="AA122" i="8"/>
  <c r="Z106" i="8"/>
  <c r="AA106" i="8"/>
  <c r="Z97" i="8"/>
  <c r="AA97" i="8"/>
  <c r="Z81" i="8"/>
  <c r="AA81" i="8"/>
  <c r="Z65" i="8"/>
  <c r="AA65" i="8"/>
  <c r="AB216" i="8"/>
  <c r="AN119" i="8"/>
  <c r="Y119" i="8"/>
  <c r="AO119" i="8"/>
  <c r="Y105" i="8"/>
  <c r="AN105" i="8"/>
  <c r="AO105" i="8"/>
  <c r="AO171" i="8"/>
  <c r="Y171" i="8"/>
  <c r="AN171" i="8"/>
  <c r="Y147" i="8"/>
  <c r="AO147" i="8"/>
  <c r="AN147" i="8"/>
  <c r="Y139" i="8"/>
  <c r="AO139" i="8"/>
  <c r="AN139" i="8"/>
  <c r="AN121" i="8"/>
  <c r="AO121" i="8"/>
  <c r="Y121" i="8"/>
  <c r="Y78" i="8"/>
  <c r="AO78" i="8"/>
  <c r="AN78" i="8"/>
  <c r="AN186" i="8"/>
  <c r="Y186" i="8"/>
  <c r="AO186" i="8"/>
  <c r="AN170" i="8"/>
  <c r="Y170" i="8"/>
  <c r="AO170" i="8"/>
  <c r="AN158" i="8"/>
  <c r="Y158" i="8"/>
  <c r="AO158" i="8"/>
  <c r="Y142" i="8"/>
  <c r="AO142" i="8"/>
  <c r="AN142" i="8"/>
  <c r="Y118" i="8"/>
  <c r="AO118" i="8"/>
  <c r="AN118" i="8"/>
  <c r="Y102" i="8"/>
  <c r="AO102" i="8"/>
  <c r="AN102" i="8"/>
  <c r="Y93" i="8"/>
  <c r="AO93" i="8"/>
  <c r="AN93" i="8"/>
  <c r="Y77" i="8"/>
  <c r="AO77" i="8"/>
  <c r="AN77" i="8"/>
  <c r="AR35" i="9" s="1"/>
  <c r="AN61" i="8"/>
  <c r="Y61" i="8"/>
  <c r="AO61" i="8"/>
  <c r="AN111" i="8"/>
  <c r="Y111" i="8"/>
  <c r="AO111" i="8"/>
  <c r="AN185" i="8"/>
  <c r="Y185" i="8"/>
  <c r="AO185" i="8"/>
  <c r="AN177" i="8"/>
  <c r="Y177" i="8"/>
  <c r="AO177" i="8"/>
  <c r="Y161" i="8"/>
  <c r="AO161" i="8"/>
  <c r="AN161" i="8"/>
  <c r="AN145" i="8"/>
  <c r="Y145" i="8"/>
  <c r="AO145" i="8"/>
  <c r="AN129" i="8"/>
  <c r="Y129" i="8"/>
  <c r="AO129" i="8"/>
  <c r="AN80" i="8"/>
  <c r="Y80" i="8"/>
  <c r="AO80" i="8"/>
  <c r="AN176" i="8"/>
  <c r="Y176" i="8"/>
  <c r="AO176" i="8"/>
  <c r="AN92" i="8"/>
  <c r="AO92" i="8"/>
  <c r="Y92" i="8"/>
  <c r="AN68" i="8"/>
  <c r="Y68" i="8"/>
  <c r="AO68" i="8"/>
  <c r="AN148" i="8"/>
  <c r="Y148" i="8"/>
  <c r="AO148" i="8"/>
  <c r="AN132" i="8"/>
  <c r="AO132" i="8"/>
  <c r="Y132" i="8"/>
  <c r="AN116" i="8"/>
  <c r="Y116" i="8"/>
  <c r="AO116" i="8"/>
  <c r="AN99" i="8"/>
  <c r="Y99" i="8"/>
  <c r="AO99" i="8"/>
  <c r="AN91" i="8"/>
  <c r="Y91" i="8"/>
  <c r="AO91" i="8"/>
  <c r="AN75" i="8"/>
  <c r="Y75" i="8"/>
  <c r="AO75" i="8"/>
  <c r="Y59" i="8"/>
  <c r="AO59" i="8"/>
  <c r="AN59" i="8"/>
  <c r="AN115" i="8"/>
  <c r="Y115" i="8"/>
  <c r="AO115" i="8"/>
  <c r="Y109" i="8"/>
  <c r="AO109" i="8"/>
  <c r="AN109" i="8"/>
  <c r="Y101" i="8"/>
  <c r="AO101" i="8"/>
  <c r="AN101" i="8"/>
  <c r="Y183" i="8"/>
  <c r="AO183" i="8"/>
  <c r="AN183" i="8"/>
  <c r="Y175" i="8"/>
  <c r="AO175" i="8"/>
  <c r="AN175" i="8"/>
  <c r="AN167" i="8"/>
  <c r="Y167" i="8"/>
  <c r="AO167" i="8"/>
  <c r="AN159" i="8"/>
  <c r="Y159" i="8"/>
  <c r="AO159" i="8"/>
  <c r="Y151" i="8"/>
  <c r="AO151" i="8"/>
  <c r="AN151" i="8"/>
  <c r="Y143" i="8"/>
  <c r="AO143" i="8"/>
  <c r="AN143" i="8"/>
  <c r="Y135" i="8"/>
  <c r="AO135" i="8"/>
  <c r="AN135" i="8"/>
  <c r="AN127" i="8"/>
  <c r="Y127" i="8"/>
  <c r="AO127" i="8"/>
  <c r="AN62" i="8"/>
  <c r="Y62" i="8"/>
  <c r="AO62" i="8"/>
  <c r="AN74" i="8"/>
  <c r="Y74" i="8"/>
  <c r="AO74" i="8"/>
  <c r="AN72" i="8"/>
  <c r="Y72" i="8"/>
  <c r="AO72" i="8"/>
  <c r="AN190" i="8"/>
  <c r="AO190" i="8"/>
  <c r="Y190" i="8"/>
  <c r="AN182" i="8"/>
  <c r="Y182" i="8"/>
  <c r="AO182" i="8"/>
  <c r="AN174" i="8"/>
  <c r="Y174" i="8"/>
  <c r="AO174" i="8"/>
  <c r="AN166" i="8"/>
  <c r="Y166" i="8"/>
  <c r="AO166" i="8"/>
  <c r="AN88" i="8"/>
  <c r="Y88" i="8"/>
  <c r="AO88" i="8"/>
  <c r="AN60" i="8"/>
  <c r="Y60" i="8"/>
  <c r="AO60" i="8"/>
  <c r="Y154" i="8"/>
  <c r="AO154" i="8"/>
  <c r="AN154" i="8"/>
  <c r="AN146" i="8"/>
  <c r="AO146" i="8"/>
  <c r="Y146" i="8"/>
  <c r="Y138" i="8"/>
  <c r="AO138" i="8"/>
  <c r="AN138" i="8"/>
  <c r="Y130" i="8"/>
  <c r="AO130" i="8"/>
  <c r="AN130" i="8"/>
  <c r="Y122" i="8"/>
  <c r="AO122" i="8"/>
  <c r="AN122" i="8"/>
  <c r="Y114" i="8"/>
  <c r="AO114" i="8"/>
  <c r="AN114" i="8"/>
  <c r="Y106" i="8"/>
  <c r="AO106" i="8"/>
  <c r="AN106" i="8"/>
  <c r="AN96" i="8"/>
  <c r="Y96" i="8"/>
  <c r="AO96" i="8"/>
  <c r="AN97" i="8"/>
  <c r="Y97" i="8"/>
  <c r="AO97" i="8"/>
  <c r="AN89" i="8"/>
  <c r="Y89" i="8"/>
  <c r="AO89" i="8"/>
  <c r="AN81" i="8"/>
  <c r="Y81" i="8"/>
  <c r="AO81" i="8"/>
  <c r="AN73" i="8"/>
  <c r="Y73" i="8"/>
  <c r="AO73" i="8"/>
  <c r="AN65" i="8"/>
  <c r="Y65" i="8"/>
  <c r="AO65" i="8"/>
  <c r="AN57" i="8"/>
  <c r="Y57" i="8"/>
  <c r="AO57" i="8"/>
  <c r="Y90" i="8"/>
  <c r="AO90" i="8"/>
  <c r="AN90" i="8"/>
  <c r="Y187" i="8"/>
  <c r="AO187" i="8"/>
  <c r="AN187" i="8"/>
  <c r="Y179" i="8"/>
  <c r="AO179" i="8"/>
  <c r="AN179" i="8"/>
  <c r="AN163" i="8"/>
  <c r="AO163" i="8"/>
  <c r="Y163" i="8"/>
  <c r="Y155" i="8"/>
  <c r="AO155" i="8"/>
  <c r="AN155" i="8"/>
  <c r="AN131" i="8"/>
  <c r="Y131" i="8"/>
  <c r="AO131" i="8"/>
  <c r="Y94" i="8"/>
  <c r="AO94" i="8"/>
  <c r="AN94" i="8"/>
  <c r="Y86" i="8"/>
  <c r="AO86" i="8"/>
  <c r="AN86" i="8"/>
  <c r="AN178" i="8"/>
  <c r="AO178" i="8"/>
  <c r="Y178" i="8"/>
  <c r="AN162" i="8"/>
  <c r="Y162" i="8"/>
  <c r="AO162" i="8"/>
  <c r="AN76" i="8"/>
  <c r="Y76" i="8"/>
  <c r="AO76" i="8"/>
  <c r="AN150" i="8"/>
  <c r="Y150" i="8"/>
  <c r="AO150" i="8"/>
  <c r="AN134" i="8"/>
  <c r="Y134" i="8"/>
  <c r="AO134" i="8"/>
  <c r="Y126" i="8"/>
  <c r="AO126" i="8"/>
  <c r="AN126" i="8"/>
  <c r="Y110" i="8"/>
  <c r="AO110" i="8"/>
  <c r="AN110" i="8"/>
  <c r="AN56" i="8"/>
  <c r="Y56" i="8"/>
  <c r="AO56" i="8"/>
  <c r="Y85" i="8"/>
  <c r="AO85" i="8"/>
  <c r="AN85" i="8"/>
  <c r="AN69" i="8"/>
  <c r="Y69" i="8"/>
  <c r="AO69" i="8"/>
  <c r="AN117" i="8"/>
  <c r="Y117" i="8"/>
  <c r="AO117" i="8"/>
  <c r="AN103" i="8"/>
  <c r="Y103" i="8"/>
  <c r="AO103" i="8"/>
  <c r="AN169" i="8"/>
  <c r="Y169" i="8"/>
  <c r="AO169" i="8"/>
  <c r="Y153" i="8"/>
  <c r="AO153" i="8"/>
  <c r="AN153" i="8"/>
  <c r="Y137" i="8"/>
  <c r="AO137" i="8"/>
  <c r="AN137" i="8"/>
  <c r="Y82" i="8"/>
  <c r="AO82" i="8"/>
  <c r="AN82" i="8"/>
  <c r="Y98" i="8"/>
  <c r="AO98" i="8"/>
  <c r="AN98" i="8"/>
  <c r="AN66" i="8"/>
  <c r="AO66" i="8"/>
  <c r="Y66" i="8"/>
  <c r="AN184" i="8"/>
  <c r="Y184" i="8"/>
  <c r="AO184" i="8"/>
  <c r="Y168" i="8"/>
  <c r="AO168" i="8"/>
  <c r="AN168" i="8"/>
  <c r="AN156" i="8"/>
  <c r="AO156" i="8"/>
  <c r="Y156" i="8"/>
  <c r="AN140" i="8"/>
  <c r="Y140" i="8"/>
  <c r="AO140" i="8"/>
  <c r="AN124" i="8"/>
  <c r="Y124" i="8"/>
  <c r="AO124" i="8"/>
  <c r="AN108" i="8"/>
  <c r="AO108" i="8"/>
  <c r="Y108" i="8"/>
  <c r="AN100" i="8"/>
  <c r="Y100" i="8"/>
  <c r="AO100" i="8"/>
  <c r="AN83" i="8"/>
  <c r="Y83" i="8"/>
  <c r="AO83" i="8"/>
  <c r="Y67" i="8"/>
  <c r="AO67" i="8"/>
  <c r="AN67" i="8"/>
  <c r="AN113" i="8"/>
  <c r="Y113" i="8"/>
  <c r="AO113" i="8"/>
  <c r="AN107" i="8"/>
  <c r="Y107" i="8"/>
  <c r="AO107" i="8"/>
  <c r="AN189" i="8"/>
  <c r="Y189" i="8"/>
  <c r="AO189" i="8"/>
  <c r="AN181" i="8"/>
  <c r="Y181" i="8"/>
  <c r="AO181" i="8"/>
  <c r="AN173" i="8"/>
  <c r="Y173" i="8"/>
  <c r="AO173" i="8"/>
  <c r="Y165" i="8"/>
  <c r="AO165" i="8"/>
  <c r="AN165" i="8"/>
  <c r="AO157" i="8"/>
  <c r="AN157" i="8"/>
  <c r="Y157" i="8"/>
  <c r="Y149" i="8"/>
  <c r="AO149" i="8"/>
  <c r="AN149" i="8"/>
  <c r="AN141" i="8"/>
  <c r="AO141" i="8"/>
  <c r="Y141" i="8"/>
  <c r="AO133" i="8"/>
  <c r="Y133" i="8"/>
  <c r="AN133" i="8"/>
  <c r="Y125" i="8"/>
  <c r="AO125" i="8"/>
  <c r="AN125" i="8"/>
  <c r="AN123" i="8"/>
  <c r="Y123" i="8"/>
  <c r="AO123" i="8"/>
  <c r="AN70" i="8"/>
  <c r="AO70" i="8"/>
  <c r="Y70" i="8"/>
  <c r="AN64" i="8"/>
  <c r="Y64" i="8"/>
  <c r="AO64" i="8"/>
  <c r="AN188" i="8"/>
  <c r="Y188" i="8"/>
  <c r="AO188" i="8"/>
  <c r="AN180" i="8"/>
  <c r="Y180" i="8"/>
  <c r="AO180" i="8"/>
  <c r="AN172" i="8"/>
  <c r="Y172" i="8"/>
  <c r="AO172" i="8"/>
  <c r="Y164" i="8"/>
  <c r="AO164" i="8"/>
  <c r="AN164" i="8"/>
  <c r="AN84" i="8"/>
  <c r="Y84" i="8"/>
  <c r="AO84" i="8"/>
  <c r="Y160" i="8"/>
  <c r="AO160" i="8"/>
  <c r="AN160" i="8"/>
  <c r="AN152" i="8"/>
  <c r="Y152" i="8"/>
  <c r="AO152" i="8"/>
  <c r="AN144" i="8"/>
  <c r="Y144" i="8"/>
  <c r="AO144" i="8"/>
  <c r="AN136" i="8"/>
  <c r="AO136" i="8"/>
  <c r="Y136" i="8"/>
  <c r="AN128" i="8"/>
  <c r="Y128" i="8"/>
  <c r="AO128" i="8"/>
  <c r="AN120" i="8"/>
  <c r="Y120" i="8"/>
  <c r="AO120" i="8"/>
  <c r="AN112" i="8"/>
  <c r="Y112" i="8"/>
  <c r="AO112" i="8"/>
  <c r="AN104" i="8"/>
  <c r="Y104" i="8"/>
  <c r="AO104" i="8"/>
  <c r="AN58" i="8"/>
  <c r="Y58" i="8"/>
  <c r="AO58" i="8"/>
  <c r="AN95" i="8"/>
  <c r="Y95" i="8"/>
  <c r="AO95" i="8"/>
  <c r="AN87" i="8"/>
  <c r="Y87" i="8"/>
  <c r="AO87" i="8"/>
  <c r="AN79" i="8"/>
  <c r="Y79" i="8"/>
  <c r="AO79" i="8"/>
  <c r="Y71" i="8"/>
  <c r="AO71" i="8"/>
  <c r="AN71" i="8"/>
  <c r="Y63" i="8"/>
  <c r="AO63" i="8"/>
  <c r="AN63" i="8"/>
  <c r="Y55" i="8"/>
  <c r="AO55" i="8"/>
  <c r="AN55" i="8"/>
  <c r="AB212" i="8"/>
  <c r="AB215" i="8"/>
  <c r="AN53" i="8"/>
  <c r="AK53" i="8"/>
  <c r="AD53" i="8"/>
  <c r="AB213" i="8" l="1"/>
  <c r="AL135" i="9" l="1"/>
  <c r="AN135" i="9"/>
  <c r="AL145" i="9"/>
  <c r="AN145" i="9"/>
  <c r="AL129" i="9"/>
  <c r="AN129" i="9"/>
  <c r="AL109" i="9"/>
  <c r="AN109" i="9"/>
  <c r="AL72" i="9"/>
  <c r="AN72" i="9"/>
  <c r="AL57" i="9"/>
  <c r="AN57" i="9"/>
  <c r="AL136" i="9"/>
  <c r="AN136" i="9"/>
  <c r="AL118" i="9"/>
  <c r="AN118" i="9"/>
  <c r="AL75" i="9"/>
  <c r="AN75" i="9"/>
  <c r="AL105" i="9"/>
  <c r="AN105" i="9"/>
  <c r="AL33" i="9"/>
  <c r="AN33" i="9"/>
  <c r="AL134" i="9"/>
  <c r="AN134" i="9"/>
  <c r="AL115" i="9"/>
  <c r="AN115" i="9"/>
  <c r="AL96" i="9"/>
  <c r="AN96" i="9"/>
  <c r="AL125" i="9"/>
  <c r="AN125" i="9"/>
  <c r="AL108" i="9"/>
  <c r="AN108" i="9"/>
  <c r="AL87" i="9"/>
  <c r="AN87" i="9"/>
  <c r="AL62" i="9"/>
  <c r="AN62" i="9"/>
  <c r="AL95" i="9"/>
  <c r="AN95" i="9"/>
  <c r="AL73" i="9"/>
  <c r="AN73" i="9"/>
  <c r="AL54" i="9"/>
  <c r="AN54" i="9"/>
  <c r="AL41" i="9"/>
  <c r="AN41" i="9"/>
  <c r="AL19" i="9"/>
  <c r="AN19" i="9"/>
  <c r="AL23" i="9"/>
  <c r="AN23" i="9"/>
  <c r="AL98" i="9"/>
  <c r="AN98" i="9"/>
  <c r="AL82" i="9"/>
  <c r="AN82" i="9"/>
  <c r="AL66" i="9"/>
  <c r="AN66" i="9"/>
  <c r="AL47" i="9"/>
  <c r="AN47" i="9"/>
  <c r="AL60" i="9"/>
  <c r="AN60" i="9"/>
  <c r="AL44" i="9"/>
  <c r="AN44" i="9"/>
  <c r="AL36" i="9"/>
  <c r="AN36" i="9"/>
  <c r="AL13" i="9"/>
  <c r="AN13" i="9"/>
  <c r="AL20" i="9"/>
  <c r="AN20" i="9"/>
  <c r="AL139" i="9"/>
  <c r="AN139" i="9"/>
  <c r="AL122" i="9"/>
  <c r="AN122" i="9"/>
  <c r="AL141" i="9"/>
  <c r="AN141" i="9"/>
  <c r="AL124" i="9"/>
  <c r="AN124" i="9"/>
  <c r="AL104" i="9"/>
  <c r="AN104" i="9"/>
  <c r="AL67" i="9"/>
  <c r="AN67" i="9"/>
  <c r="AL17" i="9"/>
  <c r="AN17" i="9"/>
  <c r="AL132" i="9"/>
  <c r="AN132" i="9"/>
  <c r="AL111" i="9"/>
  <c r="AN111" i="9"/>
  <c r="AL64" i="9"/>
  <c r="AN64" i="9"/>
  <c r="AL93" i="9"/>
  <c r="AN93" i="9"/>
  <c r="AL146" i="9"/>
  <c r="AN146" i="9"/>
  <c r="AL130" i="9"/>
  <c r="AN130" i="9"/>
  <c r="AL112" i="9"/>
  <c r="AN112" i="9"/>
  <c r="AL91" i="9"/>
  <c r="AN91" i="9"/>
  <c r="AL121" i="9"/>
  <c r="AN121" i="9"/>
  <c r="AL103" i="9"/>
  <c r="AN103" i="9"/>
  <c r="AL81" i="9"/>
  <c r="AN81" i="9"/>
  <c r="AL27" i="9"/>
  <c r="AN27" i="9"/>
  <c r="AL89" i="9"/>
  <c r="AN89" i="9"/>
  <c r="AL68" i="9"/>
  <c r="AN68" i="9"/>
  <c r="AL51" i="9"/>
  <c r="AN51" i="9"/>
  <c r="AL35" i="9"/>
  <c r="AN35" i="9"/>
  <c r="AL55" i="9"/>
  <c r="AN55" i="9"/>
  <c r="AL110" i="9"/>
  <c r="AN110" i="9"/>
  <c r="AL94" i="9"/>
  <c r="AN94" i="9"/>
  <c r="AL78" i="9"/>
  <c r="AN78" i="9"/>
  <c r="AL63" i="9"/>
  <c r="AN63" i="9"/>
  <c r="AL42" i="9"/>
  <c r="AN42" i="9"/>
  <c r="AL56" i="9"/>
  <c r="AN56" i="9"/>
  <c r="AL40" i="9"/>
  <c r="AN40" i="9"/>
  <c r="AL31" i="9"/>
  <c r="AN31" i="9"/>
  <c r="AL32" i="9"/>
  <c r="AN32" i="9"/>
  <c r="AL16" i="9"/>
  <c r="AN16" i="9"/>
  <c r="AL131" i="9"/>
  <c r="AN131" i="9"/>
  <c r="AL143" i="9"/>
  <c r="AN143" i="9"/>
  <c r="AL137" i="9"/>
  <c r="AN137" i="9"/>
  <c r="AL119" i="9"/>
  <c r="AN119" i="9"/>
  <c r="AL99" i="9"/>
  <c r="AN99" i="9"/>
  <c r="AL65" i="9"/>
  <c r="AN65" i="9"/>
  <c r="AL144" i="9"/>
  <c r="AN144" i="9"/>
  <c r="AL128" i="9"/>
  <c r="AN128" i="9"/>
  <c r="AL85" i="9"/>
  <c r="AN85" i="9"/>
  <c r="AL38" i="9"/>
  <c r="AN38" i="9"/>
  <c r="AL88" i="9"/>
  <c r="AN88" i="9"/>
  <c r="AL142" i="9"/>
  <c r="AN142" i="9"/>
  <c r="AL126" i="9"/>
  <c r="AN126" i="9"/>
  <c r="AL107" i="9"/>
  <c r="AN107" i="9"/>
  <c r="AL69" i="9"/>
  <c r="AN69" i="9"/>
  <c r="AL117" i="9"/>
  <c r="AN117" i="9"/>
  <c r="AL97" i="9"/>
  <c r="AN97" i="9"/>
  <c r="AL76" i="9"/>
  <c r="AN76" i="9"/>
  <c r="AL18" i="9"/>
  <c r="AN18" i="9"/>
  <c r="AL84" i="9"/>
  <c r="AN84" i="9"/>
  <c r="AL43" i="9"/>
  <c r="AN43" i="9"/>
  <c r="AL49" i="9"/>
  <c r="AN49" i="9"/>
  <c r="AL34" i="9"/>
  <c r="AN34" i="9"/>
  <c r="AL50" i="9"/>
  <c r="AN50" i="9"/>
  <c r="AL106" i="9"/>
  <c r="AN106" i="9"/>
  <c r="AL90" i="9"/>
  <c r="AN90" i="9"/>
  <c r="AL74" i="9"/>
  <c r="AN74" i="9"/>
  <c r="AL58" i="9"/>
  <c r="AN58" i="9"/>
  <c r="AL30" i="9"/>
  <c r="AN30" i="9"/>
  <c r="AL52" i="9"/>
  <c r="AN52" i="9"/>
  <c r="AL37" i="9"/>
  <c r="AN37" i="9"/>
  <c r="AL26" i="9"/>
  <c r="AN26" i="9"/>
  <c r="AL28" i="9"/>
  <c r="AN28" i="9"/>
  <c r="AL15" i="9"/>
  <c r="AN15" i="9"/>
  <c r="AL147" i="9"/>
  <c r="AN147" i="9"/>
  <c r="AL127" i="9"/>
  <c r="AN127" i="9"/>
  <c r="AL133" i="9"/>
  <c r="AN133" i="9"/>
  <c r="AL114" i="9"/>
  <c r="AN114" i="9"/>
  <c r="AL77" i="9"/>
  <c r="AN77" i="9"/>
  <c r="AL61" i="9"/>
  <c r="AN61" i="9"/>
  <c r="AL140" i="9"/>
  <c r="AN140" i="9"/>
  <c r="AL123" i="9"/>
  <c r="AN123" i="9"/>
  <c r="AL80" i="9"/>
  <c r="AN80" i="9"/>
  <c r="AL116" i="9"/>
  <c r="AN116" i="9"/>
  <c r="AL83" i="9"/>
  <c r="AN83" i="9"/>
  <c r="AL138" i="9"/>
  <c r="AN138" i="9"/>
  <c r="AL120" i="9"/>
  <c r="AN120" i="9"/>
  <c r="AL101" i="9"/>
  <c r="AN101" i="9"/>
  <c r="AL39" i="9"/>
  <c r="AN39" i="9"/>
  <c r="AL113" i="9"/>
  <c r="AN113" i="9"/>
  <c r="AL92" i="9"/>
  <c r="AN92" i="9"/>
  <c r="AL71" i="9"/>
  <c r="AN71" i="9"/>
  <c r="AL100" i="9"/>
  <c r="AN100" i="9"/>
  <c r="AL79" i="9"/>
  <c r="AN79" i="9"/>
  <c r="AL59" i="9"/>
  <c r="AN59" i="9"/>
  <c r="AL46" i="9"/>
  <c r="AN46" i="9"/>
  <c r="AL22" i="9"/>
  <c r="AN22" i="9"/>
  <c r="AL45" i="9"/>
  <c r="AN45" i="9"/>
  <c r="AL102" i="9"/>
  <c r="AN102" i="9"/>
  <c r="AL86" i="9"/>
  <c r="AN86" i="9"/>
  <c r="AL70" i="9"/>
  <c r="AN70" i="9"/>
  <c r="AL53" i="9"/>
  <c r="AN53" i="9"/>
  <c r="AL25" i="9"/>
  <c r="AN25" i="9"/>
  <c r="AL48" i="9"/>
  <c r="AN48" i="9"/>
  <c r="AL29" i="9"/>
  <c r="AN29" i="9"/>
  <c r="AL21" i="9"/>
  <c r="AN21" i="9"/>
  <c r="AL24" i="9"/>
  <c r="AN24" i="9"/>
  <c r="AL14" i="9"/>
  <c r="AN14" i="9"/>
  <c r="AC110" i="9"/>
  <c r="AC94" i="9"/>
  <c r="AC78" i="9"/>
  <c r="AC63" i="9"/>
  <c r="AC42" i="9"/>
  <c r="AC56" i="9"/>
  <c r="AC40" i="9"/>
  <c r="AC31" i="9"/>
  <c r="AC32" i="9"/>
  <c r="AC16" i="9"/>
  <c r="AC135" i="9"/>
  <c r="AC145" i="9"/>
  <c r="AC129" i="9"/>
  <c r="AC109" i="9"/>
  <c r="AC72" i="9"/>
  <c r="AC57" i="9"/>
  <c r="AC136" i="9"/>
  <c r="AC118" i="9"/>
  <c r="AC75" i="9"/>
  <c r="AC105" i="9"/>
  <c r="AC33" i="9"/>
  <c r="AC134" i="9"/>
  <c r="AC115" i="9"/>
  <c r="AC96" i="9"/>
  <c r="AC125" i="9"/>
  <c r="AC108" i="9"/>
  <c r="AC87" i="9"/>
  <c r="AC62" i="9"/>
  <c r="AC95" i="9"/>
  <c r="AC73" i="9"/>
  <c r="AC54" i="9"/>
  <c r="AC41" i="9"/>
  <c r="AC19" i="9"/>
  <c r="AC23" i="9"/>
  <c r="AC98" i="9"/>
  <c r="AC82" i="9"/>
  <c r="AC66" i="9"/>
  <c r="AC47" i="9"/>
  <c r="AC60" i="9"/>
  <c r="AC44" i="9"/>
  <c r="AC36" i="9"/>
  <c r="AC13" i="9"/>
  <c r="AC20" i="9"/>
  <c r="AC139" i="9"/>
  <c r="AC122" i="9"/>
  <c r="AC141" i="9"/>
  <c r="AC124" i="9"/>
  <c r="AC104" i="9"/>
  <c r="AC67" i="9"/>
  <c r="AC17" i="9"/>
  <c r="AC132" i="9"/>
  <c r="AC111" i="9"/>
  <c r="AC64" i="9"/>
  <c r="AC93" i="9"/>
  <c r="AC146" i="9"/>
  <c r="AC130" i="9"/>
  <c r="AC112" i="9"/>
  <c r="AC91" i="9"/>
  <c r="AC121" i="9"/>
  <c r="AC103" i="9"/>
  <c r="AC81" i="9"/>
  <c r="AC27" i="9"/>
  <c r="AC89" i="9"/>
  <c r="AC68" i="9"/>
  <c r="AC51" i="9"/>
  <c r="AC35" i="9"/>
  <c r="AC55" i="9"/>
  <c r="AC131" i="9"/>
  <c r="AC143" i="9"/>
  <c r="AC137" i="9"/>
  <c r="AC119" i="9"/>
  <c r="AC99" i="9"/>
  <c r="AC65" i="9"/>
  <c r="AC144" i="9"/>
  <c r="AC128" i="9"/>
  <c r="AC85" i="9"/>
  <c r="AC38" i="9"/>
  <c r="AC88" i="9"/>
  <c r="AC142" i="9"/>
  <c r="AC126" i="9"/>
  <c r="AC107" i="9"/>
  <c r="AC69" i="9"/>
  <c r="AC117" i="9"/>
  <c r="AC97" i="9"/>
  <c r="AC76" i="9"/>
  <c r="AC18" i="9"/>
  <c r="AC84" i="9"/>
  <c r="AC43" i="9"/>
  <c r="AC49" i="9"/>
  <c r="AC34" i="9"/>
  <c r="AC50" i="9"/>
  <c r="AC106" i="9"/>
  <c r="AC90" i="9"/>
  <c r="AC74" i="9"/>
  <c r="AC58" i="9"/>
  <c r="AC30" i="9"/>
  <c r="AC52" i="9"/>
  <c r="AC37" i="9"/>
  <c r="AC26" i="9"/>
  <c r="AC28" i="9"/>
  <c r="AC15" i="9"/>
  <c r="AC147" i="9"/>
  <c r="AC127" i="9"/>
  <c r="AC133" i="9"/>
  <c r="AC114" i="9"/>
  <c r="AC77" i="9"/>
  <c r="AC61" i="9"/>
  <c r="AC140" i="9"/>
  <c r="AC123" i="9"/>
  <c r="AC80" i="9"/>
  <c r="AC116" i="9"/>
  <c r="AC83" i="9"/>
  <c r="AC138" i="9"/>
  <c r="AC120" i="9"/>
  <c r="AC101" i="9"/>
  <c r="AC39" i="9"/>
  <c r="AC113" i="9"/>
  <c r="AC92" i="9"/>
  <c r="AC71" i="9"/>
  <c r="AC100" i="9"/>
  <c r="AC79" i="9"/>
  <c r="AC59" i="9"/>
  <c r="AC46" i="9"/>
  <c r="AC22" i="9"/>
  <c r="AC45" i="9"/>
  <c r="AC102" i="9"/>
  <c r="AC86" i="9"/>
  <c r="AC70" i="9"/>
  <c r="AC53" i="9"/>
  <c r="AC25" i="9"/>
  <c r="AC48" i="9"/>
  <c r="AC29" i="9"/>
  <c r="AC21" i="9"/>
  <c r="AC24" i="9"/>
  <c r="AC14" i="9"/>
  <c r="AR129" i="9"/>
  <c r="AA129" i="9"/>
  <c r="AA72" i="9"/>
  <c r="AR118" i="9"/>
  <c r="AA118" i="9"/>
  <c r="AR105" i="9"/>
  <c r="AA105" i="9"/>
  <c r="AR115" i="9"/>
  <c r="AA115" i="9"/>
  <c r="AR125" i="9"/>
  <c r="AA125" i="9"/>
  <c r="AR108" i="9"/>
  <c r="AA108" i="9"/>
  <c r="AR95" i="9"/>
  <c r="AA95" i="9"/>
  <c r="AA41" i="9"/>
  <c r="AA23" i="9"/>
  <c r="AR82" i="9"/>
  <c r="AA82" i="9"/>
  <c r="AA47" i="9"/>
  <c r="AA44" i="9"/>
  <c r="AA13" i="9"/>
  <c r="AR122" i="9"/>
  <c r="AA122" i="9"/>
  <c r="AR141" i="9"/>
  <c r="AA141" i="9"/>
  <c r="AR104" i="9"/>
  <c r="AA104" i="9"/>
  <c r="AA17" i="9"/>
  <c r="AR111" i="9"/>
  <c r="AA111" i="9"/>
  <c r="AA64" i="9"/>
  <c r="AR130" i="9"/>
  <c r="AA130" i="9"/>
  <c r="AR91" i="9"/>
  <c r="AA91" i="9"/>
  <c r="AR103" i="9"/>
  <c r="AA103" i="9"/>
  <c r="AR89" i="9"/>
  <c r="AA89" i="9"/>
  <c r="AA51" i="9"/>
  <c r="AR110" i="9"/>
  <c r="AA110" i="9"/>
  <c r="AR78" i="9"/>
  <c r="AA78" i="9"/>
  <c r="AA42" i="9"/>
  <c r="AA40" i="9"/>
  <c r="AA32" i="9"/>
  <c r="AA16" i="9"/>
  <c r="AR131" i="9"/>
  <c r="AA131" i="9"/>
  <c r="AR143" i="9"/>
  <c r="AA143" i="9"/>
  <c r="AR137" i="9"/>
  <c r="AA137" i="9"/>
  <c r="AR119" i="9"/>
  <c r="AA119" i="9"/>
  <c r="AR99" i="9"/>
  <c r="AA99" i="9"/>
  <c r="AA65" i="9"/>
  <c r="AR144" i="9"/>
  <c r="AA144" i="9"/>
  <c r="AR128" i="9"/>
  <c r="AA128" i="9"/>
  <c r="AR85" i="9"/>
  <c r="AA85" i="9"/>
  <c r="AA38" i="9"/>
  <c r="AR88" i="9"/>
  <c r="AA88" i="9"/>
  <c r="AR142" i="9"/>
  <c r="AA142" i="9"/>
  <c r="AR126" i="9"/>
  <c r="AA126" i="9"/>
  <c r="AR107" i="9"/>
  <c r="AA107" i="9"/>
  <c r="AA69" i="9"/>
  <c r="AR117" i="9"/>
  <c r="AA117" i="9"/>
  <c r="AR97" i="9"/>
  <c r="AA97" i="9"/>
  <c r="AR76" i="9"/>
  <c r="AA76" i="9"/>
  <c r="AA18" i="9"/>
  <c r="AR84" i="9"/>
  <c r="AA84" i="9"/>
  <c r="AA43" i="9"/>
  <c r="AA49" i="9"/>
  <c r="AA34" i="9"/>
  <c r="AA50" i="9"/>
  <c r="AR106" i="9"/>
  <c r="AA106" i="9"/>
  <c r="AR90" i="9"/>
  <c r="AA90" i="9"/>
  <c r="AA74" i="9"/>
  <c r="AA58" i="9"/>
  <c r="AA30" i="9"/>
  <c r="AA52" i="9"/>
  <c r="AA37" i="9"/>
  <c r="AA26" i="9"/>
  <c r="AA28" i="9"/>
  <c r="AA15" i="9"/>
  <c r="AR135" i="9"/>
  <c r="AA135" i="9"/>
  <c r="AR145" i="9"/>
  <c r="AA145" i="9"/>
  <c r="AR109" i="9"/>
  <c r="AA109" i="9"/>
  <c r="AA57" i="9"/>
  <c r="AR136" i="9"/>
  <c r="AA136" i="9"/>
  <c r="AA75" i="9"/>
  <c r="AA33" i="9"/>
  <c r="AR134" i="9"/>
  <c r="AA134" i="9"/>
  <c r="AR96" i="9"/>
  <c r="AA96" i="9"/>
  <c r="AR87" i="9"/>
  <c r="AA87" i="9"/>
  <c r="AA62" i="9"/>
  <c r="AA73" i="9"/>
  <c r="AA54" i="9"/>
  <c r="AA19" i="9"/>
  <c r="AR98" i="9"/>
  <c r="AA98" i="9"/>
  <c r="AA66" i="9"/>
  <c r="AA60" i="9"/>
  <c r="AA36" i="9"/>
  <c r="AA20" i="9"/>
  <c r="AR139" i="9"/>
  <c r="AA139" i="9"/>
  <c r="AR124" i="9"/>
  <c r="AA124" i="9"/>
  <c r="AA67" i="9"/>
  <c r="AR132" i="9"/>
  <c r="AA132" i="9"/>
  <c r="AR93" i="9"/>
  <c r="AA93" i="9"/>
  <c r="AR146" i="9"/>
  <c r="AA146" i="9"/>
  <c r="AR112" i="9"/>
  <c r="AA112" i="9"/>
  <c r="AR121" i="9"/>
  <c r="AA121" i="9"/>
  <c r="AR81" i="9"/>
  <c r="AA81" i="9"/>
  <c r="AA27" i="9"/>
  <c r="AA68" i="9"/>
  <c r="AA35" i="9"/>
  <c r="AA55" i="9"/>
  <c r="AR94" i="9"/>
  <c r="AA94" i="9"/>
  <c r="AA63" i="9"/>
  <c r="AA56" i="9"/>
  <c r="AA31" i="9"/>
  <c r="AR147" i="9"/>
  <c r="AA147" i="9"/>
  <c r="AR127" i="9"/>
  <c r="AA127" i="9"/>
  <c r="AR133" i="9"/>
  <c r="AA133" i="9"/>
  <c r="AR114" i="9"/>
  <c r="AA114" i="9"/>
  <c r="AR77" i="9"/>
  <c r="AA77" i="9"/>
  <c r="AA61" i="9"/>
  <c r="AR140" i="9"/>
  <c r="AA140" i="9"/>
  <c r="AR123" i="9"/>
  <c r="AA123" i="9"/>
  <c r="AR80" i="9"/>
  <c r="AA80" i="9"/>
  <c r="AR116" i="9"/>
  <c r="AA116" i="9"/>
  <c r="AR83" i="9"/>
  <c r="AA83" i="9"/>
  <c r="AR138" i="9"/>
  <c r="AA138" i="9"/>
  <c r="AR120" i="9"/>
  <c r="AA120" i="9"/>
  <c r="AR101" i="9"/>
  <c r="AA101" i="9"/>
  <c r="AA39" i="9"/>
  <c r="AR113" i="9"/>
  <c r="AA113" i="9"/>
  <c r="AR92" i="9"/>
  <c r="AA92" i="9"/>
  <c r="AA71" i="9"/>
  <c r="AR100" i="9"/>
  <c r="AA100" i="9"/>
  <c r="AR79" i="9"/>
  <c r="AA79" i="9"/>
  <c r="AA59" i="9"/>
  <c r="AA46" i="9"/>
  <c r="AA22" i="9"/>
  <c r="AA45" i="9"/>
  <c r="AR102" i="9"/>
  <c r="AA102" i="9"/>
  <c r="AR86" i="9"/>
  <c r="AA86" i="9"/>
  <c r="AA70" i="9"/>
  <c r="AA53" i="9"/>
  <c r="AA25" i="9"/>
  <c r="AA48" i="9"/>
  <c r="AA29" i="9"/>
  <c r="AA21" i="9"/>
  <c r="AA24" i="9"/>
  <c r="AA14" i="9"/>
  <c r="AV46" i="8" l="1"/>
  <c r="AM10" i="10" l="1"/>
  <c r="AH10" i="10"/>
  <c r="AC10" i="10"/>
  <c r="AR54" i="8"/>
  <c r="AR56" i="8"/>
  <c r="AR59" i="8"/>
  <c r="AR68" i="8"/>
  <c r="AR72" i="8"/>
  <c r="AR75" i="8"/>
  <c r="AR77" i="8"/>
  <c r="AR81" i="8"/>
  <c r="AR190" i="8"/>
  <c r="AR55" i="8"/>
  <c r="AR57" i="8"/>
  <c r="AR58" i="8"/>
  <c r="AR63" i="8"/>
  <c r="AR64" i="8"/>
  <c r="AR65" i="8"/>
  <c r="AR67" i="8"/>
  <c r="AR71" i="8"/>
  <c r="AR73" i="8"/>
  <c r="AR62" i="8"/>
  <c r="AR69" i="8"/>
  <c r="AR74" i="8"/>
  <c r="AR78" i="8"/>
  <c r="AR80" i="8"/>
  <c r="AR82" i="8"/>
  <c r="AR84" i="8"/>
  <c r="AR86" i="8"/>
  <c r="AR87" i="8"/>
  <c r="AR90" i="8"/>
  <c r="AR91" i="8"/>
  <c r="AR92" i="8"/>
  <c r="AR76" i="8"/>
  <c r="AR88" i="8"/>
  <c r="AR93" i="8"/>
  <c r="AR96" i="8"/>
  <c r="AR97" i="8"/>
  <c r="AR61" i="8"/>
  <c r="AR79" i="8"/>
  <c r="AR104" i="8"/>
  <c r="AR109" i="8"/>
  <c r="AR112" i="8"/>
  <c r="AR113" i="8"/>
  <c r="AR117" i="8"/>
  <c r="AR119" i="8"/>
  <c r="AR122" i="8"/>
  <c r="AR126" i="8"/>
  <c r="AR94" i="8"/>
  <c r="AR105" i="8"/>
  <c r="AR111" i="8"/>
  <c r="AR127" i="8"/>
  <c r="AR128" i="8"/>
  <c r="AR134" i="8"/>
  <c r="AR70" i="8"/>
  <c r="AR89" i="8"/>
  <c r="AR95" i="8"/>
  <c r="AR110" i="8"/>
  <c r="AR116" i="8"/>
  <c r="AR118" i="8"/>
  <c r="AR121" i="8"/>
  <c r="AR133" i="8"/>
  <c r="AR146" i="8"/>
  <c r="AR149" i="8"/>
  <c r="AR151" i="8"/>
  <c r="AR152" i="8"/>
  <c r="AR154" i="8"/>
  <c r="AR158" i="8"/>
  <c r="AR60" i="8"/>
  <c r="AR99" i="8"/>
  <c r="AR102" i="8"/>
  <c r="AR107" i="8"/>
  <c r="AR115" i="8"/>
  <c r="AR120" i="8"/>
  <c r="AR125" i="8"/>
  <c r="AR129" i="8"/>
  <c r="AR131" i="8"/>
  <c r="AR132" i="8"/>
  <c r="AR137" i="8"/>
  <c r="AR141" i="8"/>
  <c r="AR145" i="8"/>
  <c r="AR147" i="8"/>
  <c r="AR148" i="8"/>
  <c r="AR155" i="8"/>
  <c r="AR156" i="8"/>
  <c r="AR159" i="8"/>
  <c r="AR160" i="8"/>
  <c r="AR66" i="8"/>
  <c r="AR114" i="8"/>
  <c r="AR130" i="8"/>
  <c r="AR135" i="8"/>
  <c r="AR136" i="8"/>
  <c r="AR142" i="8"/>
  <c r="AR166" i="8"/>
  <c r="AR169" i="8"/>
  <c r="AR179" i="8"/>
  <c r="AR182" i="8"/>
  <c r="AR186" i="8"/>
  <c r="AR187" i="8"/>
  <c r="AR188" i="8"/>
  <c r="AR103" i="8"/>
  <c r="AR106" i="8"/>
  <c r="AR108" i="8"/>
  <c r="AR139" i="8"/>
  <c r="AR140" i="8"/>
  <c r="AR150" i="8"/>
  <c r="AR153" i="8"/>
  <c r="AR157" i="8"/>
  <c r="AR161" i="8"/>
  <c r="AR163" i="8"/>
  <c r="AR165" i="8"/>
  <c r="AR167" i="8"/>
  <c r="AR168" i="8"/>
  <c r="AR170" i="8"/>
  <c r="AR173" i="8"/>
  <c r="AR176" i="8"/>
  <c r="AR180" i="8"/>
  <c r="AR183" i="8"/>
  <c r="AR85" i="8"/>
  <c r="AR101" i="8"/>
  <c r="AR124" i="8"/>
  <c r="AR138" i="8"/>
  <c r="AR171" i="8"/>
  <c r="AR172" i="8"/>
  <c r="AR174" i="8"/>
  <c r="AR175" i="8"/>
  <c r="AR177" i="8"/>
  <c r="AR98" i="8"/>
  <c r="AR143" i="8"/>
  <c r="AR144" i="8"/>
  <c r="AR100" i="8"/>
  <c r="AR162" i="8"/>
  <c r="AR164" i="8"/>
  <c r="AR185" i="8"/>
  <c r="AR83" i="8"/>
  <c r="AR123" i="8"/>
  <c r="AR178" i="8"/>
  <c r="AR181" i="8"/>
  <c r="AR184" i="8"/>
  <c r="AR189" i="8"/>
  <c r="Y10" i="10"/>
  <c r="AU184" i="8" l="1"/>
  <c r="BD184" i="8"/>
  <c r="AV184" i="8"/>
  <c r="BH184" i="8"/>
  <c r="AZ184" i="8"/>
  <c r="BC184" i="8"/>
  <c r="BK184" i="8"/>
  <c r="BA184" i="8"/>
  <c r="AX184" i="8"/>
  <c r="BN184" i="8"/>
  <c r="BG184" i="8"/>
  <c r="AT184" i="8"/>
  <c r="BE184" i="8"/>
  <c r="BB184" i="8"/>
  <c r="AS184" i="8"/>
  <c r="BI184" i="8"/>
  <c r="BF184" i="8"/>
  <c r="AW184" i="8"/>
  <c r="BJ184" i="8"/>
  <c r="AY184" i="8"/>
  <c r="AU100" i="8"/>
  <c r="AZ100" i="8"/>
  <c r="BF100" i="8"/>
  <c r="BK100" i="8"/>
  <c r="AV100" i="8"/>
  <c r="BB100" i="8"/>
  <c r="BG100" i="8"/>
  <c r="BN100" i="8"/>
  <c r="AX100" i="8"/>
  <c r="BH100" i="8"/>
  <c r="AY100" i="8"/>
  <c r="BJ100" i="8"/>
  <c r="BC100" i="8"/>
  <c r="BD100" i="8"/>
  <c r="AT100" i="8"/>
  <c r="AS100" i="8"/>
  <c r="BI100" i="8"/>
  <c r="BA100" i="8"/>
  <c r="AW100" i="8"/>
  <c r="BE100" i="8"/>
  <c r="AT171" i="8"/>
  <c r="AZ171" i="8"/>
  <c r="BE171" i="8"/>
  <c r="BJ171" i="8"/>
  <c r="AV171" i="8"/>
  <c r="BA171" i="8"/>
  <c r="BF171" i="8"/>
  <c r="BN171" i="8"/>
  <c r="BB171" i="8"/>
  <c r="AS171" i="8"/>
  <c r="BD171" i="8"/>
  <c r="AW171" i="8"/>
  <c r="BI171" i="8"/>
  <c r="AX171" i="8"/>
  <c r="BH171" i="8"/>
  <c r="BC171" i="8"/>
  <c r="BK171" i="8"/>
  <c r="BG171" i="8"/>
  <c r="AU171" i="8"/>
  <c r="AY171" i="8"/>
  <c r="BC165" i="8"/>
  <c r="BD165" i="8"/>
  <c r="BH165" i="8"/>
  <c r="AT165" i="8"/>
  <c r="AX165" i="8"/>
  <c r="AW165" i="8"/>
  <c r="AU165" i="8"/>
  <c r="AV165" i="8"/>
  <c r="BJ165" i="8"/>
  <c r="BI165" i="8"/>
  <c r="BK165" i="8"/>
  <c r="BA165" i="8"/>
  <c r="AZ165" i="8"/>
  <c r="BB165" i="8"/>
  <c r="AY165" i="8"/>
  <c r="BE165" i="8"/>
  <c r="BF165" i="8"/>
  <c r="BG165" i="8"/>
  <c r="AS165" i="8"/>
  <c r="AS108" i="8"/>
  <c r="AT108" i="8"/>
  <c r="AX108" i="8"/>
  <c r="BB108" i="8"/>
  <c r="BF108" i="8"/>
  <c r="BJ108" i="8"/>
  <c r="AU108" i="8"/>
  <c r="AY108" i="8"/>
  <c r="BC108" i="8"/>
  <c r="BG108" i="8"/>
  <c r="BK108" i="8"/>
  <c r="AV108" i="8"/>
  <c r="BD108" i="8"/>
  <c r="AW108" i="8"/>
  <c r="BE108" i="8"/>
  <c r="BN108" i="8"/>
  <c r="BH108" i="8"/>
  <c r="BI108" i="8"/>
  <c r="AZ108" i="8"/>
  <c r="BA108" i="8"/>
  <c r="BC169" i="8"/>
  <c r="AT169" i="8"/>
  <c r="BD169" i="8"/>
  <c r="BH169" i="8"/>
  <c r="BJ169" i="8"/>
  <c r="AX169" i="8"/>
  <c r="AY169" i="8"/>
  <c r="AW169" i="8"/>
  <c r="AU169" i="8"/>
  <c r="AV169" i="8"/>
  <c r="BG169" i="8"/>
  <c r="AS169" i="8"/>
  <c r="BK169" i="8"/>
  <c r="BA169" i="8"/>
  <c r="AZ169" i="8"/>
  <c r="BB169" i="8"/>
  <c r="BE169" i="8"/>
  <c r="BF169" i="8"/>
  <c r="BI169" i="8"/>
  <c r="BC160" i="8"/>
  <c r="BG160" i="8"/>
  <c r="BH160" i="8"/>
  <c r="AV160" i="8"/>
  <c r="AW160" i="8"/>
  <c r="BF160" i="8"/>
  <c r="AY160" i="8"/>
  <c r="AZ160" i="8"/>
  <c r="AX160" i="8"/>
  <c r="BB160" i="8"/>
  <c r="AU160" i="8"/>
  <c r="AT160" i="8"/>
  <c r="BJ160" i="8"/>
  <c r="BD160" i="8"/>
  <c r="BE160" i="8"/>
  <c r="BN160" i="8"/>
  <c r="BI160" i="8"/>
  <c r="BK160" i="8"/>
  <c r="BA160" i="8"/>
  <c r="AS160" i="8"/>
  <c r="AY137" i="8"/>
  <c r="BJ137" i="8"/>
  <c r="BC137" i="8"/>
  <c r="BD137" i="8"/>
  <c r="BH137" i="8"/>
  <c r="AT137" i="8"/>
  <c r="AX137" i="8"/>
  <c r="AS137" i="8"/>
  <c r="BI137" i="8"/>
  <c r="BK137" i="8"/>
  <c r="AZ137" i="8"/>
  <c r="BB137" i="8"/>
  <c r="BE137" i="8"/>
  <c r="BF137" i="8"/>
  <c r="AW137" i="8"/>
  <c r="AU137" i="8"/>
  <c r="AV137" i="8"/>
  <c r="BA137" i="8"/>
  <c r="BG137" i="8"/>
  <c r="AX102" i="8"/>
  <c r="AV102" i="8"/>
  <c r="BB102" i="8"/>
  <c r="BD102" i="8"/>
  <c r="BI102" i="8"/>
  <c r="BG102" i="8"/>
  <c r="BE102" i="8"/>
  <c r="BH102" i="8"/>
  <c r="AT102" i="8"/>
  <c r="AS102" i="8"/>
  <c r="AW102" i="8"/>
  <c r="BC102" i="8"/>
  <c r="BA102" i="8"/>
  <c r="AU102" i="8"/>
  <c r="BK102" i="8"/>
  <c r="BJ102" i="8"/>
  <c r="BN102" i="8"/>
  <c r="BF102" i="8"/>
  <c r="AY102" i="8"/>
  <c r="AZ102" i="8"/>
  <c r="AV146" i="8"/>
  <c r="AZ146" i="8"/>
  <c r="BD146" i="8"/>
  <c r="BH146" i="8"/>
  <c r="BN146" i="8"/>
  <c r="AS146" i="8"/>
  <c r="AW146" i="8"/>
  <c r="BA146" i="8"/>
  <c r="BE146" i="8"/>
  <c r="BI146" i="8"/>
  <c r="AT146" i="8"/>
  <c r="BB146" i="8"/>
  <c r="BJ146" i="8"/>
  <c r="AU146" i="8"/>
  <c r="BC146" i="8"/>
  <c r="BK146" i="8"/>
  <c r="AX146" i="8"/>
  <c r="AY146" i="8"/>
  <c r="BF146" i="8"/>
  <c r="BG146" i="8"/>
  <c r="AT70" i="8"/>
  <c r="AZ70" i="8"/>
  <c r="BE70" i="8"/>
  <c r="BJ70" i="8"/>
  <c r="AV70" i="8"/>
  <c r="BA70" i="8"/>
  <c r="BF70" i="8"/>
  <c r="AW70" i="8"/>
  <c r="BH70" i="8"/>
  <c r="AX70" i="8"/>
  <c r="BI70" i="8"/>
  <c r="BB70" i="8"/>
  <c r="BD70" i="8"/>
  <c r="AS70" i="8"/>
  <c r="BG70" i="8"/>
  <c r="AY70" i="8"/>
  <c r="BC70" i="8"/>
  <c r="AU70" i="8"/>
  <c r="BK70" i="8"/>
  <c r="AW122" i="8"/>
  <c r="BE122" i="8"/>
  <c r="AS122" i="8"/>
  <c r="BH122" i="8"/>
  <c r="AX122" i="8"/>
  <c r="AZ122" i="8"/>
  <c r="BD122" i="8"/>
  <c r="AU122" i="8"/>
  <c r="BK122" i="8"/>
  <c r="AT122" i="8"/>
  <c r="BC122" i="8"/>
  <c r="BI122" i="8"/>
  <c r="BJ122" i="8"/>
  <c r="BF122" i="8"/>
  <c r="BB122" i="8"/>
  <c r="AY122" i="8"/>
  <c r="AV122" i="8"/>
  <c r="BA122" i="8"/>
  <c r="BG122" i="8"/>
  <c r="AT61" i="8"/>
  <c r="AX61" i="8"/>
  <c r="BB61" i="8"/>
  <c r="BF61" i="8"/>
  <c r="BJ61" i="8"/>
  <c r="AU61" i="8"/>
  <c r="AY61" i="8"/>
  <c r="BC61" i="8"/>
  <c r="BG61" i="8"/>
  <c r="BK61" i="8"/>
  <c r="AV61" i="8"/>
  <c r="BD61" i="8"/>
  <c r="AW61" i="8"/>
  <c r="BE61" i="8"/>
  <c r="BH61" i="8"/>
  <c r="AS61" i="8"/>
  <c r="BI61" i="8"/>
  <c r="AZ61" i="8"/>
  <c r="BA61" i="8"/>
  <c r="AX90" i="8"/>
  <c r="AS90" i="8"/>
  <c r="BA90" i="8"/>
  <c r="BD90" i="8"/>
  <c r="BC90" i="8"/>
  <c r="AZ90" i="8"/>
  <c r="BB90" i="8"/>
  <c r="AU90" i="8"/>
  <c r="BJ90" i="8"/>
  <c r="AY90" i="8"/>
  <c r="AT90" i="8"/>
  <c r="BG90" i="8"/>
  <c r="BE90" i="8"/>
  <c r="BI90" i="8"/>
  <c r="BN90" i="8"/>
  <c r="BH90" i="8"/>
  <c r="BK90" i="8"/>
  <c r="BF90" i="8"/>
  <c r="AV90" i="8"/>
  <c r="AW90" i="8"/>
  <c r="AT69" i="8"/>
  <c r="AX69" i="8"/>
  <c r="BB69" i="8"/>
  <c r="BF69" i="8"/>
  <c r="BJ69" i="8"/>
  <c r="AU69" i="8"/>
  <c r="AY69" i="8"/>
  <c r="BC69" i="8"/>
  <c r="BG69" i="8"/>
  <c r="BK69" i="8"/>
  <c r="AZ69" i="8"/>
  <c r="BH69" i="8"/>
  <c r="AS69" i="8"/>
  <c r="BA69" i="8"/>
  <c r="BI69" i="8"/>
  <c r="BD69" i="8"/>
  <c r="BE69" i="8"/>
  <c r="AV69" i="8"/>
  <c r="AW69" i="8"/>
  <c r="AV58" i="8"/>
  <c r="BA58" i="8"/>
  <c r="BF58" i="8"/>
  <c r="AW58" i="8"/>
  <c r="BB58" i="8"/>
  <c r="BH58" i="8"/>
  <c r="AS58" i="8"/>
  <c r="BD58" i="8"/>
  <c r="AT58" i="8"/>
  <c r="BE58" i="8"/>
  <c r="BI58" i="8"/>
  <c r="BJ58" i="8"/>
  <c r="AX58" i="8"/>
  <c r="AZ58" i="8"/>
  <c r="AY58" i="8"/>
  <c r="BG58" i="8"/>
  <c r="BK58" i="8"/>
  <c r="BC58" i="8"/>
  <c r="AU58" i="8"/>
  <c r="BB68" i="8"/>
  <c r="BJ68" i="8"/>
  <c r="AT68" i="8"/>
  <c r="BC68" i="8"/>
  <c r="AV68" i="8"/>
  <c r="AY68" i="8"/>
  <c r="BG68" i="8"/>
  <c r="BH68" i="8"/>
  <c r="BE68" i="8"/>
  <c r="BF68" i="8"/>
  <c r="AW68" i="8"/>
  <c r="AX68" i="8"/>
  <c r="BA68" i="8"/>
  <c r="BD68" i="8"/>
  <c r="AS68" i="8"/>
  <c r="BI68" i="8"/>
  <c r="BK68" i="8"/>
  <c r="AU68" i="8"/>
  <c r="AZ68" i="8"/>
  <c r="AS185" i="8"/>
  <c r="AW185" i="8"/>
  <c r="BA185" i="8"/>
  <c r="BE185" i="8"/>
  <c r="BI185" i="8"/>
  <c r="AT185" i="8"/>
  <c r="AX185" i="8"/>
  <c r="BB185" i="8"/>
  <c r="BF185" i="8"/>
  <c r="BJ185" i="8"/>
  <c r="AU185" i="8"/>
  <c r="BC185" i="8"/>
  <c r="BK185" i="8"/>
  <c r="AV185" i="8"/>
  <c r="BD185" i="8"/>
  <c r="BN185" i="8"/>
  <c r="AY185" i="8"/>
  <c r="BG185" i="8"/>
  <c r="AZ185" i="8"/>
  <c r="BH185" i="8"/>
  <c r="BH175" i="8"/>
  <c r="AZ175" i="8"/>
  <c r="BB175" i="8"/>
  <c r="AU175" i="8"/>
  <c r="BK175" i="8"/>
  <c r="AV175" i="8"/>
  <c r="BI175" i="8"/>
  <c r="AS175" i="8"/>
  <c r="AX175" i="8"/>
  <c r="BG175" i="8"/>
  <c r="BF175" i="8"/>
  <c r="AY175" i="8"/>
  <c r="BE175" i="8"/>
  <c r="BA175" i="8"/>
  <c r="AT175" i="8"/>
  <c r="BJ175" i="8"/>
  <c r="BC175" i="8"/>
  <c r="AW175" i="8"/>
  <c r="BN175" i="8"/>
  <c r="BD175" i="8"/>
  <c r="AU170" i="8"/>
  <c r="AY170" i="8"/>
  <c r="BC170" i="8"/>
  <c r="BG170" i="8"/>
  <c r="BK170" i="8"/>
  <c r="AV170" i="8"/>
  <c r="AZ170" i="8"/>
  <c r="BD170" i="8"/>
  <c r="BH170" i="8"/>
  <c r="BN170" i="8"/>
  <c r="AW170" i="8"/>
  <c r="BE170" i="8"/>
  <c r="AX170" i="8"/>
  <c r="BF170" i="8"/>
  <c r="BA170" i="8"/>
  <c r="AS170" i="8"/>
  <c r="BJ170" i="8"/>
  <c r="BB170" i="8"/>
  <c r="BI170" i="8"/>
  <c r="AT170" i="8"/>
  <c r="AS150" i="8"/>
  <c r="AW150" i="8"/>
  <c r="BA150" i="8"/>
  <c r="BE150" i="8"/>
  <c r="BI150" i="8"/>
  <c r="AT150" i="8"/>
  <c r="AX150" i="8"/>
  <c r="BB150" i="8"/>
  <c r="BF150" i="8"/>
  <c r="BJ150" i="8"/>
  <c r="AY150" i="8"/>
  <c r="BG150" i="8"/>
  <c r="AZ150" i="8"/>
  <c r="BH150" i="8"/>
  <c r="AU150" i="8"/>
  <c r="BK150" i="8"/>
  <c r="AV150" i="8"/>
  <c r="BN150" i="8"/>
  <c r="BC150" i="8"/>
  <c r="BD150" i="8"/>
  <c r="AU186" i="8"/>
  <c r="AW186" i="8"/>
  <c r="BB186" i="8"/>
  <c r="BH186" i="8"/>
  <c r="AS186" i="8"/>
  <c r="AX186" i="8"/>
  <c r="BD186" i="8"/>
  <c r="BI186" i="8"/>
  <c r="AZ186" i="8"/>
  <c r="BJ186" i="8"/>
  <c r="BA186" i="8"/>
  <c r="BN186" i="8"/>
  <c r="AT186" i="8"/>
  <c r="AV186" i="8"/>
  <c r="BE186" i="8"/>
  <c r="BF186" i="8"/>
  <c r="BC186" i="8"/>
  <c r="AY186" i="8"/>
  <c r="BK186" i="8"/>
  <c r="BG186" i="8"/>
  <c r="AT130" i="8"/>
  <c r="AX130" i="8"/>
  <c r="BB130" i="8"/>
  <c r="BF130" i="8"/>
  <c r="BJ130" i="8"/>
  <c r="AU130" i="8"/>
  <c r="AY130" i="8"/>
  <c r="BC130" i="8"/>
  <c r="BG130" i="8"/>
  <c r="BK130" i="8"/>
  <c r="AV130" i="8"/>
  <c r="BD130" i="8"/>
  <c r="AW130" i="8"/>
  <c r="BE130" i="8"/>
  <c r="BH130" i="8"/>
  <c r="AS130" i="8"/>
  <c r="BI130" i="8"/>
  <c r="AZ130" i="8"/>
  <c r="BA130" i="8"/>
  <c r="AV147" i="8"/>
  <c r="BA147" i="8"/>
  <c r="BF147" i="8"/>
  <c r="BN147" i="8"/>
  <c r="AW147" i="8"/>
  <c r="BB147" i="8"/>
  <c r="BH147" i="8"/>
  <c r="AX147" i="8"/>
  <c r="BI147" i="8"/>
  <c r="AZ147" i="8"/>
  <c r="BJ147" i="8"/>
  <c r="AS147" i="8"/>
  <c r="AT147" i="8"/>
  <c r="BD147" i="8"/>
  <c r="BE147" i="8"/>
  <c r="BC147" i="8"/>
  <c r="BK147" i="8"/>
  <c r="BG147" i="8"/>
  <c r="AU147" i="8"/>
  <c r="AY147" i="8"/>
  <c r="AZ99" i="8"/>
  <c r="BK99" i="8"/>
  <c r="AX99" i="8"/>
  <c r="BN99" i="8"/>
  <c r="AU99" i="8"/>
  <c r="BD99" i="8"/>
  <c r="BE99" i="8"/>
  <c r="BF99" i="8"/>
  <c r="BI99" i="8"/>
  <c r="AT99" i="8"/>
  <c r="BG99" i="8"/>
  <c r="AW99" i="8"/>
  <c r="BB99" i="8"/>
  <c r="AV99" i="8"/>
  <c r="BC99" i="8"/>
  <c r="AY99" i="8"/>
  <c r="BA99" i="8"/>
  <c r="BH99" i="8"/>
  <c r="BJ99" i="8"/>
  <c r="AS99" i="8"/>
  <c r="AX133" i="8"/>
  <c r="BC133" i="8"/>
  <c r="AT133" i="8"/>
  <c r="BD133" i="8"/>
  <c r="BH133" i="8"/>
  <c r="BE133" i="8"/>
  <c r="BF133" i="8"/>
  <c r="BG133" i="8"/>
  <c r="AU133" i="8"/>
  <c r="AZ133" i="8"/>
  <c r="AS133" i="8"/>
  <c r="BI133" i="8"/>
  <c r="BK133" i="8"/>
  <c r="BJ133" i="8"/>
  <c r="AW133" i="8"/>
  <c r="AV133" i="8"/>
  <c r="AY133" i="8"/>
  <c r="BA133" i="8"/>
  <c r="BB133" i="8"/>
  <c r="AU134" i="8"/>
  <c r="AY134" i="8"/>
  <c r="BC134" i="8"/>
  <c r="AV134" i="8"/>
  <c r="AZ134" i="8"/>
  <c r="BD134" i="8"/>
  <c r="AS134" i="8"/>
  <c r="BA134" i="8"/>
  <c r="BG134" i="8"/>
  <c r="BK134" i="8"/>
  <c r="AT134" i="8"/>
  <c r="BB134" i="8"/>
  <c r="BH134" i="8"/>
  <c r="BN134" i="8"/>
  <c r="BE134" i="8"/>
  <c r="BF134" i="8"/>
  <c r="BI134" i="8"/>
  <c r="BJ134" i="8"/>
  <c r="AW134" i="8"/>
  <c r="AX134" i="8"/>
  <c r="AW119" i="8"/>
  <c r="BC119" i="8"/>
  <c r="BH119" i="8"/>
  <c r="AS119" i="8"/>
  <c r="AY119" i="8"/>
  <c r="BD119" i="8"/>
  <c r="BI119" i="8"/>
  <c r="AZ119" i="8"/>
  <c r="BK119" i="8"/>
  <c r="BA119" i="8"/>
  <c r="BE119" i="8"/>
  <c r="BG119" i="8"/>
  <c r="AU119" i="8"/>
  <c r="AV119" i="8"/>
  <c r="BB119" i="8"/>
  <c r="AT119" i="8"/>
  <c r="BN119" i="8"/>
  <c r="BF119" i="8"/>
  <c r="BJ119" i="8"/>
  <c r="AX119" i="8"/>
  <c r="AU97" i="8"/>
  <c r="AY97" i="8"/>
  <c r="BC97" i="8"/>
  <c r="BG97" i="8"/>
  <c r="BK97" i="8"/>
  <c r="AV97" i="8"/>
  <c r="AZ97" i="8"/>
  <c r="BD97" i="8"/>
  <c r="BH97" i="8"/>
  <c r="AS97" i="8"/>
  <c r="BA97" i="8"/>
  <c r="BI97" i="8"/>
  <c r="AT97" i="8"/>
  <c r="BB97" i="8"/>
  <c r="BJ97" i="8"/>
  <c r="BE97" i="8"/>
  <c r="BF97" i="8"/>
  <c r="BN97" i="8"/>
  <c r="AX97" i="8"/>
  <c r="AW97" i="8"/>
  <c r="AZ87" i="8"/>
  <c r="BI87" i="8"/>
  <c r="AS87" i="8"/>
  <c r="BC87" i="8"/>
  <c r="BE87" i="8"/>
  <c r="BH87" i="8"/>
  <c r="AU87" i="8"/>
  <c r="AY87" i="8"/>
  <c r="AT87" i="8"/>
  <c r="BJ87" i="8"/>
  <c r="BG87" i="8"/>
  <c r="BB87" i="8"/>
  <c r="BD87" i="8"/>
  <c r="BF87" i="8"/>
  <c r="BK87" i="8"/>
  <c r="AX87" i="8"/>
  <c r="AW87" i="8"/>
  <c r="AV87" i="8"/>
  <c r="BA87" i="8"/>
  <c r="AT80" i="8"/>
  <c r="AX80" i="8"/>
  <c r="BB80" i="8"/>
  <c r="BF80" i="8"/>
  <c r="BJ80" i="8"/>
  <c r="AU80" i="8"/>
  <c r="AY80" i="8"/>
  <c r="BC80" i="8"/>
  <c r="BG80" i="8"/>
  <c r="BK80" i="8"/>
  <c r="AZ80" i="8"/>
  <c r="BH80" i="8"/>
  <c r="AS80" i="8"/>
  <c r="BA80" i="8"/>
  <c r="BI80" i="8"/>
  <c r="BD80" i="8"/>
  <c r="BE80" i="8"/>
  <c r="BN80" i="8"/>
  <c r="AV80" i="8"/>
  <c r="AW80" i="8"/>
  <c r="AU57" i="8"/>
  <c r="AY57" i="8"/>
  <c r="BC57" i="8"/>
  <c r="BG57" i="8"/>
  <c r="BK57" i="8"/>
  <c r="AV57" i="8"/>
  <c r="AZ57" i="8"/>
  <c r="BD57" i="8"/>
  <c r="BH57" i="8"/>
  <c r="AW57" i="8"/>
  <c r="BE57" i="8"/>
  <c r="AX57" i="8"/>
  <c r="BF57" i="8"/>
  <c r="AS57" i="8"/>
  <c r="BI57" i="8"/>
  <c r="AT57" i="8"/>
  <c r="BJ57" i="8"/>
  <c r="BA57" i="8"/>
  <c r="BB57" i="8"/>
  <c r="BC59" i="8"/>
  <c r="AU59" i="8"/>
  <c r="BH59" i="8"/>
  <c r="AZ59" i="8"/>
  <c r="BA59" i="8"/>
  <c r="BK59" i="8"/>
  <c r="BB59" i="8"/>
  <c r="AY59" i="8"/>
  <c r="BE59" i="8"/>
  <c r="BJ59" i="8"/>
  <c r="BG59" i="8"/>
  <c r="AX59" i="8"/>
  <c r="AW59" i="8"/>
  <c r="BF59" i="8"/>
  <c r="BD59" i="8"/>
  <c r="AV59" i="8"/>
  <c r="AT59" i="8"/>
  <c r="BI59" i="8"/>
  <c r="AS59" i="8"/>
  <c r="AU178" i="8"/>
  <c r="AS178" i="8"/>
  <c r="AX178" i="8"/>
  <c r="BD178" i="8"/>
  <c r="BI178" i="8"/>
  <c r="AT178" i="8"/>
  <c r="AZ178" i="8"/>
  <c r="BE178" i="8"/>
  <c r="BJ178" i="8"/>
  <c r="AV178" i="8"/>
  <c r="BF178" i="8"/>
  <c r="AW178" i="8"/>
  <c r="BH178" i="8"/>
  <c r="BA178" i="8"/>
  <c r="BB178" i="8"/>
  <c r="BN178" i="8"/>
  <c r="BC178" i="8"/>
  <c r="AY178" i="8"/>
  <c r="BK178" i="8"/>
  <c r="BG178" i="8"/>
  <c r="AW164" i="8"/>
  <c r="BH164" i="8"/>
  <c r="BA164" i="8"/>
  <c r="BC164" i="8"/>
  <c r="BG164" i="8"/>
  <c r="AV164" i="8"/>
  <c r="BB164" i="8"/>
  <c r="AS164" i="8"/>
  <c r="AU164" i="8"/>
  <c r="BJ164" i="8"/>
  <c r="BE164" i="8"/>
  <c r="AX164" i="8"/>
  <c r="BI164" i="8"/>
  <c r="BF164" i="8"/>
  <c r="AY164" i="8"/>
  <c r="AZ164" i="8"/>
  <c r="AT164" i="8"/>
  <c r="BD164" i="8"/>
  <c r="BN164" i="8"/>
  <c r="BK164" i="8"/>
  <c r="AS143" i="8"/>
  <c r="AX143" i="8"/>
  <c r="BD143" i="8"/>
  <c r="BI143" i="8"/>
  <c r="AT143" i="8"/>
  <c r="AZ143" i="8"/>
  <c r="BE143" i="8"/>
  <c r="BJ143" i="8"/>
  <c r="AV143" i="8"/>
  <c r="BF143" i="8"/>
  <c r="AW143" i="8"/>
  <c r="BH143" i="8"/>
  <c r="BN143" i="8"/>
  <c r="BB143" i="8"/>
  <c r="BA143" i="8"/>
  <c r="AU143" i="8"/>
  <c r="BK143" i="8"/>
  <c r="AY143" i="8"/>
  <c r="BC143" i="8"/>
  <c r="BG143" i="8"/>
  <c r="AU174" i="8"/>
  <c r="AT174" i="8"/>
  <c r="AZ174" i="8"/>
  <c r="BE174" i="8"/>
  <c r="BJ174" i="8"/>
  <c r="AV174" i="8"/>
  <c r="BA174" i="8"/>
  <c r="BF174" i="8"/>
  <c r="BN174" i="8"/>
  <c r="BB174" i="8"/>
  <c r="AS174" i="8"/>
  <c r="BD174" i="8"/>
  <c r="BH174" i="8"/>
  <c r="AX174" i="8"/>
  <c r="BI174" i="8"/>
  <c r="AW174" i="8"/>
  <c r="BC174" i="8"/>
  <c r="BK174" i="8"/>
  <c r="BG174" i="8"/>
  <c r="AY174" i="8"/>
  <c r="AZ124" i="8"/>
  <c r="BF124" i="8"/>
  <c r="BG124" i="8"/>
  <c r="AX124" i="8"/>
  <c r="AS124" i="8"/>
  <c r="BI124" i="8"/>
  <c r="BJ124" i="8"/>
  <c r="BH124" i="8"/>
  <c r="BA124" i="8"/>
  <c r="AU124" i="8"/>
  <c r="BB124" i="8"/>
  <c r="AW124" i="8"/>
  <c r="AT124" i="8"/>
  <c r="BN124" i="8"/>
  <c r="AV124" i="8"/>
  <c r="AY124" i="8"/>
  <c r="BC124" i="8"/>
  <c r="BE124" i="8"/>
  <c r="BD124" i="8"/>
  <c r="BK124" i="8"/>
  <c r="AY180" i="8"/>
  <c r="BG180" i="8"/>
  <c r="AZ180" i="8"/>
  <c r="BH180" i="8"/>
  <c r="BC180" i="8"/>
  <c r="BD180" i="8"/>
  <c r="BK180" i="8"/>
  <c r="AU180" i="8"/>
  <c r="AV180" i="8"/>
  <c r="AS180" i="8"/>
  <c r="BI180" i="8"/>
  <c r="BF180" i="8"/>
  <c r="BA180" i="8"/>
  <c r="BN180" i="8"/>
  <c r="AW180" i="8"/>
  <c r="AT180" i="8"/>
  <c r="BJ180" i="8"/>
  <c r="AX180" i="8"/>
  <c r="BE180" i="8"/>
  <c r="BB180" i="8"/>
  <c r="AV168" i="8"/>
  <c r="BA168" i="8"/>
  <c r="BC168" i="8"/>
  <c r="BB168" i="8"/>
  <c r="AS168" i="8"/>
  <c r="AU168" i="8"/>
  <c r="BJ168" i="8"/>
  <c r="BE168" i="8"/>
  <c r="AX168" i="8"/>
  <c r="BI168" i="8"/>
  <c r="BH168" i="8"/>
  <c r="BF168" i="8"/>
  <c r="AY168" i="8"/>
  <c r="AZ168" i="8"/>
  <c r="AW168" i="8"/>
  <c r="AT168" i="8"/>
  <c r="BD168" i="8"/>
  <c r="BG168" i="8"/>
  <c r="BN168" i="8"/>
  <c r="BK168" i="8"/>
  <c r="BC161" i="8"/>
  <c r="BN161" i="8"/>
  <c r="AS161" i="8"/>
  <c r="BI161" i="8"/>
  <c r="BK161" i="8"/>
  <c r="AY161" i="8"/>
  <c r="BH161" i="8"/>
  <c r="BD161" i="8"/>
  <c r="BE161" i="8"/>
  <c r="BG161" i="8"/>
  <c r="AW161" i="8"/>
  <c r="AU161" i="8"/>
  <c r="AV161" i="8"/>
  <c r="AX161" i="8"/>
  <c r="AT161" i="8"/>
  <c r="BA161" i="8"/>
  <c r="AZ161" i="8"/>
  <c r="BB161" i="8"/>
  <c r="BF161" i="8"/>
  <c r="BJ161" i="8"/>
  <c r="AW140" i="8"/>
  <c r="BC140" i="8"/>
  <c r="BB140" i="8"/>
  <c r="AS140" i="8"/>
  <c r="AU140" i="8"/>
  <c r="BG140" i="8"/>
  <c r="BA140" i="8"/>
  <c r="BJ140" i="8"/>
  <c r="BE140" i="8"/>
  <c r="AX140" i="8"/>
  <c r="BI140" i="8"/>
  <c r="BF140" i="8"/>
  <c r="AY140" i="8"/>
  <c r="AZ140" i="8"/>
  <c r="AV140" i="8"/>
  <c r="AT140" i="8"/>
  <c r="BD140" i="8"/>
  <c r="BH140" i="8"/>
  <c r="BN140" i="8"/>
  <c r="BK140" i="8"/>
  <c r="AS103" i="8"/>
  <c r="BC103" i="8"/>
  <c r="AU103" i="8"/>
  <c r="BE103" i="8"/>
  <c r="AY103" i="8"/>
  <c r="AZ103" i="8"/>
  <c r="BH103" i="8"/>
  <c r="BI103" i="8"/>
  <c r="BF103" i="8"/>
  <c r="BA103" i="8"/>
  <c r="BK103" i="8"/>
  <c r="AV103" i="8"/>
  <c r="AT103" i="8"/>
  <c r="BJ103" i="8"/>
  <c r="BG103" i="8"/>
  <c r="AX103" i="8"/>
  <c r="AW103" i="8"/>
  <c r="BB103" i="8"/>
  <c r="BD103" i="8"/>
  <c r="AU182" i="8"/>
  <c r="AW182" i="8"/>
  <c r="BB182" i="8"/>
  <c r="BH182" i="8"/>
  <c r="BN182" i="8"/>
  <c r="AS182" i="8"/>
  <c r="AX182" i="8"/>
  <c r="BD182" i="8"/>
  <c r="BI182" i="8"/>
  <c r="AZ182" i="8"/>
  <c r="BJ182" i="8"/>
  <c r="BA182" i="8"/>
  <c r="BE182" i="8"/>
  <c r="AV182" i="8"/>
  <c r="BF182" i="8"/>
  <c r="AT182" i="8"/>
  <c r="BC182" i="8"/>
  <c r="BK182" i="8"/>
  <c r="BG182" i="8"/>
  <c r="AY182" i="8"/>
  <c r="AT142" i="8"/>
  <c r="AX142" i="8"/>
  <c r="BB142" i="8"/>
  <c r="BF142" i="8"/>
  <c r="BJ142" i="8"/>
  <c r="AU142" i="8"/>
  <c r="AY142" i="8"/>
  <c r="BC142" i="8"/>
  <c r="BG142" i="8"/>
  <c r="BK142" i="8"/>
  <c r="AZ142" i="8"/>
  <c r="BH142" i="8"/>
  <c r="AS142" i="8"/>
  <c r="BA142" i="8"/>
  <c r="BI142" i="8"/>
  <c r="AV142" i="8"/>
  <c r="BN142" i="8"/>
  <c r="AW142" i="8"/>
  <c r="BD142" i="8"/>
  <c r="BE142" i="8"/>
  <c r="AT114" i="8"/>
  <c r="BB114" i="8"/>
  <c r="BI114" i="8"/>
  <c r="AW114" i="8"/>
  <c r="BD114" i="8"/>
  <c r="BJ114" i="8"/>
  <c r="AX114" i="8"/>
  <c r="BN114" i="8"/>
  <c r="AZ114" i="8"/>
  <c r="AS114" i="8"/>
  <c r="BE114" i="8"/>
  <c r="BH114" i="8"/>
  <c r="BG114" i="8"/>
  <c r="BF114" i="8"/>
  <c r="AV114" i="8"/>
  <c r="BC114" i="8"/>
  <c r="AU114" i="8"/>
  <c r="BK114" i="8"/>
  <c r="AY114" i="8"/>
  <c r="BA114" i="8"/>
  <c r="BC156" i="8"/>
  <c r="AT156" i="8"/>
  <c r="BJ156" i="8"/>
  <c r="BD156" i="8"/>
  <c r="BE156" i="8"/>
  <c r="BH156" i="8"/>
  <c r="AY156" i="8"/>
  <c r="AX156" i="8"/>
  <c r="BI156" i="8"/>
  <c r="BK156" i="8"/>
  <c r="BA156" i="8"/>
  <c r="AW156" i="8"/>
  <c r="BB156" i="8"/>
  <c r="AS156" i="8"/>
  <c r="AU156" i="8"/>
  <c r="BG156" i="8"/>
  <c r="BF156" i="8"/>
  <c r="AZ156" i="8"/>
  <c r="AV156" i="8"/>
  <c r="BC145" i="8"/>
  <c r="BN145" i="8"/>
  <c r="BA145" i="8"/>
  <c r="AZ145" i="8"/>
  <c r="BB145" i="8"/>
  <c r="BJ145" i="8"/>
  <c r="AX145" i="8"/>
  <c r="BD145" i="8"/>
  <c r="AW145" i="8"/>
  <c r="AV145" i="8"/>
  <c r="BH145" i="8"/>
  <c r="BE145" i="8"/>
  <c r="BF145" i="8"/>
  <c r="BG145" i="8"/>
  <c r="BL145" i="8" s="1"/>
  <c r="AY145" i="8"/>
  <c r="AS145" i="8"/>
  <c r="BI145" i="8"/>
  <c r="BK145" i="8"/>
  <c r="AU145" i="8"/>
  <c r="AT145" i="8"/>
  <c r="AS131" i="8"/>
  <c r="AX131" i="8"/>
  <c r="BD131" i="8"/>
  <c r="BI131" i="8"/>
  <c r="AT131" i="8"/>
  <c r="AZ131" i="8"/>
  <c r="BE131" i="8"/>
  <c r="BJ131" i="8"/>
  <c r="BA131" i="8"/>
  <c r="BN131" i="8"/>
  <c r="BB131" i="8"/>
  <c r="BF131" i="8"/>
  <c r="BH131" i="8"/>
  <c r="AV131" i="8"/>
  <c r="AW131" i="8"/>
  <c r="BC131" i="8"/>
  <c r="BK131" i="8"/>
  <c r="AY131" i="8"/>
  <c r="BG131" i="8"/>
  <c r="AU131" i="8"/>
  <c r="AS115" i="8"/>
  <c r="AY115" i="8"/>
  <c r="BD115" i="8"/>
  <c r="BI115" i="8"/>
  <c r="AU115" i="8"/>
  <c r="AZ115" i="8"/>
  <c r="BE115" i="8"/>
  <c r="BK115" i="8"/>
  <c r="BA115" i="8"/>
  <c r="BC115" i="8"/>
  <c r="AV115" i="8"/>
  <c r="AW115" i="8"/>
  <c r="BH115" i="8"/>
  <c r="BG115" i="8"/>
  <c r="AT115" i="8"/>
  <c r="BJ115" i="8"/>
  <c r="BB115" i="8"/>
  <c r="AX115" i="8"/>
  <c r="BF115" i="8"/>
  <c r="AV60" i="8"/>
  <c r="BG60" i="8"/>
  <c r="AX60" i="8"/>
  <c r="BC60" i="8"/>
  <c r="BD60" i="8"/>
  <c r="AS60" i="8"/>
  <c r="BI60" i="8"/>
  <c r="BK60" i="8"/>
  <c r="AY60" i="8"/>
  <c r="BA60" i="8"/>
  <c r="BB60" i="8"/>
  <c r="BF60" i="8"/>
  <c r="AW60" i="8"/>
  <c r="AU60" i="8"/>
  <c r="AT60" i="8"/>
  <c r="BJ60" i="8"/>
  <c r="AZ60" i="8"/>
  <c r="BE60" i="8"/>
  <c r="BH60" i="8"/>
  <c r="AW151" i="8"/>
  <c r="BB151" i="8"/>
  <c r="BH151" i="8"/>
  <c r="AS151" i="8"/>
  <c r="AX151" i="8"/>
  <c r="BD151" i="8"/>
  <c r="BI151" i="8"/>
  <c r="AT151" i="8"/>
  <c r="BE151" i="8"/>
  <c r="AV151" i="8"/>
  <c r="BF151" i="8"/>
  <c r="BJ151" i="8"/>
  <c r="BN151" i="8"/>
  <c r="AZ151" i="8"/>
  <c r="BA151" i="8"/>
  <c r="AU151" i="8"/>
  <c r="BK151" i="8"/>
  <c r="BC151" i="8"/>
  <c r="AY151" i="8"/>
  <c r="BG151" i="8"/>
  <c r="AT121" i="8"/>
  <c r="AX121" i="8"/>
  <c r="BB121" i="8"/>
  <c r="BF121" i="8"/>
  <c r="BJ121" i="8"/>
  <c r="AU121" i="8"/>
  <c r="AY121" i="8"/>
  <c r="BC121" i="8"/>
  <c r="BG121" i="8"/>
  <c r="BK121" i="8"/>
  <c r="AZ121" i="8"/>
  <c r="BH121" i="8"/>
  <c r="AS121" i="8"/>
  <c r="BA121" i="8"/>
  <c r="BI121" i="8"/>
  <c r="AV121" i="8"/>
  <c r="AW121" i="8"/>
  <c r="BN121" i="8"/>
  <c r="BD121" i="8"/>
  <c r="BE121" i="8"/>
  <c r="AY95" i="8"/>
  <c r="AU95" i="8"/>
  <c r="BD95" i="8"/>
  <c r="BK95" i="8"/>
  <c r="BC95" i="8"/>
  <c r="BB95" i="8"/>
  <c r="AV95" i="8"/>
  <c r="AZ95" i="8"/>
  <c r="AW95" i="8"/>
  <c r="BJ95" i="8"/>
  <c r="AX95" i="8"/>
  <c r="BE95" i="8"/>
  <c r="BI95" i="8"/>
  <c r="BF95" i="8"/>
  <c r="BA95" i="8"/>
  <c r="BH95" i="8"/>
  <c r="AT95" i="8"/>
  <c r="BG95" i="8"/>
  <c r="BN95" i="8"/>
  <c r="AS95" i="8"/>
  <c r="BC128" i="8"/>
  <c r="BG128" i="8"/>
  <c r="BH128" i="8"/>
  <c r="AV128" i="8"/>
  <c r="AW128" i="8"/>
  <c r="AX128" i="8"/>
  <c r="BI128" i="8"/>
  <c r="BK128" i="8"/>
  <c r="AZ128" i="8"/>
  <c r="AT128" i="8"/>
  <c r="BD128" i="8"/>
  <c r="BB128" i="8"/>
  <c r="AS128" i="8"/>
  <c r="AU128" i="8"/>
  <c r="BF128" i="8"/>
  <c r="AY128" i="8"/>
  <c r="BA128" i="8"/>
  <c r="BJ128" i="8"/>
  <c r="BE128" i="8"/>
  <c r="BI94" i="8"/>
  <c r="AU94" i="8"/>
  <c r="BK94" i="8"/>
  <c r="BJ94" i="8"/>
  <c r="BB94" i="8"/>
  <c r="BF94" i="8"/>
  <c r="BC94" i="8"/>
  <c r="BD94" i="8"/>
  <c r="BA94" i="8"/>
  <c r="BE94" i="8"/>
  <c r="AV94" i="8"/>
  <c r="AY94" i="8"/>
  <c r="AT94" i="8"/>
  <c r="AW94" i="8"/>
  <c r="AX94" i="8"/>
  <c r="BN94" i="8"/>
  <c r="AZ94" i="8"/>
  <c r="BH94" i="8"/>
  <c r="BG94" i="8"/>
  <c r="AS94" i="8"/>
  <c r="AV117" i="8"/>
  <c r="AZ117" i="8"/>
  <c r="BD117" i="8"/>
  <c r="BH117" i="8"/>
  <c r="AS117" i="8"/>
  <c r="AW117" i="8"/>
  <c r="BA117" i="8"/>
  <c r="BE117" i="8"/>
  <c r="BI117" i="8"/>
  <c r="BN117" i="8"/>
  <c r="AX117" i="8"/>
  <c r="BF117" i="8"/>
  <c r="AY117" i="8"/>
  <c r="BG117" i="8"/>
  <c r="BB117" i="8"/>
  <c r="BC117" i="8"/>
  <c r="AT117" i="8"/>
  <c r="AU117" i="8"/>
  <c r="BJ117" i="8"/>
  <c r="BK117" i="8"/>
  <c r="AX104" i="8"/>
  <c r="BC104" i="8"/>
  <c r="BH104" i="8"/>
  <c r="BN104" i="8"/>
  <c r="AT104" i="8"/>
  <c r="AY104" i="8"/>
  <c r="BD104" i="8"/>
  <c r="BJ104" i="8"/>
  <c r="AU104" i="8"/>
  <c r="BF104" i="8"/>
  <c r="AV104" i="8"/>
  <c r="BG104" i="8"/>
  <c r="AZ104" i="8"/>
  <c r="BB104" i="8"/>
  <c r="BK104" i="8"/>
  <c r="AW104" i="8"/>
  <c r="BI104" i="8"/>
  <c r="BA104" i="8"/>
  <c r="BE104" i="8"/>
  <c r="AS104" i="8"/>
  <c r="AX96" i="8"/>
  <c r="BC96" i="8"/>
  <c r="BH96" i="8"/>
  <c r="AV96" i="8"/>
  <c r="BD96" i="8"/>
  <c r="BK96" i="8"/>
  <c r="AY96" i="8"/>
  <c r="BF96" i="8"/>
  <c r="BN96" i="8"/>
  <c r="AZ96" i="8"/>
  <c r="BB96" i="8"/>
  <c r="BG96" i="8"/>
  <c r="BJ96" i="8"/>
  <c r="AT96" i="8"/>
  <c r="AU96" i="8"/>
  <c r="BE96" i="8"/>
  <c r="BA96" i="8"/>
  <c r="AS96" i="8"/>
  <c r="BI96" i="8"/>
  <c r="AW96" i="8"/>
  <c r="AX92" i="8"/>
  <c r="BC92" i="8"/>
  <c r="BH92" i="8"/>
  <c r="BN92" i="8"/>
  <c r="AT92" i="8"/>
  <c r="AY92" i="8"/>
  <c r="BD92" i="8"/>
  <c r="BJ92" i="8"/>
  <c r="AZ92" i="8"/>
  <c r="BK92" i="8"/>
  <c r="BB92" i="8"/>
  <c r="BF92" i="8"/>
  <c r="BG92" i="8"/>
  <c r="AU92" i="8"/>
  <c r="AV92" i="8"/>
  <c r="BA92" i="8"/>
  <c r="AS92" i="8"/>
  <c r="BE92" i="8"/>
  <c r="BI92" i="8"/>
  <c r="AW92" i="8"/>
  <c r="AX86" i="8"/>
  <c r="AV86" i="8"/>
  <c r="BB86" i="8"/>
  <c r="BD86" i="8"/>
  <c r="BC86" i="8"/>
  <c r="AZ86" i="8"/>
  <c r="BA86" i="8"/>
  <c r="BF86" i="8"/>
  <c r="BK86" i="8"/>
  <c r="BI86" i="8"/>
  <c r="AY86" i="8"/>
  <c r="AS86" i="8"/>
  <c r="BG86" i="8"/>
  <c r="BE86" i="8"/>
  <c r="BH86" i="8"/>
  <c r="AW86" i="8"/>
  <c r="AU86" i="8"/>
  <c r="BJ86" i="8"/>
  <c r="AT86" i="8"/>
  <c r="BD78" i="8"/>
  <c r="BE78" i="8"/>
  <c r="BI78" i="8"/>
  <c r="AS78" i="8"/>
  <c r="BC78" i="8"/>
  <c r="BJ78" i="8"/>
  <c r="BH78" i="8"/>
  <c r="BK78" i="8"/>
  <c r="BA78" i="8"/>
  <c r="BG78" i="8"/>
  <c r="BF78" i="8"/>
  <c r="AZ78" i="8"/>
  <c r="AV78" i="8"/>
  <c r="BN78" i="8"/>
  <c r="AX78" i="8"/>
  <c r="AU78" i="8"/>
  <c r="AT78" i="8"/>
  <c r="AY78" i="8"/>
  <c r="BB78" i="8"/>
  <c r="AW78" i="8"/>
  <c r="AU73" i="8"/>
  <c r="AY73" i="8"/>
  <c r="BC73" i="8"/>
  <c r="BG73" i="8"/>
  <c r="BK73" i="8"/>
  <c r="AV73" i="8"/>
  <c r="AZ73" i="8"/>
  <c r="BD73" i="8"/>
  <c r="BH73" i="8"/>
  <c r="AW73" i="8"/>
  <c r="BE73" i="8"/>
  <c r="AX73" i="8"/>
  <c r="BF73" i="8"/>
  <c r="BA73" i="8"/>
  <c r="BB73" i="8"/>
  <c r="AS73" i="8"/>
  <c r="AT73" i="8"/>
  <c r="BI73" i="8"/>
  <c r="BJ73" i="8"/>
  <c r="AX64" i="8"/>
  <c r="BD64" i="8"/>
  <c r="AY64" i="8"/>
  <c r="BG64" i="8"/>
  <c r="BB64" i="8"/>
  <c r="BC64" i="8"/>
  <c r="BH64" i="8"/>
  <c r="BJ64" i="8"/>
  <c r="AT64" i="8"/>
  <c r="AV64" i="8"/>
  <c r="AW64" i="8"/>
  <c r="AU64" i="8"/>
  <c r="BF64" i="8"/>
  <c r="BI64" i="8"/>
  <c r="BA64" i="8"/>
  <c r="AZ64" i="8"/>
  <c r="BE64" i="8"/>
  <c r="AS64" i="8"/>
  <c r="BK64" i="8"/>
  <c r="AW55" i="8"/>
  <c r="BE55" i="8"/>
  <c r="AZ55" i="8"/>
  <c r="BG55" i="8"/>
  <c r="AU55" i="8"/>
  <c r="BH55" i="8"/>
  <c r="AV55" i="8"/>
  <c r="BK55" i="8"/>
  <c r="BA55" i="8"/>
  <c r="BC55" i="8"/>
  <c r="AT55" i="8"/>
  <c r="BJ55" i="8"/>
  <c r="BL55" i="8" s="1"/>
  <c r="BI55" i="8"/>
  <c r="BB55" i="8"/>
  <c r="BF55" i="8"/>
  <c r="AX55" i="8"/>
  <c r="AS55" i="8"/>
  <c r="AY55" i="8"/>
  <c r="BD55" i="8"/>
  <c r="AW75" i="8"/>
  <c r="BC75" i="8"/>
  <c r="BH75" i="8"/>
  <c r="AS75" i="8"/>
  <c r="AY75" i="8"/>
  <c r="BD75" i="8"/>
  <c r="BI75" i="8"/>
  <c r="AZ75" i="8"/>
  <c r="BK75" i="8"/>
  <c r="BA75" i="8"/>
  <c r="AU75" i="8"/>
  <c r="AV75" i="8"/>
  <c r="BE75" i="8"/>
  <c r="BG75" i="8"/>
  <c r="AT75" i="8"/>
  <c r="BJ75" i="8"/>
  <c r="BF75" i="8"/>
  <c r="AX75" i="8"/>
  <c r="BB75" i="8"/>
  <c r="BB56" i="8"/>
  <c r="AT56" i="8"/>
  <c r="BD56" i="8"/>
  <c r="BG56" i="8"/>
  <c r="BH56" i="8"/>
  <c r="AX56" i="8"/>
  <c r="AY56" i="8"/>
  <c r="AS56" i="8"/>
  <c r="BI56" i="8"/>
  <c r="BK56" i="8"/>
  <c r="AZ56" i="8"/>
  <c r="BF56" i="8"/>
  <c r="AW56" i="8"/>
  <c r="AU56" i="8"/>
  <c r="AV56" i="8"/>
  <c r="BA56" i="8"/>
  <c r="BC56" i="8"/>
  <c r="BE56" i="8"/>
  <c r="BJ56" i="8"/>
  <c r="AV83" i="8"/>
  <c r="BF83" i="8"/>
  <c r="AX83" i="8"/>
  <c r="BG83" i="8"/>
  <c r="AZ83" i="8"/>
  <c r="BC83" i="8"/>
  <c r="BK83" i="8"/>
  <c r="AS83" i="8"/>
  <c r="BI83" i="8"/>
  <c r="BJ83" i="8"/>
  <c r="AY83" i="8"/>
  <c r="BD83" i="8"/>
  <c r="AW83" i="8"/>
  <c r="AT83" i="8"/>
  <c r="AU83" i="8"/>
  <c r="BA83" i="8"/>
  <c r="BB83" i="8"/>
  <c r="BE83" i="8"/>
  <c r="BH83" i="8"/>
  <c r="AT177" i="8"/>
  <c r="AX177" i="8"/>
  <c r="BB177" i="8"/>
  <c r="BF177" i="8"/>
  <c r="BJ177" i="8"/>
  <c r="AU177" i="8"/>
  <c r="AY177" i="8"/>
  <c r="BC177" i="8"/>
  <c r="BG177" i="8"/>
  <c r="BK177" i="8"/>
  <c r="AZ177" i="8"/>
  <c r="BH177" i="8"/>
  <c r="AS177" i="8"/>
  <c r="BA177" i="8"/>
  <c r="BI177" i="8"/>
  <c r="AV177" i="8"/>
  <c r="BN177" i="8"/>
  <c r="AW177" i="8"/>
  <c r="BD177" i="8"/>
  <c r="BE177" i="8"/>
  <c r="AW85" i="8"/>
  <c r="BE85" i="8"/>
  <c r="AX85" i="8"/>
  <c r="BI85" i="8"/>
  <c r="BB85" i="8"/>
  <c r="BD85" i="8"/>
  <c r="BJ85" i="8"/>
  <c r="AT85" i="8"/>
  <c r="AU85" i="8"/>
  <c r="BK85" i="8"/>
  <c r="AS85" i="8"/>
  <c r="BC85" i="8"/>
  <c r="BH85" i="8"/>
  <c r="BF85" i="8"/>
  <c r="BN85" i="8"/>
  <c r="AY85" i="8"/>
  <c r="AV85" i="8"/>
  <c r="AZ85" i="8"/>
  <c r="BA85" i="8"/>
  <c r="BG85" i="8"/>
  <c r="AU173" i="8"/>
  <c r="AY173" i="8"/>
  <c r="BC173" i="8"/>
  <c r="BG173" i="8"/>
  <c r="BK173" i="8"/>
  <c r="AV173" i="8"/>
  <c r="AZ173" i="8"/>
  <c r="BD173" i="8"/>
  <c r="BH173" i="8"/>
  <c r="BN173" i="8"/>
  <c r="AW173" i="8"/>
  <c r="BE173" i="8"/>
  <c r="AX173" i="8"/>
  <c r="BF173" i="8"/>
  <c r="AS173" i="8"/>
  <c r="BI173" i="8"/>
  <c r="BA173" i="8"/>
  <c r="AT173" i="8"/>
  <c r="BJ173" i="8"/>
  <c r="BB173" i="8"/>
  <c r="AT153" i="8"/>
  <c r="BD153" i="8"/>
  <c r="AX153" i="8"/>
  <c r="BH153" i="8"/>
  <c r="BJ153" i="8"/>
  <c r="BN153" i="8"/>
  <c r="AY153" i="8"/>
  <c r="BC153" i="8"/>
  <c r="BA153" i="8"/>
  <c r="AZ153" i="8"/>
  <c r="BB153" i="8"/>
  <c r="AS153" i="8"/>
  <c r="BK153" i="8"/>
  <c r="AU153" i="8"/>
  <c r="BE153" i="8"/>
  <c r="BF153" i="8"/>
  <c r="BG153" i="8"/>
  <c r="BI153" i="8"/>
  <c r="AW153" i="8"/>
  <c r="AV153" i="8"/>
  <c r="BA187" i="8"/>
  <c r="AS187" i="8"/>
  <c r="BD187" i="8"/>
  <c r="BH187" i="8"/>
  <c r="BI187" i="8"/>
  <c r="AV187" i="8"/>
  <c r="AZ187" i="8"/>
  <c r="AX187" i="8"/>
  <c r="BN187" i="8"/>
  <c r="BG187" i="8"/>
  <c r="BE187" i="8"/>
  <c r="AT187" i="8"/>
  <c r="BC187" i="8"/>
  <c r="BB187" i="8"/>
  <c r="AU187" i="8"/>
  <c r="BK187" i="8"/>
  <c r="AW187" i="8"/>
  <c r="BF187" i="8"/>
  <c r="AY187" i="8"/>
  <c r="BJ187" i="8"/>
  <c r="AT135" i="8"/>
  <c r="AZ135" i="8"/>
  <c r="BE135" i="8"/>
  <c r="BJ135" i="8"/>
  <c r="AV135" i="8"/>
  <c r="BA135" i="8"/>
  <c r="BF135" i="8"/>
  <c r="BN135" i="8"/>
  <c r="BB135" i="8"/>
  <c r="AS135" i="8"/>
  <c r="BD135" i="8"/>
  <c r="BH135" i="8"/>
  <c r="BI135" i="8"/>
  <c r="AX135" i="8"/>
  <c r="AW135" i="8"/>
  <c r="AU135" i="8"/>
  <c r="BK135" i="8"/>
  <c r="BC135" i="8"/>
  <c r="BG135" i="8"/>
  <c r="AY135" i="8"/>
  <c r="BA148" i="8"/>
  <c r="BC148" i="8"/>
  <c r="BG148" i="8"/>
  <c r="BH148" i="8"/>
  <c r="AV148" i="8"/>
  <c r="AW148" i="8"/>
  <c r="BF148" i="8"/>
  <c r="AY148" i="8"/>
  <c r="AZ148" i="8"/>
  <c r="AX148" i="8"/>
  <c r="BI148" i="8"/>
  <c r="AS148" i="8"/>
  <c r="AT148" i="8"/>
  <c r="BJ148" i="8"/>
  <c r="BD148" i="8"/>
  <c r="BE148" i="8"/>
  <c r="BK148" i="8"/>
  <c r="BB148" i="8"/>
  <c r="AU148" i="8"/>
  <c r="AT125" i="8"/>
  <c r="AY125" i="8"/>
  <c r="BC125" i="8"/>
  <c r="BJ125" i="8"/>
  <c r="BA125" i="8"/>
  <c r="AZ125" i="8"/>
  <c r="BB125" i="8"/>
  <c r="AS125" i="8"/>
  <c r="BD125" i="8"/>
  <c r="AW125" i="8"/>
  <c r="AV125" i="8"/>
  <c r="BH125" i="8"/>
  <c r="BE125" i="8"/>
  <c r="BF125" i="8"/>
  <c r="BG125" i="8"/>
  <c r="AX125" i="8"/>
  <c r="BI125" i="8"/>
  <c r="BK125" i="8"/>
  <c r="AU125" i="8"/>
  <c r="AV154" i="8"/>
  <c r="AZ154" i="8"/>
  <c r="BD154" i="8"/>
  <c r="BH154" i="8"/>
  <c r="BN154" i="8"/>
  <c r="AS154" i="8"/>
  <c r="AW154" i="8"/>
  <c r="BA154" i="8"/>
  <c r="BE154" i="8"/>
  <c r="BI154" i="8"/>
  <c r="AX154" i="8"/>
  <c r="BF154" i="8"/>
  <c r="AY154" i="8"/>
  <c r="BG154" i="8"/>
  <c r="AT154" i="8"/>
  <c r="BJ154" i="8"/>
  <c r="AU154" i="8"/>
  <c r="BK154" i="8"/>
  <c r="BB154" i="8"/>
  <c r="BC154" i="8"/>
  <c r="AV116" i="8"/>
  <c r="BG116" i="8"/>
  <c r="AZ116" i="8"/>
  <c r="BH116" i="8"/>
  <c r="BK116" i="8"/>
  <c r="AU116" i="8"/>
  <c r="BB116" i="8"/>
  <c r="BC116" i="8"/>
  <c r="BA116" i="8"/>
  <c r="AY116" i="8"/>
  <c r="AX116" i="8"/>
  <c r="BI116" i="8"/>
  <c r="BJ116" i="8"/>
  <c r="AT116" i="8"/>
  <c r="BE116" i="8"/>
  <c r="BD116" i="8"/>
  <c r="AS116" i="8"/>
  <c r="AW116" i="8"/>
  <c r="BF116" i="8"/>
  <c r="AV111" i="8"/>
  <c r="BA111" i="8"/>
  <c r="BG111" i="8"/>
  <c r="AW111" i="8"/>
  <c r="BC111" i="8"/>
  <c r="BH111" i="8"/>
  <c r="AY111" i="8"/>
  <c r="BI111" i="8"/>
  <c r="AZ111" i="8"/>
  <c r="BK111" i="8"/>
  <c r="AS111" i="8"/>
  <c r="AU111" i="8"/>
  <c r="BD111" i="8"/>
  <c r="BE111" i="8"/>
  <c r="BB111" i="8"/>
  <c r="AX111" i="8"/>
  <c r="BF111" i="8"/>
  <c r="AT111" i="8"/>
  <c r="BJ111" i="8"/>
  <c r="BN111" i="8"/>
  <c r="AZ112" i="8"/>
  <c r="BG112" i="8"/>
  <c r="AU112" i="8"/>
  <c r="BB112" i="8"/>
  <c r="BH112" i="8"/>
  <c r="BC112" i="8"/>
  <c r="BF112" i="8"/>
  <c r="AV112" i="8"/>
  <c r="AX112" i="8"/>
  <c r="BK112" i="8"/>
  <c r="BE112" i="8"/>
  <c r="BD112" i="8"/>
  <c r="AT112" i="8"/>
  <c r="BA112" i="8"/>
  <c r="AS112" i="8"/>
  <c r="BI112" i="8"/>
  <c r="BJ112" i="8"/>
  <c r="AW112" i="8"/>
  <c r="AY112" i="8"/>
  <c r="AV88" i="8"/>
  <c r="BB88" i="8"/>
  <c r="BG88" i="8"/>
  <c r="AX88" i="8"/>
  <c r="BC88" i="8"/>
  <c r="BH88" i="8"/>
  <c r="BN88" i="8"/>
  <c r="AY88" i="8"/>
  <c r="BJ88" i="8"/>
  <c r="AZ88" i="8"/>
  <c r="BK88" i="8"/>
  <c r="AT88" i="8"/>
  <c r="AU88" i="8"/>
  <c r="BD88" i="8"/>
  <c r="BF88" i="8"/>
  <c r="AW88" i="8"/>
  <c r="BE88" i="8"/>
  <c r="AS88" i="8"/>
  <c r="BA88" i="8"/>
  <c r="BI88" i="8"/>
  <c r="AW82" i="8"/>
  <c r="BC82" i="8"/>
  <c r="BH82" i="8"/>
  <c r="AS82" i="8"/>
  <c r="AY82" i="8"/>
  <c r="BD82" i="8"/>
  <c r="BI82" i="8"/>
  <c r="AU82" i="8"/>
  <c r="BE82" i="8"/>
  <c r="AV82" i="8"/>
  <c r="BG82" i="8"/>
  <c r="AZ82" i="8"/>
  <c r="BA82" i="8"/>
  <c r="BK82" i="8"/>
  <c r="AX82" i="8"/>
  <c r="BN82" i="8"/>
  <c r="AT82" i="8"/>
  <c r="BB82" i="8"/>
  <c r="BF82" i="8"/>
  <c r="BJ82" i="8"/>
  <c r="AZ67" i="8"/>
  <c r="BE67" i="8"/>
  <c r="AT67" i="8"/>
  <c r="BJ67" i="8"/>
  <c r="BI67" i="8"/>
  <c r="AW67" i="8"/>
  <c r="BB67" i="8"/>
  <c r="BA67" i="8"/>
  <c r="BD67" i="8"/>
  <c r="AV67" i="8"/>
  <c r="AX67" i="8"/>
  <c r="AS67" i="8"/>
  <c r="AU67" i="8"/>
  <c r="BG67" i="8"/>
  <c r="AY67" i="8"/>
  <c r="BC67" i="8"/>
  <c r="BF67" i="8"/>
  <c r="BH67" i="8"/>
  <c r="BK67" i="8"/>
  <c r="AS81" i="8"/>
  <c r="AW81" i="8"/>
  <c r="BE81" i="8"/>
  <c r="AX81" i="8"/>
  <c r="BH81" i="8"/>
  <c r="AZ81" i="8"/>
  <c r="BD81" i="8"/>
  <c r="BJ81" i="8"/>
  <c r="BN81" i="8"/>
  <c r="AU81" i="8"/>
  <c r="BK81" i="8"/>
  <c r="AT81" i="8"/>
  <c r="BC81" i="8"/>
  <c r="BG81" i="8"/>
  <c r="AY81" i="8"/>
  <c r="AV81" i="8"/>
  <c r="BB81" i="8"/>
  <c r="BA81" i="8"/>
  <c r="BI81" i="8"/>
  <c r="BF81" i="8"/>
  <c r="AS181" i="8"/>
  <c r="AW181" i="8"/>
  <c r="BA181" i="8"/>
  <c r="BE181" i="8"/>
  <c r="BI181" i="8"/>
  <c r="AT181" i="8"/>
  <c r="AX181" i="8"/>
  <c r="BB181" i="8"/>
  <c r="BF181" i="8"/>
  <c r="BJ181" i="8"/>
  <c r="AU181" i="8"/>
  <c r="BC181" i="8"/>
  <c r="BK181" i="8"/>
  <c r="AV181" i="8"/>
  <c r="BD181" i="8"/>
  <c r="BN181" i="8"/>
  <c r="BG181" i="8"/>
  <c r="AY181" i="8"/>
  <c r="AZ181" i="8"/>
  <c r="BH181" i="8"/>
  <c r="AV144" i="8"/>
  <c r="BH144" i="8"/>
  <c r="AW144" i="8"/>
  <c r="BC144" i="8"/>
  <c r="BG144" i="8"/>
  <c r="BB144" i="8"/>
  <c r="AS144" i="8"/>
  <c r="AU144" i="8"/>
  <c r="AT144" i="8"/>
  <c r="AX144" i="8"/>
  <c r="BI144" i="8"/>
  <c r="BF144" i="8"/>
  <c r="AY144" i="8"/>
  <c r="AZ144" i="8"/>
  <c r="BA144" i="8"/>
  <c r="BJ144" i="8"/>
  <c r="BD144" i="8"/>
  <c r="BE144" i="8"/>
  <c r="BN144" i="8"/>
  <c r="BK144" i="8"/>
  <c r="AT138" i="8"/>
  <c r="AX138" i="8"/>
  <c r="BB138" i="8"/>
  <c r="BF138" i="8"/>
  <c r="BJ138" i="8"/>
  <c r="AU138" i="8"/>
  <c r="AY138" i="8"/>
  <c r="BC138" i="8"/>
  <c r="BG138" i="8"/>
  <c r="BK138" i="8"/>
  <c r="AV138" i="8"/>
  <c r="BD138" i="8"/>
  <c r="BN138" i="8"/>
  <c r="AW138" i="8"/>
  <c r="BE138" i="8"/>
  <c r="BH138" i="8"/>
  <c r="AS138" i="8"/>
  <c r="BI138" i="8"/>
  <c r="AZ138" i="8"/>
  <c r="BA138" i="8"/>
  <c r="AW183" i="8"/>
  <c r="BE183" i="8"/>
  <c r="AZ183" i="8"/>
  <c r="BH183" i="8"/>
  <c r="BA183" i="8"/>
  <c r="BD183" i="8"/>
  <c r="BI183" i="8"/>
  <c r="AS183" i="8"/>
  <c r="AV183" i="8"/>
  <c r="AT183" i="8"/>
  <c r="BJ183" i="8"/>
  <c r="BC183" i="8"/>
  <c r="AU183" i="8"/>
  <c r="BF183" i="8"/>
  <c r="AX183" i="8"/>
  <c r="BN183" i="8"/>
  <c r="BG183" i="8"/>
  <c r="BB183" i="8"/>
  <c r="BK183" i="8"/>
  <c r="AY183" i="8"/>
  <c r="AS163" i="8"/>
  <c r="AX163" i="8"/>
  <c r="AT163" i="8"/>
  <c r="AZ163" i="8"/>
  <c r="BE163" i="8"/>
  <c r="BJ163" i="8"/>
  <c r="BA163" i="8"/>
  <c r="BF163" i="8"/>
  <c r="BN163" i="8"/>
  <c r="AV163" i="8"/>
  <c r="BH163" i="8"/>
  <c r="AW163" i="8"/>
  <c r="BI163" i="8"/>
  <c r="BB163" i="8"/>
  <c r="BD163" i="8"/>
  <c r="BC163" i="8"/>
  <c r="BK163" i="8"/>
  <c r="BG163" i="8"/>
  <c r="AU163" i="8"/>
  <c r="AY163" i="8"/>
  <c r="AX106" i="8"/>
  <c r="AS106" i="8"/>
  <c r="BA106" i="8"/>
  <c r="BD106" i="8"/>
  <c r="BG106" i="8"/>
  <c r="BE106" i="8"/>
  <c r="BI106" i="8"/>
  <c r="AW106" i="8"/>
  <c r="AY106" i="8"/>
  <c r="AV106" i="8"/>
  <c r="AZ106" i="8"/>
  <c r="BF106" i="8"/>
  <c r="AU106" i="8"/>
  <c r="BK106" i="8"/>
  <c r="BJ106" i="8"/>
  <c r="AT106" i="8"/>
  <c r="BH106" i="8"/>
  <c r="BC106" i="8"/>
  <c r="BB106" i="8"/>
  <c r="AV166" i="8"/>
  <c r="AZ166" i="8"/>
  <c r="BD166" i="8"/>
  <c r="BH166" i="8"/>
  <c r="AS166" i="8"/>
  <c r="AW166" i="8"/>
  <c r="BA166" i="8"/>
  <c r="BE166" i="8"/>
  <c r="BI166" i="8"/>
  <c r="AX166" i="8"/>
  <c r="BF166" i="8"/>
  <c r="AY166" i="8"/>
  <c r="BG166" i="8"/>
  <c r="BB166" i="8"/>
  <c r="AU166" i="8"/>
  <c r="BC166" i="8"/>
  <c r="AT166" i="8"/>
  <c r="BJ166" i="8"/>
  <c r="BK166" i="8"/>
  <c r="AV159" i="8"/>
  <c r="BA159" i="8"/>
  <c r="BF159" i="8"/>
  <c r="BN159" i="8"/>
  <c r="AW159" i="8"/>
  <c r="BB159" i="8"/>
  <c r="BH159" i="8"/>
  <c r="AX159" i="8"/>
  <c r="BI159" i="8"/>
  <c r="AZ159" i="8"/>
  <c r="BJ159" i="8"/>
  <c r="AS159" i="8"/>
  <c r="AT159" i="8"/>
  <c r="BD159" i="8"/>
  <c r="BE159" i="8"/>
  <c r="AU159" i="8"/>
  <c r="BK159" i="8"/>
  <c r="BG159" i="8"/>
  <c r="AY159" i="8"/>
  <c r="BC159" i="8"/>
  <c r="AV132" i="8"/>
  <c r="BG132" i="8"/>
  <c r="AW132" i="8"/>
  <c r="BH132" i="8"/>
  <c r="BA132" i="8"/>
  <c r="BC132" i="8"/>
  <c r="AX132" i="8"/>
  <c r="BI132" i="8"/>
  <c r="BK132" i="8"/>
  <c r="BF132" i="8"/>
  <c r="AZ132" i="8"/>
  <c r="AT132" i="8"/>
  <c r="BB132" i="8"/>
  <c r="AS132" i="8"/>
  <c r="AU132" i="8"/>
  <c r="AY132" i="8"/>
  <c r="BJ132" i="8"/>
  <c r="BD132" i="8"/>
  <c r="BE132" i="8"/>
  <c r="AX120" i="8"/>
  <c r="AU120" i="8"/>
  <c r="BH120" i="8"/>
  <c r="AZ120" i="8"/>
  <c r="BN120" i="8"/>
  <c r="BB120" i="8"/>
  <c r="BG120" i="8"/>
  <c r="AS120" i="8"/>
  <c r="BI120" i="8"/>
  <c r="BJ120" i="8"/>
  <c r="BA120" i="8"/>
  <c r="BD120" i="8"/>
  <c r="BF120" i="8"/>
  <c r="AW120" i="8"/>
  <c r="AT120" i="8"/>
  <c r="BK120" i="8"/>
  <c r="AY120" i="8"/>
  <c r="BC120" i="8"/>
  <c r="BE120" i="8"/>
  <c r="AV120" i="8"/>
  <c r="AV152" i="8"/>
  <c r="BA152" i="8"/>
  <c r="BC152" i="8"/>
  <c r="AT152" i="8"/>
  <c r="BJ152" i="8"/>
  <c r="BD152" i="8"/>
  <c r="BE152" i="8"/>
  <c r="BB152" i="8"/>
  <c r="AU152" i="8"/>
  <c r="AW152" i="8"/>
  <c r="BF152" i="8"/>
  <c r="AZ152" i="8"/>
  <c r="AX152" i="8"/>
  <c r="BN152" i="8"/>
  <c r="BI152" i="8"/>
  <c r="BK152" i="8"/>
  <c r="BH152" i="8"/>
  <c r="BG152" i="8"/>
  <c r="AS152" i="8"/>
  <c r="AY152" i="8"/>
  <c r="BE110" i="8"/>
  <c r="AX110" i="8"/>
  <c r="AU110" i="8"/>
  <c r="BK110" i="8"/>
  <c r="AS110" i="8"/>
  <c r="AW110" i="8"/>
  <c r="BB110" i="8"/>
  <c r="BC110" i="8"/>
  <c r="BH110" i="8"/>
  <c r="BJ110" i="8"/>
  <c r="BG110" i="8"/>
  <c r="AY110" i="8"/>
  <c r="AV110" i="8"/>
  <c r="AZ110" i="8"/>
  <c r="BD110" i="8"/>
  <c r="BI110" i="8"/>
  <c r="BA110" i="8"/>
  <c r="BF110" i="8"/>
  <c r="AT110" i="8"/>
  <c r="AU105" i="8"/>
  <c r="AY105" i="8"/>
  <c r="BC105" i="8"/>
  <c r="BG105" i="8"/>
  <c r="BK105" i="8"/>
  <c r="AV105" i="8"/>
  <c r="AZ105" i="8"/>
  <c r="BD105" i="8"/>
  <c r="BH105" i="8"/>
  <c r="AS105" i="8"/>
  <c r="BA105" i="8"/>
  <c r="BI105" i="8"/>
  <c r="AT105" i="8"/>
  <c r="BB105" i="8"/>
  <c r="BJ105" i="8"/>
  <c r="AW105" i="8"/>
  <c r="BN105" i="8"/>
  <c r="AX105" i="8"/>
  <c r="BE105" i="8"/>
  <c r="BF105" i="8"/>
  <c r="AV109" i="8"/>
  <c r="AZ109" i="8"/>
  <c r="BD109" i="8"/>
  <c r="BH109" i="8"/>
  <c r="AS109" i="8"/>
  <c r="AW109" i="8"/>
  <c r="BA109" i="8"/>
  <c r="BE109" i="8"/>
  <c r="BI109" i="8"/>
  <c r="BN109" i="8"/>
  <c r="AX109" i="8"/>
  <c r="BF109" i="8"/>
  <c r="AY109" i="8"/>
  <c r="BG109" i="8"/>
  <c r="BB109" i="8"/>
  <c r="BC109" i="8"/>
  <c r="BJ109" i="8"/>
  <c r="BK109" i="8"/>
  <c r="AT109" i="8"/>
  <c r="AU109" i="8"/>
  <c r="AU76" i="8"/>
  <c r="BF76" i="8"/>
  <c r="AX76" i="8"/>
  <c r="BG76" i="8"/>
  <c r="BH76" i="8"/>
  <c r="BN76" i="8"/>
  <c r="AZ76" i="8"/>
  <c r="BB76" i="8"/>
  <c r="AS76" i="8"/>
  <c r="BI76" i="8"/>
  <c r="BJ76" i="8"/>
  <c r="AY76" i="8"/>
  <c r="BE76" i="8"/>
  <c r="BK76" i="8"/>
  <c r="AW76" i="8"/>
  <c r="AT76" i="8"/>
  <c r="AV76" i="8"/>
  <c r="BA76" i="8"/>
  <c r="BC76" i="8"/>
  <c r="BD76" i="8"/>
  <c r="AT62" i="8"/>
  <c r="AZ62" i="8"/>
  <c r="BE62" i="8"/>
  <c r="BJ62" i="8"/>
  <c r="AV62" i="8"/>
  <c r="BA62" i="8"/>
  <c r="BF62" i="8"/>
  <c r="BB62" i="8"/>
  <c r="AS62" i="8"/>
  <c r="BD62" i="8"/>
  <c r="BH62" i="8"/>
  <c r="BI62" i="8"/>
  <c r="AW62" i="8"/>
  <c r="AX62" i="8"/>
  <c r="BG62" i="8"/>
  <c r="AY62" i="8"/>
  <c r="BC62" i="8"/>
  <c r="AU62" i="8"/>
  <c r="BK62" i="8"/>
  <c r="AU65" i="8"/>
  <c r="AY65" i="8"/>
  <c r="BC65" i="8"/>
  <c r="BG65" i="8"/>
  <c r="BK65" i="8"/>
  <c r="AV65" i="8"/>
  <c r="AZ65" i="8"/>
  <c r="BD65" i="8"/>
  <c r="BH65" i="8"/>
  <c r="AS65" i="8"/>
  <c r="BA65" i="8"/>
  <c r="BI65" i="8"/>
  <c r="AT65" i="8"/>
  <c r="BB65" i="8"/>
  <c r="BJ65" i="8"/>
  <c r="BE65" i="8"/>
  <c r="BF65" i="8"/>
  <c r="AW65" i="8"/>
  <c r="AX65" i="8"/>
  <c r="AV77" i="8"/>
  <c r="AZ77" i="8"/>
  <c r="BD77" i="8"/>
  <c r="BH77" i="8"/>
  <c r="AS77" i="8"/>
  <c r="AW77" i="8"/>
  <c r="BA77" i="8"/>
  <c r="BE77" i="8"/>
  <c r="BI77" i="8"/>
  <c r="AX77" i="8"/>
  <c r="BF77" i="8"/>
  <c r="AY77" i="8"/>
  <c r="BG77" i="8"/>
  <c r="BB77" i="8"/>
  <c r="BC77" i="8"/>
  <c r="BJ77" i="8"/>
  <c r="BK77" i="8"/>
  <c r="AT77" i="8"/>
  <c r="AU77" i="8"/>
  <c r="AS189" i="8"/>
  <c r="AW189" i="8"/>
  <c r="BA189" i="8"/>
  <c r="BE189" i="8"/>
  <c r="BI189" i="8"/>
  <c r="AT189" i="8"/>
  <c r="AX189" i="8"/>
  <c r="BB189" i="8"/>
  <c r="BF189" i="8"/>
  <c r="BJ189" i="8"/>
  <c r="AU189" i="8"/>
  <c r="BC189" i="8"/>
  <c r="BK189" i="8"/>
  <c r="AV189" i="8"/>
  <c r="BD189" i="8"/>
  <c r="BN189" i="8"/>
  <c r="AY189" i="8"/>
  <c r="BH189" i="8"/>
  <c r="AZ189" i="8"/>
  <c r="BG189" i="8"/>
  <c r="AS123" i="8"/>
  <c r="AY123" i="8"/>
  <c r="BD123" i="8"/>
  <c r="BI123" i="8"/>
  <c r="AU123" i="8"/>
  <c r="AZ123" i="8"/>
  <c r="BE123" i="8"/>
  <c r="BK123" i="8"/>
  <c r="AV123" i="8"/>
  <c r="BG123" i="8"/>
  <c r="AW123" i="8"/>
  <c r="BH123" i="8"/>
  <c r="BA123" i="8"/>
  <c r="BC123" i="8"/>
  <c r="AT123" i="8"/>
  <c r="BJ123" i="8"/>
  <c r="BF123" i="8"/>
  <c r="AX123" i="8"/>
  <c r="BN123" i="8"/>
  <c r="BB123" i="8"/>
  <c r="AT162" i="8"/>
  <c r="AX162" i="8"/>
  <c r="BB162" i="8"/>
  <c r="BF162" i="8"/>
  <c r="BJ162" i="8"/>
  <c r="AU162" i="8"/>
  <c r="AY162" i="8"/>
  <c r="BC162" i="8"/>
  <c r="BG162" i="8"/>
  <c r="BK162" i="8"/>
  <c r="AV162" i="8"/>
  <c r="BD162" i="8"/>
  <c r="BN162" i="8"/>
  <c r="AW162" i="8"/>
  <c r="BE162" i="8"/>
  <c r="AZ162" i="8"/>
  <c r="BA162" i="8"/>
  <c r="BI162" i="8"/>
  <c r="AS162" i="8"/>
  <c r="BH162" i="8"/>
  <c r="AS98" i="8"/>
  <c r="BA98" i="8"/>
  <c r="BH98" i="8"/>
  <c r="AV98" i="8"/>
  <c r="BB98" i="8"/>
  <c r="BI98" i="8"/>
  <c r="AW98" i="8"/>
  <c r="BN98" i="8"/>
  <c r="AX98" i="8"/>
  <c r="BD98" i="8"/>
  <c r="BF98" i="8"/>
  <c r="BG98" i="8"/>
  <c r="BE98" i="8"/>
  <c r="AY98" i="8"/>
  <c r="AZ98" i="8"/>
  <c r="AU98" i="8"/>
  <c r="BK98" i="8"/>
  <c r="BJ98" i="8"/>
  <c r="AT98" i="8"/>
  <c r="BC98" i="8"/>
  <c r="BH172" i="8"/>
  <c r="AZ172" i="8"/>
  <c r="BE172" i="8"/>
  <c r="BB172" i="8"/>
  <c r="AY172" i="8"/>
  <c r="BC172" i="8"/>
  <c r="AV172" i="8"/>
  <c r="AX172" i="8"/>
  <c r="BG172" i="8"/>
  <c r="AS172" i="8"/>
  <c r="BI172" i="8"/>
  <c r="BF172" i="8"/>
  <c r="BD172" i="8"/>
  <c r="AU172" i="8"/>
  <c r="AW172" i="8"/>
  <c r="AT172" i="8"/>
  <c r="BJ172" i="8"/>
  <c r="BA172" i="8"/>
  <c r="BN172" i="8"/>
  <c r="BK172" i="8"/>
  <c r="AT101" i="8"/>
  <c r="AX101" i="8"/>
  <c r="BB101" i="8"/>
  <c r="BF101" i="8"/>
  <c r="BJ101" i="8"/>
  <c r="AU101" i="8"/>
  <c r="AY101" i="8"/>
  <c r="BC101" i="8"/>
  <c r="BG101" i="8"/>
  <c r="BK101" i="8"/>
  <c r="AV101" i="8"/>
  <c r="BD101" i="8"/>
  <c r="AW101" i="8"/>
  <c r="BE101" i="8"/>
  <c r="AZ101" i="8"/>
  <c r="BA101" i="8"/>
  <c r="AS101" i="8"/>
  <c r="BH101" i="8"/>
  <c r="BI101" i="8"/>
  <c r="AU176" i="8"/>
  <c r="BG176" i="8"/>
  <c r="BH176" i="8"/>
  <c r="AY176" i="8"/>
  <c r="AZ176" i="8"/>
  <c r="AV176" i="8"/>
  <c r="BE176" i="8"/>
  <c r="BB176" i="8"/>
  <c r="AT176" i="8"/>
  <c r="BA176" i="8"/>
  <c r="BN176" i="8"/>
  <c r="BK176" i="8"/>
  <c r="AS176" i="8"/>
  <c r="BI176" i="8"/>
  <c r="BF176" i="8"/>
  <c r="BC176" i="8"/>
  <c r="AW176" i="8"/>
  <c r="BJ176" i="8"/>
  <c r="BD176" i="8"/>
  <c r="AX176" i="8"/>
  <c r="AV167" i="8"/>
  <c r="BA167" i="8"/>
  <c r="BF167" i="8"/>
  <c r="BN167" i="8"/>
  <c r="AW167" i="8"/>
  <c r="BB167" i="8"/>
  <c r="BH167" i="8"/>
  <c r="AS167" i="8"/>
  <c r="BD167" i="8"/>
  <c r="AT167" i="8"/>
  <c r="BE167" i="8"/>
  <c r="AX167" i="8"/>
  <c r="BJ167" i="8"/>
  <c r="AZ167" i="8"/>
  <c r="BI167" i="8"/>
  <c r="AU167" i="8"/>
  <c r="BK167" i="8"/>
  <c r="BC167" i="8"/>
  <c r="AY167" i="8"/>
  <c r="BG167" i="8"/>
  <c r="AT157" i="8"/>
  <c r="AY157" i="8"/>
  <c r="BC157" i="8"/>
  <c r="BJ157" i="8"/>
  <c r="AX157" i="8"/>
  <c r="BA157" i="8"/>
  <c r="AZ157" i="8"/>
  <c r="BB157" i="8"/>
  <c r="BI157" i="8"/>
  <c r="BD157" i="8"/>
  <c r="AW157" i="8"/>
  <c r="AV157" i="8"/>
  <c r="BE157" i="8"/>
  <c r="BF157" i="8"/>
  <c r="BG157" i="8"/>
  <c r="AS157" i="8"/>
  <c r="BK157" i="8"/>
  <c r="BH157" i="8"/>
  <c r="AU157" i="8"/>
  <c r="AS139" i="8"/>
  <c r="AX139" i="8"/>
  <c r="BD139" i="8"/>
  <c r="BI139" i="8"/>
  <c r="AT139" i="8"/>
  <c r="AZ139" i="8"/>
  <c r="BE139" i="8"/>
  <c r="BJ139" i="8"/>
  <c r="BA139" i="8"/>
  <c r="BN139" i="8"/>
  <c r="BB139" i="8"/>
  <c r="BF139" i="8"/>
  <c r="BH139" i="8"/>
  <c r="AV139" i="8"/>
  <c r="AW139" i="8"/>
  <c r="BC139" i="8"/>
  <c r="AU139" i="8"/>
  <c r="BG139" i="8"/>
  <c r="BK139" i="8"/>
  <c r="AY139" i="8"/>
  <c r="AZ188" i="8"/>
  <c r="BH188" i="8"/>
  <c r="AW188" i="8"/>
  <c r="AT188" i="8"/>
  <c r="BJ188" i="8"/>
  <c r="AU188" i="8"/>
  <c r="BK188" i="8"/>
  <c r="BI188" i="8"/>
  <c r="AV188" i="8"/>
  <c r="BA188" i="8"/>
  <c r="AX188" i="8"/>
  <c r="BN188" i="8"/>
  <c r="BG188" i="8"/>
  <c r="BE188" i="8"/>
  <c r="BB188" i="8"/>
  <c r="AY188" i="8"/>
  <c r="BD188" i="8"/>
  <c r="AS188" i="8"/>
  <c r="BF188" i="8"/>
  <c r="BC188" i="8"/>
  <c r="AS179" i="8"/>
  <c r="BH179" i="8"/>
  <c r="AW179" i="8"/>
  <c r="AZ179" i="8"/>
  <c r="BE179" i="8"/>
  <c r="BA179" i="8"/>
  <c r="BF179" i="8"/>
  <c r="AY179" i="8"/>
  <c r="AX179" i="8"/>
  <c r="BG179" i="8"/>
  <c r="BI179" i="8"/>
  <c r="BB179" i="8"/>
  <c r="BK179" i="8"/>
  <c r="BD179" i="8"/>
  <c r="AT179" i="8"/>
  <c r="BJ179" i="8"/>
  <c r="BC179" i="8"/>
  <c r="AV179" i="8"/>
  <c r="BN179" i="8"/>
  <c r="AU179" i="8"/>
  <c r="AV136" i="8"/>
  <c r="BC136" i="8"/>
  <c r="BA136" i="8"/>
  <c r="AW136" i="8"/>
  <c r="BG136" i="8"/>
  <c r="BB136" i="8"/>
  <c r="AS136" i="8"/>
  <c r="AU136" i="8"/>
  <c r="AT136" i="8"/>
  <c r="BD136" i="8"/>
  <c r="BE136" i="8"/>
  <c r="BH136" i="8"/>
  <c r="BN136" i="8"/>
  <c r="BI136" i="8"/>
  <c r="BF136" i="8"/>
  <c r="AY136" i="8"/>
  <c r="AZ136" i="8"/>
  <c r="BJ136" i="8"/>
  <c r="AX136" i="8"/>
  <c r="BK136" i="8"/>
  <c r="AT66" i="8"/>
  <c r="AZ66" i="8"/>
  <c r="BE66" i="8"/>
  <c r="BJ66" i="8"/>
  <c r="AV66" i="8"/>
  <c r="BA66" i="8"/>
  <c r="BF66" i="8"/>
  <c r="AW66" i="8"/>
  <c r="BH66" i="8"/>
  <c r="AX66" i="8"/>
  <c r="BI66" i="8"/>
  <c r="BB66" i="8"/>
  <c r="BD66" i="8"/>
  <c r="AS66" i="8"/>
  <c r="AY66" i="8"/>
  <c r="BG66" i="8"/>
  <c r="AU66" i="8"/>
  <c r="BC66" i="8"/>
  <c r="BK66" i="8"/>
  <c r="AV155" i="8"/>
  <c r="BA155" i="8"/>
  <c r="BF155" i="8"/>
  <c r="BN155" i="8"/>
  <c r="AW155" i="8"/>
  <c r="BB155" i="8"/>
  <c r="BH155" i="8"/>
  <c r="AS155" i="8"/>
  <c r="BD155" i="8"/>
  <c r="AT155" i="8"/>
  <c r="BE155" i="8"/>
  <c r="BI155" i="8"/>
  <c r="BJ155" i="8"/>
  <c r="AX155" i="8"/>
  <c r="AZ155" i="8"/>
  <c r="BC155" i="8"/>
  <c r="AU155" i="8"/>
  <c r="AY155" i="8"/>
  <c r="BG155" i="8"/>
  <c r="BK155" i="8"/>
  <c r="AT141" i="8"/>
  <c r="BJ141" i="8"/>
  <c r="BN141" i="8"/>
  <c r="AY141" i="8"/>
  <c r="BC141" i="8"/>
  <c r="BH141" i="8"/>
  <c r="AS141" i="8"/>
  <c r="BI141" i="8"/>
  <c r="BK141" i="8"/>
  <c r="BD141" i="8"/>
  <c r="AZ141" i="8"/>
  <c r="BE141" i="8"/>
  <c r="BG141" i="8"/>
  <c r="AX141" i="8"/>
  <c r="AW141" i="8"/>
  <c r="AU141" i="8"/>
  <c r="AV141" i="8"/>
  <c r="BA141" i="8"/>
  <c r="BB141" i="8"/>
  <c r="BF141" i="8"/>
  <c r="AX129" i="8"/>
  <c r="BC129" i="8"/>
  <c r="AS129" i="8"/>
  <c r="BI129" i="8"/>
  <c r="BK129" i="8"/>
  <c r="BD129" i="8"/>
  <c r="AY129" i="8"/>
  <c r="AZ129" i="8"/>
  <c r="BE129" i="8"/>
  <c r="BG129" i="8"/>
  <c r="BJ129" i="8"/>
  <c r="BH129" i="8"/>
  <c r="AW129" i="8"/>
  <c r="AU129" i="8"/>
  <c r="AV129" i="8"/>
  <c r="AT129" i="8"/>
  <c r="BA129" i="8"/>
  <c r="BB129" i="8"/>
  <c r="BF129" i="8"/>
  <c r="AS107" i="8"/>
  <c r="AZ107" i="8"/>
  <c r="BH107" i="8"/>
  <c r="AU107" i="8"/>
  <c r="BC107" i="8"/>
  <c r="BI107" i="8"/>
  <c r="BD107" i="8"/>
  <c r="BE107" i="8"/>
  <c r="BK107" i="8"/>
  <c r="AY107" i="8"/>
  <c r="AW107" i="8"/>
  <c r="AT107" i="8"/>
  <c r="BJ107" i="8"/>
  <c r="BG107" i="8"/>
  <c r="BB107" i="8"/>
  <c r="BF107" i="8"/>
  <c r="AX107" i="8"/>
  <c r="BN107" i="8"/>
  <c r="AV107" i="8"/>
  <c r="BA107" i="8"/>
  <c r="AV158" i="8"/>
  <c r="AZ158" i="8"/>
  <c r="BD158" i="8"/>
  <c r="BH158" i="8"/>
  <c r="BN158" i="8"/>
  <c r="AS158" i="8"/>
  <c r="AW158" i="8"/>
  <c r="BA158" i="8"/>
  <c r="BE158" i="8"/>
  <c r="BI158" i="8"/>
  <c r="AT158" i="8"/>
  <c r="BB158" i="8"/>
  <c r="BJ158" i="8"/>
  <c r="AU158" i="8"/>
  <c r="BC158" i="8"/>
  <c r="BK158" i="8"/>
  <c r="AX158" i="8"/>
  <c r="AY158" i="8"/>
  <c r="BF158" i="8"/>
  <c r="BG158" i="8"/>
  <c r="BD149" i="8"/>
  <c r="AT149" i="8"/>
  <c r="BH149" i="8"/>
  <c r="BC149" i="8"/>
  <c r="AX149" i="8"/>
  <c r="AS149" i="8"/>
  <c r="BI149" i="8"/>
  <c r="BK149" i="8"/>
  <c r="AY149" i="8"/>
  <c r="BA149" i="8"/>
  <c r="BF149" i="8"/>
  <c r="BJ149" i="8"/>
  <c r="AW149" i="8"/>
  <c r="AU149" i="8"/>
  <c r="AV149" i="8"/>
  <c r="AZ149" i="8"/>
  <c r="BB149" i="8"/>
  <c r="BE149" i="8"/>
  <c r="BG149" i="8"/>
  <c r="AT118" i="8"/>
  <c r="BE118" i="8"/>
  <c r="AX118" i="8"/>
  <c r="BH118" i="8"/>
  <c r="BI118" i="8"/>
  <c r="AS118" i="8"/>
  <c r="BN118" i="8"/>
  <c r="AZ118" i="8"/>
  <c r="BB118" i="8"/>
  <c r="BC118" i="8"/>
  <c r="BA118" i="8"/>
  <c r="BJ118" i="8"/>
  <c r="AU118" i="8"/>
  <c r="BK118" i="8"/>
  <c r="AW118" i="8"/>
  <c r="AV118" i="8"/>
  <c r="BG118" i="8"/>
  <c r="BF118" i="8"/>
  <c r="BD118" i="8"/>
  <c r="AY118" i="8"/>
  <c r="AT89" i="8"/>
  <c r="AX89" i="8"/>
  <c r="BB89" i="8"/>
  <c r="BF89" i="8"/>
  <c r="BJ89" i="8"/>
  <c r="AU89" i="8"/>
  <c r="AY89" i="8"/>
  <c r="BC89" i="8"/>
  <c r="BG89" i="8"/>
  <c r="BK89" i="8"/>
  <c r="AV89" i="8"/>
  <c r="BD89" i="8"/>
  <c r="AW89" i="8"/>
  <c r="BE89" i="8"/>
  <c r="BN89" i="8"/>
  <c r="BH89" i="8"/>
  <c r="AS89" i="8"/>
  <c r="BI89" i="8"/>
  <c r="AZ89" i="8"/>
  <c r="BA89" i="8"/>
  <c r="AV127" i="8"/>
  <c r="BA127" i="8"/>
  <c r="BF127" i="8"/>
  <c r="BN127" i="8"/>
  <c r="AW127" i="8"/>
  <c r="BB127" i="8"/>
  <c r="BH127" i="8"/>
  <c r="AX127" i="8"/>
  <c r="BI127" i="8"/>
  <c r="AZ127" i="8"/>
  <c r="BJ127" i="8"/>
  <c r="BD127" i="8"/>
  <c r="BE127" i="8"/>
  <c r="AS127" i="8"/>
  <c r="AT127" i="8"/>
  <c r="AU127" i="8"/>
  <c r="BK127" i="8"/>
  <c r="AY127" i="8"/>
  <c r="BC127" i="8"/>
  <c r="BG127" i="8"/>
  <c r="AV126" i="8"/>
  <c r="AZ126" i="8"/>
  <c r="BD126" i="8"/>
  <c r="BH126" i="8"/>
  <c r="AS126" i="8"/>
  <c r="AW126" i="8"/>
  <c r="BA126" i="8"/>
  <c r="BE126" i="8"/>
  <c r="BI126" i="8"/>
  <c r="AT126" i="8"/>
  <c r="BB126" i="8"/>
  <c r="BJ126" i="8"/>
  <c r="AU126" i="8"/>
  <c r="BC126" i="8"/>
  <c r="BK126" i="8"/>
  <c r="BF126" i="8"/>
  <c r="BG126" i="8"/>
  <c r="AX126" i="8"/>
  <c r="AY126" i="8"/>
  <c r="AV113" i="8"/>
  <c r="AZ113" i="8"/>
  <c r="BD113" i="8"/>
  <c r="BH113" i="8"/>
  <c r="AS113" i="8"/>
  <c r="AW113" i="8"/>
  <c r="BA113" i="8"/>
  <c r="BE113" i="8"/>
  <c r="BI113" i="8"/>
  <c r="AT113" i="8"/>
  <c r="BB113" i="8"/>
  <c r="BJ113" i="8"/>
  <c r="AU113" i="8"/>
  <c r="BC113" i="8"/>
  <c r="BK113" i="8"/>
  <c r="AX113" i="8"/>
  <c r="AY113" i="8"/>
  <c r="BF113" i="8"/>
  <c r="BG113" i="8"/>
  <c r="BB79" i="8"/>
  <c r="BG79" i="8"/>
  <c r="BH79" i="8"/>
  <c r="AX79" i="8"/>
  <c r="AW79" i="8"/>
  <c r="AT79" i="8"/>
  <c r="AV79" i="8"/>
  <c r="BF79" i="8"/>
  <c r="BE79" i="8"/>
  <c r="BK79" i="8"/>
  <c r="BI79" i="8"/>
  <c r="AU79" i="8"/>
  <c r="BA79" i="8"/>
  <c r="AY79" i="8"/>
  <c r="BC79" i="8"/>
  <c r="BN79" i="8"/>
  <c r="BD79" i="8"/>
  <c r="AZ79" i="8"/>
  <c r="AS79" i="8"/>
  <c r="BJ79" i="8"/>
  <c r="AU93" i="8"/>
  <c r="AY93" i="8"/>
  <c r="BC93" i="8"/>
  <c r="BG93" i="8"/>
  <c r="BK93" i="8"/>
  <c r="AV93" i="8"/>
  <c r="AZ93" i="8"/>
  <c r="BD93" i="8"/>
  <c r="BH93" i="8"/>
  <c r="AW93" i="8"/>
  <c r="BE93" i="8"/>
  <c r="BN93" i="8"/>
  <c r="AX93" i="8"/>
  <c r="BF93" i="8"/>
  <c r="BA93" i="8"/>
  <c r="BB93" i="8"/>
  <c r="BI93" i="8"/>
  <c r="BJ93" i="8"/>
  <c r="AS93" i="8"/>
  <c r="AT93" i="8"/>
  <c r="AY91" i="8"/>
  <c r="BE91" i="8"/>
  <c r="AS91" i="8"/>
  <c r="AZ91" i="8"/>
  <c r="BH91" i="8"/>
  <c r="AU91" i="8"/>
  <c r="BI91" i="8"/>
  <c r="AW91" i="8"/>
  <c r="BK91" i="8"/>
  <c r="BC91" i="8"/>
  <c r="BD91" i="8"/>
  <c r="AX91" i="8"/>
  <c r="BN91" i="8"/>
  <c r="BJ91" i="8"/>
  <c r="BG91" i="8"/>
  <c r="BB91" i="8"/>
  <c r="AV91" i="8"/>
  <c r="BF91" i="8"/>
  <c r="BA91" i="8"/>
  <c r="AT91" i="8"/>
  <c r="AV84" i="8"/>
  <c r="AZ84" i="8"/>
  <c r="BD84" i="8"/>
  <c r="BH84" i="8"/>
  <c r="AS84" i="8"/>
  <c r="AW84" i="8"/>
  <c r="BA84" i="8"/>
  <c r="BE84" i="8"/>
  <c r="BI84" i="8"/>
  <c r="AT84" i="8"/>
  <c r="BB84" i="8"/>
  <c r="BJ84" i="8"/>
  <c r="AU84" i="8"/>
  <c r="BC84" i="8"/>
  <c r="BK84" i="8"/>
  <c r="BF84" i="8"/>
  <c r="BG84" i="8"/>
  <c r="AX84" i="8"/>
  <c r="AY84" i="8"/>
  <c r="BI74" i="8"/>
  <c r="BC74" i="8"/>
  <c r="BA74" i="8"/>
  <c r="BJ74" i="8"/>
  <c r="BH74" i="8"/>
  <c r="AZ74" i="8"/>
  <c r="BD74" i="8"/>
  <c r="BE74" i="8"/>
  <c r="BG74" i="8"/>
  <c r="BF74" i="8"/>
  <c r="AS74" i="8"/>
  <c r="AX74" i="8"/>
  <c r="AU74" i="8"/>
  <c r="BK74" i="8"/>
  <c r="AW74" i="8"/>
  <c r="BB74" i="8"/>
  <c r="AY74" i="8"/>
  <c r="AV74" i="8"/>
  <c r="AT74" i="8"/>
  <c r="AW71" i="8"/>
  <c r="BE71" i="8"/>
  <c r="AZ71" i="8"/>
  <c r="BG71" i="8"/>
  <c r="BA71" i="8"/>
  <c r="BC71" i="8"/>
  <c r="BH71" i="8"/>
  <c r="BK71" i="8"/>
  <c r="AU71" i="8"/>
  <c r="AV71" i="8"/>
  <c r="BB71" i="8"/>
  <c r="AY71" i="8"/>
  <c r="AT71" i="8"/>
  <c r="BI71" i="8"/>
  <c r="AS71" i="8"/>
  <c r="BF71" i="8"/>
  <c r="BD71" i="8"/>
  <c r="BJ71" i="8"/>
  <c r="AX71" i="8"/>
  <c r="BG63" i="8"/>
  <c r="AZ63" i="8"/>
  <c r="BA63" i="8"/>
  <c r="AX63" i="8"/>
  <c r="AS63" i="8"/>
  <c r="AV63" i="8"/>
  <c r="BE63" i="8"/>
  <c r="BF63" i="8"/>
  <c r="BD63" i="8"/>
  <c r="BH63" i="8"/>
  <c r="AT63" i="8"/>
  <c r="BI63" i="8"/>
  <c r="AU63" i="8"/>
  <c r="BB63" i="8"/>
  <c r="AY63" i="8"/>
  <c r="BC63" i="8"/>
  <c r="AW63" i="8"/>
  <c r="BK63" i="8"/>
  <c r="BJ63" i="8"/>
  <c r="AS190" i="8"/>
  <c r="AV190" i="8"/>
  <c r="BB190" i="8"/>
  <c r="BG190" i="8"/>
  <c r="BN190" i="8"/>
  <c r="AX190" i="8"/>
  <c r="BC190" i="8"/>
  <c r="BH190" i="8"/>
  <c r="AT190" i="8"/>
  <c r="BD190" i="8"/>
  <c r="AU190" i="8"/>
  <c r="BF190" i="8"/>
  <c r="AY190" i="8"/>
  <c r="AZ190" i="8"/>
  <c r="BJ190" i="8"/>
  <c r="BK190" i="8"/>
  <c r="BI190" i="8"/>
  <c r="BE190" i="8"/>
  <c r="BA190" i="8"/>
  <c r="AW190" i="8"/>
  <c r="BH72" i="8"/>
  <c r="AV72" i="8"/>
  <c r="BB72" i="8"/>
  <c r="BG72" i="8"/>
  <c r="AS72" i="8"/>
  <c r="BI72" i="8"/>
  <c r="BJ72" i="8"/>
  <c r="BC72" i="8"/>
  <c r="BA72" i="8"/>
  <c r="BK72" i="8"/>
  <c r="BE72" i="8"/>
  <c r="AU72" i="8"/>
  <c r="AW72" i="8"/>
  <c r="AT72" i="8"/>
  <c r="AX72" i="8"/>
  <c r="AZ72" i="8"/>
  <c r="AY72" i="8"/>
  <c r="BF72" i="8"/>
  <c r="BD72" i="8"/>
  <c r="BK54" i="8"/>
  <c r="AT54" i="8"/>
  <c r="AX54" i="8"/>
  <c r="AU54" i="8"/>
  <c r="AV54" i="8"/>
  <c r="AW54" i="8"/>
  <c r="AS54" i="8"/>
  <c r="BG54" i="8"/>
  <c r="BE54" i="8"/>
  <c r="AY54" i="8"/>
  <c r="BJ54" i="8"/>
  <c r="BF54" i="8"/>
  <c r="BC54" i="8"/>
  <c r="BB54" i="8"/>
  <c r="BA54" i="8"/>
  <c r="BI54" i="8"/>
  <c r="BD54" i="8"/>
  <c r="BH54" i="8"/>
  <c r="AZ54" i="8"/>
  <c r="BL185" i="8" l="1"/>
  <c r="BM185" i="8" s="1"/>
  <c r="BL112" i="8"/>
  <c r="BM112" i="8" s="1"/>
  <c r="BN112" i="8" s="1"/>
  <c r="BL95" i="8"/>
  <c r="BM95" i="8" s="1"/>
  <c r="BL111" i="8"/>
  <c r="BM111" i="8" s="1"/>
  <c r="BL188" i="8"/>
  <c r="BM188" i="8" s="1"/>
  <c r="BL151" i="8"/>
  <c r="BM151" i="8" s="1"/>
  <c r="BL176" i="8"/>
  <c r="BM176" i="8" s="1"/>
  <c r="BL182" i="8"/>
  <c r="BM182" i="8" s="1"/>
  <c r="BL116" i="8"/>
  <c r="BM116" i="8" s="1"/>
  <c r="BN116" i="8" s="1"/>
  <c r="BL78" i="8"/>
  <c r="BM78" i="8" s="1"/>
  <c r="BL69" i="8"/>
  <c r="BM69" i="8" s="1"/>
  <c r="BN69" i="8" s="1"/>
  <c r="BL153" i="8"/>
  <c r="BM153" i="8" s="1"/>
  <c r="BL121" i="8"/>
  <c r="BM121" i="8" s="1"/>
  <c r="BZ52" i="8"/>
  <c r="BL125" i="8"/>
  <c r="BM125" i="8" s="1"/>
  <c r="BN125" i="8" s="1"/>
  <c r="BL104" i="8"/>
  <c r="BM104" i="8" s="1"/>
  <c r="BL89" i="8"/>
  <c r="BM89" i="8" s="1"/>
  <c r="BL66" i="8"/>
  <c r="BM66" i="8" s="1"/>
  <c r="BN66" i="8" s="1"/>
  <c r="BL163" i="8"/>
  <c r="BM163" i="8" s="1"/>
  <c r="BL80" i="8"/>
  <c r="BM80" i="8" s="1"/>
  <c r="BL142" i="8"/>
  <c r="BM142" i="8" s="1"/>
  <c r="BL108" i="8"/>
  <c r="BM108" i="8" s="1"/>
  <c r="BL143" i="8"/>
  <c r="BM143" i="8" s="1"/>
  <c r="BL58" i="8"/>
  <c r="BM58" i="8" s="1"/>
  <c r="BN58" i="8" s="1"/>
  <c r="BL131" i="8"/>
  <c r="BM131" i="8" s="1"/>
  <c r="BL146" i="8"/>
  <c r="BM146" i="8" s="1"/>
  <c r="BL140" i="8"/>
  <c r="BM140" i="8" s="1"/>
  <c r="BL161" i="8"/>
  <c r="BM161" i="8" s="1"/>
  <c r="BL186" i="8"/>
  <c r="BM186" i="8" s="1"/>
  <c r="BL150" i="8"/>
  <c r="BM150" i="8" s="1"/>
  <c r="BL122" i="8"/>
  <c r="BM122" i="8" s="1"/>
  <c r="BN122" i="8" s="1"/>
  <c r="BL138" i="8"/>
  <c r="BM138" i="8" s="1"/>
  <c r="BL94" i="8"/>
  <c r="BM94" i="8" s="1"/>
  <c r="BL92" i="8"/>
  <c r="BM92" i="8" s="1"/>
  <c r="BL96" i="8"/>
  <c r="BM96" i="8" s="1"/>
  <c r="BL127" i="8"/>
  <c r="BM127" i="8" s="1"/>
  <c r="BL82" i="8"/>
  <c r="BM82" i="8" s="1"/>
  <c r="BL85" i="8"/>
  <c r="BM85" i="8" s="1"/>
  <c r="BL134" i="8"/>
  <c r="BM134" i="8" s="1"/>
  <c r="BL137" i="8"/>
  <c r="BM137" i="8" s="1"/>
  <c r="BN137" i="8" s="1"/>
  <c r="BL169" i="8"/>
  <c r="BM169" i="8" s="1"/>
  <c r="BN169" i="8" s="1"/>
  <c r="BL136" i="8"/>
  <c r="BM136" i="8" s="1"/>
  <c r="BL148" i="8"/>
  <c r="BM148" i="8" s="1"/>
  <c r="BN148" i="8" s="1"/>
  <c r="BL98" i="8"/>
  <c r="BM98" i="8" s="1"/>
  <c r="BL123" i="8"/>
  <c r="BM123" i="8" s="1"/>
  <c r="BL189" i="8"/>
  <c r="BM189" i="8" s="1"/>
  <c r="BL81" i="8"/>
  <c r="BM81" i="8" s="1"/>
  <c r="BL173" i="8"/>
  <c r="BM173" i="8" s="1"/>
  <c r="BL87" i="8"/>
  <c r="BM87" i="8" s="1"/>
  <c r="BN87" i="8" s="1"/>
  <c r="BL130" i="8"/>
  <c r="BM130" i="8" s="1"/>
  <c r="BN130" i="8" s="1"/>
  <c r="BL74" i="8"/>
  <c r="BM74" i="8" s="1"/>
  <c r="BN74" i="8" s="1"/>
  <c r="BL118" i="8"/>
  <c r="BM118" i="8" s="1"/>
  <c r="BL109" i="8"/>
  <c r="BM109" i="8" s="1"/>
  <c r="BL152" i="8"/>
  <c r="BM152" i="8" s="1"/>
  <c r="BL164" i="8"/>
  <c r="BM164" i="8" s="1"/>
  <c r="BL68" i="8"/>
  <c r="BM68" i="8" s="1"/>
  <c r="BN68" i="8" s="1"/>
  <c r="BL165" i="8"/>
  <c r="BM165" i="8" s="1"/>
  <c r="BN165" i="8" s="1"/>
  <c r="BL101" i="8"/>
  <c r="BM101" i="8" s="1"/>
  <c r="BN101" i="8" s="1"/>
  <c r="BL162" i="8"/>
  <c r="BM162" i="8" s="1"/>
  <c r="BL177" i="8"/>
  <c r="BM177" i="8" s="1"/>
  <c r="BL97" i="8"/>
  <c r="BM97" i="8" s="1"/>
  <c r="BL124" i="8"/>
  <c r="BM124" i="8" s="1"/>
  <c r="BL61" i="8"/>
  <c r="BM61" i="8" s="1"/>
  <c r="BN61" i="8" s="1"/>
  <c r="BL157" i="8"/>
  <c r="BM157" i="8" s="1"/>
  <c r="BN157" i="8" s="1"/>
  <c r="BL128" i="8"/>
  <c r="BM128" i="8" s="1"/>
  <c r="BN128" i="8" s="1"/>
  <c r="BL168" i="8"/>
  <c r="BM168" i="8" s="1"/>
  <c r="BL106" i="8"/>
  <c r="BM106" i="8" s="1"/>
  <c r="BN106" i="8" s="1"/>
  <c r="BL183" i="8"/>
  <c r="BM183" i="8" s="1"/>
  <c r="BL75" i="8"/>
  <c r="BM75" i="8" s="1"/>
  <c r="BN75" i="8" s="1"/>
  <c r="BL156" i="8"/>
  <c r="BM156" i="8" s="1"/>
  <c r="BN156" i="8" s="1"/>
  <c r="BL141" i="8"/>
  <c r="BM141" i="8" s="1"/>
  <c r="BL167" i="8"/>
  <c r="BM167" i="8" s="1"/>
  <c r="BL120" i="8"/>
  <c r="BM120" i="8" s="1"/>
  <c r="BL159" i="8"/>
  <c r="BM159" i="8" s="1"/>
  <c r="BL166" i="8"/>
  <c r="BM166" i="8" s="1"/>
  <c r="BN166" i="8" s="1"/>
  <c r="BL117" i="8"/>
  <c r="BM117" i="8" s="1"/>
  <c r="BL57" i="8"/>
  <c r="BM57" i="8" s="1"/>
  <c r="BN57" i="8" s="1"/>
  <c r="BL170" i="8"/>
  <c r="BM170" i="8" s="1"/>
  <c r="BL100" i="8"/>
  <c r="BM100" i="8" s="1"/>
  <c r="BL63" i="8"/>
  <c r="BM63" i="8" s="1"/>
  <c r="BN63" i="8" s="1"/>
  <c r="BL93" i="8"/>
  <c r="BM93" i="8" s="1"/>
  <c r="BM55" i="8"/>
  <c r="BN55" i="8" s="1"/>
  <c r="BL132" i="8"/>
  <c r="BM132" i="8" s="1"/>
  <c r="BN132" i="8" s="1"/>
  <c r="BL79" i="8"/>
  <c r="BM79" i="8" s="1"/>
  <c r="BL77" i="8"/>
  <c r="BM77" i="8" s="1"/>
  <c r="BN77" i="8" s="1"/>
  <c r="BL105" i="8"/>
  <c r="BM105" i="8" s="1"/>
  <c r="BM145" i="8"/>
  <c r="BL160" i="8"/>
  <c r="BM160" i="8" s="1"/>
  <c r="BL149" i="8"/>
  <c r="BM149" i="8" s="1"/>
  <c r="BN149" i="8" s="1"/>
  <c r="BL158" i="8"/>
  <c r="BM158" i="8" s="1"/>
  <c r="BL181" i="8"/>
  <c r="BM181" i="8" s="1"/>
  <c r="BL56" i="8"/>
  <c r="BM56" i="8" s="1"/>
  <c r="BN56" i="8" s="1"/>
  <c r="BL60" i="8"/>
  <c r="BM60" i="8" s="1"/>
  <c r="BN60" i="8" s="1"/>
  <c r="BL114" i="8"/>
  <c r="BM114" i="8" s="1"/>
  <c r="BL180" i="8"/>
  <c r="BM180" i="8" s="1"/>
  <c r="BL70" i="8"/>
  <c r="BM70" i="8" s="1"/>
  <c r="BN70" i="8" s="1"/>
  <c r="BL91" i="8"/>
  <c r="BM91" i="8" s="1"/>
  <c r="BL129" i="8"/>
  <c r="BM129" i="8" s="1"/>
  <c r="BN129" i="8" s="1"/>
  <c r="BL155" i="8"/>
  <c r="BM155" i="8" s="1"/>
  <c r="BL179" i="8"/>
  <c r="BM179" i="8" s="1"/>
  <c r="BL139" i="8"/>
  <c r="BM139" i="8" s="1"/>
  <c r="BL144" i="8"/>
  <c r="BM144" i="8" s="1"/>
  <c r="BL88" i="8"/>
  <c r="BM88" i="8" s="1"/>
  <c r="BL135" i="8"/>
  <c r="BM135" i="8" s="1"/>
  <c r="BL83" i="8"/>
  <c r="BM83" i="8" s="1"/>
  <c r="BN83" i="8" s="1"/>
  <c r="BL73" i="8"/>
  <c r="BM73" i="8" s="1"/>
  <c r="BN73" i="8" s="1"/>
  <c r="BL115" i="8"/>
  <c r="BM115" i="8" s="1"/>
  <c r="BN115" i="8" s="1"/>
  <c r="BL103" i="8"/>
  <c r="BM103" i="8" s="1"/>
  <c r="BN103" i="8" s="1"/>
  <c r="BL178" i="8"/>
  <c r="BM178" i="8" s="1"/>
  <c r="BL59" i="8"/>
  <c r="BM59" i="8" s="1"/>
  <c r="BN59" i="8" s="1"/>
  <c r="BL147" i="8"/>
  <c r="BM147" i="8" s="1"/>
  <c r="BL175" i="8"/>
  <c r="BM175" i="8" s="1"/>
  <c r="BL90" i="8"/>
  <c r="BM90" i="8" s="1"/>
  <c r="BL102" i="8"/>
  <c r="BM102" i="8" s="1"/>
  <c r="BL171" i="8"/>
  <c r="BM171" i="8" s="1"/>
  <c r="BL113" i="8"/>
  <c r="BM113" i="8" s="1"/>
  <c r="BN113" i="8" s="1"/>
  <c r="BL86" i="8"/>
  <c r="BM86" i="8" s="1"/>
  <c r="BN86" i="8" s="1"/>
  <c r="BL119" i="8"/>
  <c r="BM119" i="8" s="1"/>
  <c r="BL99" i="8"/>
  <c r="BM99" i="8" s="1"/>
  <c r="BL184" i="8"/>
  <c r="BM184" i="8" s="1"/>
  <c r="BL72" i="8"/>
  <c r="BM72" i="8" s="1"/>
  <c r="BN72" i="8" s="1"/>
  <c r="BL190" i="8"/>
  <c r="BM190" i="8" s="1"/>
  <c r="BL71" i="8"/>
  <c r="BM71" i="8" s="1"/>
  <c r="BN71" i="8" s="1"/>
  <c r="BL84" i="8"/>
  <c r="BM84" i="8" s="1"/>
  <c r="BN84" i="8" s="1"/>
  <c r="BL126" i="8"/>
  <c r="BM126" i="8" s="1"/>
  <c r="BN126" i="8" s="1"/>
  <c r="BL107" i="8"/>
  <c r="BM107" i="8" s="1"/>
  <c r="BL172" i="8"/>
  <c r="BM172" i="8" s="1"/>
  <c r="BL65" i="8"/>
  <c r="BM65" i="8" s="1"/>
  <c r="BN65" i="8" s="1"/>
  <c r="BL62" i="8"/>
  <c r="BM62" i="8" s="1"/>
  <c r="BN62" i="8" s="1"/>
  <c r="BL76" i="8"/>
  <c r="BM76" i="8" s="1"/>
  <c r="BL110" i="8"/>
  <c r="BM110" i="8" s="1"/>
  <c r="BN110" i="8" s="1"/>
  <c r="BL67" i="8"/>
  <c r="BM67" i="8" s="1"/>
  <c r="BN67" i="8" s="1"/>
  <c r="BL154" i="8"/>
  <c r="BM154" i="8" s="1"/>
  <c r="BL187" i="8"/>
  <c r="BM187" i="8" s="1"/>
  <c r="BL64" i="8"/>
  <c r="BM64" i="8" s="1"/>
  <c r="BN64" i="8" s="1"/>
  <c r="BL174" i="8"/>
  <c r="BM174" i="8" s="1"/>
  <c r="BL133" i="8"/>
  <c r="BM133" i="8" s="1"/>
  <c r="BN133" i="8" s="1"/>
  <c r="BZ50" i="8"/>
  <c r="BZ51" i="8"/>
  <c r="BL54" i="8"/>
  <c r="BM54" i="8" s="1"/>
  <c r="BN54" i="8" l="1"/>
  <c r="BO190" i="8" s="1"/>
  <c r="BP190" i="8" s="1"/>
  <c r="BU190" i="8" s="1"/>
  <c r="BR190" i="8" l="1"/>
  <c r="BV190" i="8"/>
  <c r="BZ190" i="8"/>
  <c r="CD190" i="8"/>
  <c r="BS190" i="8"/>
  <c r="BW190" i="8"/>
  <c r="CA190" i="8"/>
  <c r="CE190" i="8"/>
  <c r="BT190" i="8"/>
  <c r="BX190" i="8"/>
  <c r="CB190" i="8"/>
  <c r="CF190" i="8"/>
  <c r="BY190" i="8"/>
  <c r="CC190" i="8"/>
  <c r="CG190" i="8"/>
  <c r="BO58" i="8"/>
  <c r="BP58" i="8" s="1"/>
  <c r="BU58" i="8" s="1"/>
  <c r="BO62" i="8"/>
  <c r="BP62" i="8" s="1"/>
  <c r="BU62" i="8" s="1"/>
  <c r="BO66" i="8"/>
  <c r="BP66" i="8" s="1"/>
  <c r="BU66" i="8" s="1"/>
  <c r="BO70" i="8"/>
  <c r="BP70" i="8" s="1"/>
  <c r="BU70" i="8" s="1"/>
  <c r="BO55" i="8"/>
  <c r="BP55" i="8" s="1"/>
  <c r="BU55" i="8" s="1"/>
  <c r="BO59" i="8"/>
  <c r="BP59" i="8" s="1"/>
  <c r="BU59" i="8" s="1"/>
  <c r="BO63" i="8"/>
  <c r="BP63" i="8" s="1"/>
  <c r="BU63" i="8" s="1"/>
  <c r="BO67" i="8"/>
  <c r="BP67" i="8" s="1"/>
  <c r="BU67" i="8" s="1"/>
  <c r="BO74" i="8"/>
  <c r="BP74" i="8" s="1"/>
  <c r="BU74" i="8" s="1"/>
  <c r="BO60" i="8"/>
  <c r="BP60" i="8" s="1"/>
  <c r="BU60" i="8" s="1"/>
  <c r="BO65" i="8"/>
  <c r="BP65" i="8" s="1"/>
  <c r="BU65" i="8" s="1"/>
  <c r="BO72" i="8"/>
  <c r="BP72" i="8" s="1"/>
  <c r="BU72" i="8" s="1"/>
  <c r="BO73" i="8"/>
  <c r="BP73" i="8" s="1"/>
  <c r="BU73" i="8" s="1"/>
  <c r="BO76" i="8"/>
  <c r="BP76" i="8" s="1"/>
  <c r="BU76" i="8" s="1"/>
  <c r="BO77" i="8"/>
  <c r="BP77" i="8" s="1"/>
  <c r="BU77" i="8" s="1"/>
  <c r="BO81" i="8"/>
  <c r="BP81" i="8" s="1"/>
  <c r="BU81" i="8" s="1"/>
  <c r="BO57" i="8"/>
  <c r="BP57" i="8" s="1"/>
  <c r="BU57" i="8" s="1"/>
  <c r="BO69" i="8"/>
  <c r="BP69" i="8" s="1"/>
  <c r="BU69" i="8" s="1"/>
  <c r="BO75" i="8"/>
  <c r="BP75" i="8" s="1"/>
  <c r="BU75" i="8" s="1"/>
  <c r="BO79" i="8"/>
  <c r="BP79" i="8" s="1"/>
  <c r="BU79" i="8" s="1"/>
  <c r="BO80" i="8"/>
  <c r="BP80" i="8" s="1"/>
  <c r="BU80" i="8" s="1"/>
  <c r="BO83" i="8"/>
  <c r="BP83" i="8" s="1"/>
  <c r="BU83" i="8" s="1"/>
  <c r="BO84" i="8"/>
  <c r="BP84" i="8" s="1"/>
  <c r="BU84" i="8" s="1"/>
  <c r="BO86" i="8"/>
  <c r="BP86" i="8" s="1"/>
  <c r="BU86" i="8" s="1"/>
  <c r="BO90" i="8"/>
  <c r="BP90" i="8" s="1"/>
  <c r="BU90" i="8" s="1"/>
  <c r="BO94" i="8"/>
  <c r="BP94" i="8" s="1"/>
  <c r="BU94" i="8" s="1"/>
  <c r="BO98" i="8"/>
  <c r="BP98" i="8" s="1"/>
  <c r="BU98" i="8" s="1"/>
  <c r="BO102" i="8"/>
  <c r="BP102" i="8" s="1"/>
  <c r="BU102" i="8" s="1"/>
  <c r="BO106" i="8"/>
  <c r="BP106" i="8" s="1"/>
  <c r="BU106" i="8" s="1"/>
  <c r="BO78" i="8"/>
  <c r="BP78" i="8" s="1"/>
  <c r="BU78" i="8" s="1"/>
  <c r="BO110" i="8"/>
  <c r="BP110" i="8" s="1"/>
  <c r="BU110" i="8" s="1"/>
  <c r="BO114" i="8"/>
  <c r="BP114" i="8" s="1"/>
  <c r="BU114" i="8" s="1"/>
  <c r="BO118" i="8"/>
  <c r="BP118" i="8" s="1"/>
  <c r="BU118" i="8" s="1"/>
  <c r="BO122" i="8"/>
  <c r="BP122" i="8" s="1"/>
  <c r="BU122" i="8" s="1"/>
  <c r="BO56" i="8"/>
  <c r="BP56" i="8" s="1"/>
  <c r="BU56" i="8" s="1"/>
  <c r="BO92" i="8"/>
  <c r="BP92" i="8" s="1"/>
  <c r="BU92" i="8" s="1"/>
  <c r="BO93" i="8"/>
  <c r="BP93" i="8" s="1"/>
  <c r="BU93" i="8" s="1"/>
  <c r="BO95" i="8"/>
  <c r="BP95" i="8" s="1"/>
  <c r="BU95" i="8" s="1"/>
  <c r="BO108" i="8"/>
  <c r="BP108" i="8" s="1"/>
  <c r="BU108" i="8" s="1"/>
  <c r="BO109" i="8"/>
  <c r="BP109" i="8" s="1"/>
  <c r="BU109" i="8" s="1"/>
  <c r="BO112" i="8"/>
  <c r="BP112" i="8" s="1"/>
  <c r="BU112" i="8" s="1"/>
  <c r="BO113" i="8"/>
  <c r="BP113" i="8" s="1"/>
  <c r="BU113" i="8" s="1"/>
  <c r="BO116" i="8"/>
  <c r="BP116" i="8" s="1"/>
  <c r="BU116" i="8" s="1"/>
  <c r="BO117" i="8"/>
  <c r="BP117" i="8" s="1"/>
  <c r="BU117" i="8" s="1"/>
  <c r="BO120" i="8"/>
  <c r="BP120" i="8" s="1"/>
  <c r="BU120" i="8" s="1"/>
  <c r="BO121" i="8"/>
  <c r="BP121" i="8" s="1"/>
  <c r="BU121" i="8" s="1"/>
  <c r="BO127" i="8"/>
  <c r="BP127" i="8" s="1"/>
  <c r="BU127" i="8" s="1"/>
  <c r="BO131" i="8"/>
  <c r="BP131" i="8" s="1"/>
  <c r="BU131" i="8" s="1"/>
  <c r="BO135" i="8"/>
  <c r="BP135" i="8" s="1"/>
  <c r="BU135" i="8" s="1"/>
  <c r="BO139" i="8"/>
  <c r="BP139" i="8" s="1"/>
  <c r="BU139" i="8" s="1"/>
  <c r="BO143" i="8"/>
  <c r="BP143" i="8" s="1"/>
  <c r="BU143" i="8" s="1"/>
  <c r="BO147" i="8"/>
  <c r="BP147" i="8" s="1"/>
  <c r="BU147" i="8" s="1"/>
  <c r="BO151" i="8"/>
  <c r="BP151" i="8" s="1"/>
  <c r="BU151" i="8" s="1"/>
  <c r="BO155" i="8"/>
  <c r="BP155" i="8" s="1"/>
  <c r="BU155" i="8" s="1"/>
  <c r="BO159" i="8"/>
  <c r="BP159" i="8" s="1"/>
  <c r="BU159" i="8" s="1"/>
  <c r="BO163" i="8"/>
  <c r="BP163" i="8" s="1"/>
  <c r="BU163" i="8" s="1"/>
  <c r="BO167" i="8"/>
  <c r="BP167" i="8" s="1"/>
  <c r="BU167" i="8" s="1"/>
  <c r="BO171" i="8"/>
  <c r="BP171" i="8" s="1"/>
  <c r="BU171" i="8" s="1"/>
  <c r="BO64" i="8"/>
  <c r="BP64" i="8" s="1"/>
  <c r="BU64" i="8" s="1"/>
  <c r="BO119" i="8"/>
  <c r="BP119" i="8" s="1"/>
  <c r="BU119" i="8" s="1"/>
  <c r="BO124" i="8"/>
  <c r="BP124" i="8" s="1"/>
  <c r="BU124" i="8" s="1"/>
  <c r="BO128" i="8"/>
  <c r="BP128" i="8" s="1"/>
  <c r="BU128" i="8" s="1"/>
  <c r="BO132" i="8"/>
  <c r="BP132" i="8" s="1"/>
  <c r="BU132" i="8" s="1"/>
  <c r="BO136" i="8"/>
  <c r="BP136" i="8" s="1"/>
  <c r="BU136" i="8" s="1"/>
  <c r="BO140" i="8"/>
  <c r="BP140" i="8" s="1"/>
  <c r="BU140" i="8" s="1"/>
  <c r="BO144" i="8"/>
  <c r="BP144" i="8" s="1"/>
  <c r="BU144" i="8" s="1"/>
  <c r="BO148" i="8"/>
  <c r="BP148" i="8" s="1"/>
  <c r="BU148" i="8" s="1"/>
  <c r="BO152" i="8"/>
  <c r="BP152" i="8" s="1"/>
  <c r="BU152" i="8" s="1"/>
  <c r="BO156" i="8"/>
  <c r="BP156" i="8" s="1"/>
  <c r="BU156" i="8" s="1"/>
  <c r="BO160" i="8"/>
  <c r="BP160" i="8" s="1"/>
  <c r="BU160" i="8" s="1"/>
  <c r="BO164" i="8"/>
  <c r="BP164" i="8" s="1"/>
  <c r="BU164" i="8" s="1"/>
  <c r="BO168" i="8"/>
  <c r="BP168" i="8" s="1"/>
  <c r="BU168" i="8" s="1"/>
  <c r="BO174" i="8"/>
  <c r="BP174" i="8" s="1"/>
  <c r="BU174" i="8" s="1"/>
  <c r="BO178" i="8"/>
  <c r="BP178" i="8" s="1"/>
  <c r="BU178" i="8" s="1"/>
  <c r="BO182" i="8"/>
  <c r="BP182" i="8" s="1"/>
  <c r="BU182" i="8" s="1"/>
  <c r="BO186" i="8"/>
  <c r="BP186" i="8" s="1"/>
  <c r="BU186" i="8" s="1"/>
  <c r="BO82" i="8"/>
  <c r="BP82" i="8" s="1"/>
  <c r="BU82" i="8" s="1"/>
  <c r="BO87" i="8"/>
  <c r="BP87" i="8" s="1"/>
  <c r="BU87" i="8" s="1"/>
  <c r="BO96" i="8"/>
  <c r="BP96" i="8" s="1"/>
  <c r="BU96" i="8" s="1"/>
  <c r="BO100" i="8"/>
  <c r="BP100" i="8" s="1"/>
  <c r="BU100" i="8" s="1"/>
  <c r="BO103" i="8"/>
  <c r="BP103" i="8" s="1"/>
  <c r="BU103" i="8" s="1"/>
  <c r="BO111" i="8"/>
  <c r="BP111" i="8" s="1"/>
  <c r="BU111" i="8" s="1"/>
  <c r="BO61" i="8"/>
  <c r="BP61" i="8" s="1"/>
  <c r="BU61" i="8" s="1"/>
  <c r="BO85" i="8"/>
  <c r="BP85" i="8" s="1"/>
  <c r="BU85" i="8" s="1"/>
  <c r="BO88" i="8"/>
  <c r="BP88" i="8" s="1"/>
  <c r="BU88" i="8" s="1"/>
  <c r="BO89" i="8"/>
  <c r="BP89" i="8" s="1"/>
  <c r="BU89" i="8" s="1"/>
  <c r="BO91" i="8"/>
  <c r="BP91" i="8" s="1"/>
  <c r="BU91" i="8" s="1"/>
  <c r="BO97" i="8"/>
  <c r="BP97" i="8" s="1"/>
  <c r="BU97" i="8" s="1"/>
  <c r="BO99" i="8"/>
  <c r="BP99" i="8" s="1"/>
  <c r="BU99" i="8" s="1"/>
  <c r="BO101" i="8"/>
  <c r="BP101" i="8" s="1"/>
  <c r="BU101" i="8" s="1"/>
  <c r="BO104" i="8"/>
  <c r="BP104" i="8" s="1"/>
  <c r="BU104" i="8" s="1"/>
  <c r="BO105" i="8"/>
  <c r="BP105" i="8" s="1"/>
  <c r="BU105" i="8" s="1"/>
  <c r="BO107" i="8"/>
  <c r="BP107" i="8" s="1"/>
  <c r="BU107" i="8" s="1"/>
  <c r="BO123" i="8"/>
  <c r="BP123" i="8" s="1"/>
  <c r="BU123" i="8" s="1"/>
  <c r="BO175" i="8"/>
  <c r="BP175" i="8" s="1"/>
  <c r="BU175" i="8" s="1"/>
  <c r="BO179" i="8"/>
  <c r="BP179" i="8" s="1"/>
  <c r="BU179" i="8" s="1"/>
  <c r="BO183" i="8"/>
  <c r="BP183" i="8" s="1"/>
  <c r="BU183" i="8" s="1"/>
  <c r="BO187" i="8"/>
  <c r="BP187" i="8" s="1"/>
  <c r="BU187" i="8" s="1"/>
  <c r="BO68" i="8"/>
  <c r="BP68" i="8" s="1"/>
  <c r="BU68" i="8" s="1"/>
  <c r="BO71" i="8"/>
  <c r="BP71" i="8" s="1"/>
  <c r="BU71" i="8" s="1"/>
  <c r="BO115" i="8"/>
  <c r="BP115" i="8" s="1"/>
  <c r="BU115" i="8" s="1"/>
  <c r="BO129" i="8"/>
  <c r="BP129" i="8" s="1"/>
  <c r="BU129" i="8" s="1"/>
  <c r="BO138" i="8"/>
  <c r="BP138" i="8" s="1"/>
  <c r="BU138" i="8" s="1"/>
  <c r="BO145" i="8"/>
  <c r="BP145" i="8" s="1"/>
  <c r="BU145" i="8" s="1"/>
  <c r="BO154" i="8"/>
  <c r="BP154" i="8" s="1"/>
  <c r="BU154" i="8" s="1"/>
  <c r="BO161" i="8"/>
  <c r="BP161" i="8" s="1"/>
  <c r="BU161" i="8" s="1"/>
  <c r="BO170" i="8"/>
  <c r="BP170" i="8" s="1"/>
  <c r="BU170" i="8" s="1"/>
  <c r="BO180" i="8"/>
  <c r="BP180" i="8" s="1"/>
  <c r="BU180" i="8" s="1"/>
  <c r="BO185" i="8"/>
  <c r="BP185" i="8" s="1"/>
  <c r="BU185" i="8" s="1"/>
  <c r="BO126" i="8"/>
  <c r="BP126" i="8" s="1"/>
  <c r="BU126" i="8" s="1"/>
  <c r="BO133" i="8"/>
  <c r="BP133" i="8" s="1"/>
  <c r="BU133" i="8" s="1"/>
  <c r="BO125" i="8"/>
  <c r="BP125" i="8" s="1"/>
  <c r="BU125" i="8" s="1"/>
  <c r="BO134" i="8"/>
  <c r="BP134" i="8" s="1"/>
  <c r="BU134" i="8" s="1"/>
  <c r="BO141" i="8"/>
  <c r="BP141" i="8" s="1"/>
  <c r="BU141" i="8" s="1"/>
  <c r="BO150" i="8"/>
  <c r="BP150" i="8" s="1"/>
  <c r="BU150" i="8" s="1"/>
  <c r="BO157" i="8"/>
  <c r="BP157" i="8" s="1"/>
  <c r="BU157" i="8" s="1"/>
  <c r="BO166" i="8"/>
  <c r="BP166" i="8" s="1"/>
  <c r="BU166" i="8" s="1"/>
  <c r="BO173" i="8"/>
  <c r="BP173" i="8" s="1"/>
  <c r="BU173" i="8" s="1"/>
  <c r="BO184" i="8"/>
  <c r="BP184" i="8" s="1"/>
  <c r="BU184" i="8" s="1"/>
  <c r="BO189" i="8"/>
  <c r="BP189" i="8" s="1"/>
  <c r="BU189" i="8" s="1"/>
  <c r="BO130" i="8"/>
  <c r="BP130" i="8" s="1"/>
  <c r="BU130" i="8" s="1"/>
  <c r="BO137" i="8"/>
  <c r="BP137" i="8" s="1"/>
  <c r="BU137" i="8" s="1"/>
  <c r="BO146" i="8"/>
  <c r="BP146" i="8" s="1"/>
  <c r="BU146" i="8" s="1"/>
  <c r="BO153" i="8"/>
  <c r="BP153" i="8" s="1"/>
  <c r="BU153" i="8" s="1"/>
  <c r="BO162" i="8"/>
  <c r="BP162" i="8" s="1"/>
  <c r="BU162" i="8" s="1"/>
  <c r="BO169" i="8"/>
  <c r="BP169" i="8" s="1"/>
  <c r="BU169" i="8" s="1"/>
  <c r="BO172" i="8"/>
  <c r="BP172" i="8" s="1"/>
  <c r="BU172" i="8" s="1"/>
  <c r="BO177" i="8"/>
  <c r="BP177" i="8" s="1"/>
  <c r="BU177" i="8" s="1"/>
  <c r="BO188" i="8"/>
  <c r="BP188" i="8" s="1"/>
  <c r="BU188" i="8" s="1"/>
  <c r="BO142" i="8"/>
  <c r="BP142" i="8" s="1"/>
  <c r="BU142" i="8" s="1"/>
  <c r="BO149" i="8"/>
  <c r="BP149" i="8" s="1"/>
  <c r="BU149" i="8" s="1"/>
  <c r="BO158" i="8"/>
  <c r="BP158" i="8" s="1"/>
  <c r="BU158" i="8" s="1"/>
  <c r="BO165" i="8"/>
  <c r="BP165" i="8" s="1"/>
  <c r="BU165" i="8" s="1"/>
  <c r="BO176" i="8"/>
  <c r="BP176" i="8" s="1"/>
  <c r="BU176" i="8" s="1"/>
  <c r="BO181" i="8"/>
  <c r="BP181" i="8" s="1"/>
  <c r="BU181" i="8" s="1"/>
  <c r="BO54" i="8"/>
  <c r="BP54" i="8" s="1"/>
  <c r="BU54" i="8" s="1"/>
  <c r="BT165" i="8" l="1"/>
  <c r="BX165" i="8"/>
  <c r="CB165" i="8"/>
  <c r="CF165" i="8"/>
  <c r="BR165" i="8"/>
  <c r="BW165" i="8"/>
  <c r="CC165" i="8"/>
  <c r="BS165" i="8"/>
  <c r="BY165" i="8"/>
  <c r="CD165" i="8"/>
  <c r="BZ165" i="8"/>
  <c r="CE165" i="8"/>
  <c r="CG165" i="8"/>
  <c r="CA165" i="8"/>
  <c r="BV165" i="8"/>
  <c r="BR188" i="8"/>
  <c r="BV188" i="8"/>
  <c r="BZ188" i="8"/>
  <c r="CD188" i="8"/>
  <c r="BX188" i="8"/>
  <c r="CB188" i="8"/>
  <c r="CC188" i="8"/>
  <c r="BS188" i="8"/>
  <c r="BW188" i="8"/>
  <c r="CA188" i="8"/>
  <c r="CE188" i="8"/>
  <c r="BT188" i="8"/>
  <c r="CF188" i="8"/>
  <c r="BY188" i="8"/>
  <c r="CG188" i="8"/>
  <c r="BT162" i="8"/>
  <c r="BX162" i="8"/>
  <c r="CB162" i="8"/>
  <c r="CF162" i="8"/>
  <c r="BR162" i="8"/>
  <c r="BW162" i="8"/>
  <c r="CC162" i="8"/>
  <c r="BS162" i="8"/>
  <c r="BY162" i="8"/>
  <c r="CD162" i="8"/>
  <c r="CE162" i="8"/>
  <c r="BV162" i="8"/>
  <c r="CG162" i="8"/>
  <c r="BZ162" i="8"/>
  <c r="CA162" i="8"/>
  <c r="BT130" i="8"/>
  <c r="BX130" i="8"/>
  <c r="CB130" i="8"/>
  <c r="CF130" i="8"/>
  <c r="BS130" i="8"/>
  <c r="BY130" i="8"/>
  <c r="CD130" i="8"/>
  <c r="CA130" i="8"/>
  <c r="BV130" i="8"/>
  <c r="CC130" i="8"/>
  <c r="BW130" i="8"/>
  <c r="CE130" i="8"/>
  <c r="CG130" i="8"/>
  <c r="BZ130" i="8"/>
  <c r="BR130" i="8"/>
  <c r="BT166" i="8"/>
  <c r="BX166" i="8"/>
  <c r="CB166" i="8"/>
  <c r="CF166" i="8"/>
  <c r="BR166" i="8"/>
  <c r="BW166" i="8"/>
  <c r="CC166" i="8"/>
  <c r="BS166" i="8"/>
  <c r="BY166" i="8"/>
  <c r="CD166" i="8"/>
  <c r="CE166" i="8"/>
  <c r="BV166" i="8"/>
  <c r="CG166" i="8"/>
  <c r="BZ166" i="8"/>
  <c r="CA166" i="8"/>
  <c r="BT134" i="8"/>
  <c r="BX134" i="8"/>
  <c r="CB134" i="8"/>
  <c r="CF134" i="8"/>
  <c r="BS134" i="8"/>
  <c r="BY134" i="8"/>
  <c r="CD134" i="8"/>
  <c r="CA134" i="8"/>
  <c r="BV134" i="8"/>
  <c r="CC134" i="8"/>
  <c r="CE134" i="8"/>
  <c r="BW134" i="8"/>
  <c r="BZ134" i="8"/>
  <c r="BR134" i="8"/>
  <c r="CG134" i="8"/>
  <c r="BR185" i="8"/>
  <c r="BV185" i="8"/>
  <c r="BZ185" i="8"/>
  <c r="CD185" i="8"/>
  <c r="BX185" i="8"/>
  <c r="CC185" i="8"/>
  <c r="BS185" i="8"/>
  <c r="BW185" i="8"/>
  <c r="CA185" i="8"/>
  <c r="CE185" i="8"/>
  <c r="BT185" i="8"/>
  <c r="CB185" i="8"/>
  <c r="CF185" i="8"/>
  <c r="BY185" i="8"/>
  <c r="CG185" i="8"/>
  <c r="BT154" i="8"/>
  <c r="BX154" i="8"/>
  <c r="CB154" i="8"/>
  <c r="CF154" i="8"/>
  <c r="BR154" i="8"/>
  <c r="BW154" i="8"/>
  <c r="CC154" i="8"/>
  <c r="BS154" i="8"/>
  <c r="BY154" i="8"/>
  <c r="CD154" i="8"/>
  <c r="CE154" i="8"/>
  <c r="CA154" i="8"/>
  <c r="BV154" i="8"/>
  <c r="CG154" i="8"/>
  <c r="BZ154" i="8"/>
  <c r="BT115" i="8"/>
  <c r="BX115" i="8"/>
  <c r="CB115" i="8"/>
  <c r="CF115" i="8"/>
  <c r="BR115" i="8"/>
  <c r="BV115" i="8"/>
  <c r="BZ115" i="8"/>
  <c r="CD115" i="8"/>
  <c r="BY115" i="8"/>
  <c r="CG115" i="8"/>
  <c r="BS115" i="8"/>
  <c r="CA115" i="8"/>
  <c r="BW115" i="8"/>
  <c r="CC115" i="8"/>
  <c r="CE115" i="8"/>
  <c r="BR183" i="8"/>
  <c r="BV183" i="8"/>
  <c r="BZ183" i="8"/>
  <c r="CD183" i="8"/>
  <c r="CA183" i="8"/>
  <c r="CF183" i="8"/>
  <c r="BX183" i="8"/>
  <c r="BT183" i="8"/>
  <c r="CE183" i="8"/>
  <c r="BW183" i="8"/>
  <c r="CB183" i="8"/>
  <c r="CG183" i="8"/>
  <c r="BS183" i="8"/>
  <c r="CC183" i="8"/>
  <c r="BY183" i="8"/>
  <c r="BY107" i="8"/>
  <c r="CC107" i="8"/>
  <c r="CG107" i="8"/>
  <c r="BS107" i="8"/>
  <c r="BW107" i="8"/>
  <c r="CA107" i="8"/>
  <c r="CE107" i="8"/>
  <c r="BR107" i="8"/>
  <c r="BZ107" i="8"/>
  <c r="BV107" i="8"/>
  <c r="CD107" i="8"/>
  <c r="CB107" i="8"/>
  <c r="CF107" i="8"/>
  <c r="BT107" i="8"/>
  <c r="BX107" i="8"/>
  <c r="BY99" i="8"/>
  <c r="CC99" i="8"/>
  <c r="CG99" i="8"/>
  <c r="BS99" i="8"/>
  <c r="BW99" i="8"/>
  <c r="CA99" i="8"/>
  <c r="CE99" i="8"/>
  <c r="BR99" i="8"/>
  <c r="BZ99" i="8"/>
  <c r="BV99" i="8"/>
  <c r="CD99" i="8"/>
  <c r="CB99" i="8"/>
  <c r="CF99" i="8"/>
  <c r="BT99" i="8"/>
  <c r="BX99" i="8"/>
  <c r="BY88" i="8"/>
  <c r="CC88" i="8"/>
  <c r="CG88" i="8"/>
  <c r="BS88" i="8"/>
  <c r="BW88" i="8"/>
  <c r="CA88" i="8"/>
  <c r="CE88" i="8"/>
  <c r="BR88" i="8"/>
  <c r="BZ88" i="8"/>
  <c r="BV88" i="8"/>
  <c r="CD88" i="8"/>
  <c r="CB88" i="8"/>
  <c r="CF88" i="8"/>
  <c r="BX88" i="8"/>
  <c r="BT88" i="8"/>
  <c r="BY103" i="8"/>
  <c r="CC103" i="8"/>
  <c r="CG103" i="8"/>
  <c r="BS103" i="8"/>
  <c r="BW103" i="8"/>
  <c r="CA103" i="8"/>
  <c r="CE103" i="8"/>
  <c r="BR103" i="8"/>
  <c r="BZ103" i="8"/>
  <c r="BV103" i="8"/>
  <c r="CD103" i="8"/>
  <c r="CB103" i="8"/>
  <c r="CF103" i="8"/>
  <c r="BT103" i="8"/>
  <c r="BX103" i="8"/>
  <c r="BS82" i="8"/>
  <c r="BW82" i="8"/>
  <c r="CA82" i="8"/>
  <c r="CE82" i="8"/>
  <c r="BT82" i="8"/>
  <c r="BY82" i="8"/>
  <c r="CD82" i="8"/>
  <c r="BV82" i="8"/>
  <c r="CB82" i="8"/>
  <c r="CG82" i="8"/>
  <c r="CF82" i="8"/>
  <c r="BZ82" i="8"/>
  <c r="BX82" i="8"/>
  <c r="CC82" i="8"/>
  <c r="BR82" i="8"/>
  <c r="BT174" i="8"/>
  <c r="BX174" i="8"/>
  <c r="CB174" i="8"/>
  <c r="CF174" i="8"/>
  <c r="BR174" i="8"/>
  <c r="BW174" i="8"/>
  <c r="CC174" i="8"/>
  <c r="BV174" i="8"/>
  <c r="CD174" i="8"/>
  <c r="BS174" i="8"/>
  <c r="CG174" i="8"/>
  <c r="CA174" i="8"/>
  <c r="BY174" i="8"/>
  <c r="CE174" i="8"/>
  <c r="BZ174" i="8"/>
  <c r="BT156" i="8"/>
  <c r="BX156" i="8"/>
  <c r="CB156" i="8"/>
  <c r="CF156" i="8"/>
  <c r="BR156" i="8"/>
  <c r="BW156" i="8"/>
  <c r="CC156" i="8"/>
  <c r="BS156" i="8"/>
  <c r="BY156" i="8"/>
  <c r="CD156" i="8"/>
  <c r="CE156" i="8"/>
  <c r="BV156" i="8"/>
  <c r="CG156" i="8"/>
  <c r="BZ156" i="8"/>
  <c r="CA156" i="8"/>
  <c r="BT140" i="8"/>
  <c r="BX140" i="8"/>
  <c r="CB140" i="8"/>
  <c r="CF140" i="8"/>
  <c r="BR140" i="8"/>
  <c r="BW140" i="8"/>
  <c r="CC140" i="8"/>
  <c r="BS140" i="8"/>
  <c r="BY140" i="8"/>
  <c r="CD140" i="8"/>
  <c r="CE140" i="8"/>
  <c r="BZ140" i="8"/>
  <c r="CA140" i="8"/>
  <c r="BV140" i="8"/>
  <c r="CG140" i="8"/>
  <c r="BT124" i="8"/>
  <c r="BX124" i="8"/>
  <c r="CB124" i="8"/>
  <c r="CF124" i="8"/>
  <c r="BS124" i="8"/>
  <c r="BY124" i="8"/>
  <c r="CD124" i="8"/>
  <c r="BZ124" i="8"/>
  <c r="CE124" i="8"/>
  <c r="CA124" i="8"/>
  <c r="BR124" i="8"/>
  <c r="CC124" i="8"/>
  <c r="BV124" i="8"/>
  <c r="CG124" i="8"/>
  <c r="BW124" i="8"/>
  <c r="BT167" i="8"/>
  <c r="BX167" i="8"/>
  <c r="CB167" i="8"/>
  <c r="CF167" i="8"/>
  <c r="BR167" i="8"/>
  <c r="BW167" i="8"/>
  <c r="CC167" i="8"/>
  <c r="BS167" i="8"/>
  <c r="BY167" i="8"/>
  <c r="CD167" i="8"/>
  <c r="BZ167" i="8"/>
  <c r="BV167" i="8"/>
  <c r="CG167" i="8"/>
  <c r="CA167" i="8"/>
  <c r="CE167" i="8"/>
  <c r="BT151" i="8"/>
  <c r="BX151" i="8"/>
  <c r="CB151" i="8"/>
  <c r="CF151" i="8"/>
  <c r="BR151" i="8"/>
  <c r="BW151" i="8"/>
  <c r="CC151" i="8"/>
  <c r="BS151" i="8"/>
  <c r="BY151" i="8"/>
  <c r="CD151" i="8"/>
  <c r="BZ151" i="8"/>
  <c r="CE151" i="8"/>
  <c r="BV151" i="8"/>
  <c r="CA151" i="8"/>
  <c r="CG151" i="8"/>
  <c r="BT135" i="8"/>
  <c r="BX135" i="8"/>
  <c r="CB135" i="8"/>
  <c r="CF135" i="8"/>
  <c r="BR135" i="8"/>
  <c r="BW135" i="8"/>
  <c r="CC135" i="8"/>
  <c r="BS135" i="8"/>
  <c r="BY135" i="8"/>
  <c r="CD135" i="8"/>
  <c r="BZ135" i="8"/>
  <c r="CG135" i="8"/>
  <c r="CA135" i="8"/>
  <c r="CE135" i="8"/>
  <c r="BV135" i="8"/>
  <c r="BT120" i="8"/>
  <c r="BX120" i="8"/>
  <c r="CB120" i="8"/>
  <c r="CF120" i="8"/>
  <c r="BS120" i="8"/>
  <c r="BY120" i="8"/>
  <c r="CD120" i="8"/>
  <c r="BZ120" i="8"/>
  <c r="CE120" i="8"/>
  <c r="CA120" i="8"/>
  <c r="BR120" i="8"/>
  <c r="CC120" i="8"/>
  <c r="BV120" i="8"/>
  <c r="CG120" i="8"/>
  <c r="BW120" i="8"/>
  <c r="BY112" i="8"/>
  <c r="CC112" i="8"/>
  <c r="CG112" i="8"/>
  <c r="BV112" i="8"/>
  <c r="CA112" i="8"/>
  <c r="CF112" i="8"/>
  <c r="BS112" i="8"/>
  <c r="BX112" i="8"/>
  <c r="CD112" i="8"/>
  <c r="BW112" i="8"/>
  <c r="BZ112" i="8"/>
  <c r="CB112" i="8"/>
  <c r="CE112" i="8"/>
  <c r="BR112" i="8"/>
  <c r="BT112" i="8"/>
  <c r="BY93" i="8"/>
  <c r="CC93" i="8"/>
  <c r="CG93" i="8"/>
  <c r="BS93" i="8"/>
  <c r="BW93" i="8"/>
  <c r="CA93" i="8"/>
  <c r="CE93" i="8"/>
  <c r="BR93" i="8"/>
  <c r="BZ93" i="8"/>
  <c r="BV93" i="8"/>
  <c r="CD93" i="8"/>
  <c r="CB93" i="8"/>
  <c r="CF93" i="8"/>
  <c r="BT93" i="8"/>
  <c r="BX93" i="8"/>
  <c r="BT118" i="8"/>
  <c r="BX118" i="8"/>
  <c r="CB118" i="8"/>
  <c r="CF118" i="8"/>
  <c r="BS118" i="8"/>
  <c r="BY118" i="8"/>
  <c r="CD118" i="8"/>
  <c r="BZ118" i="8"/>
  <c r="CE118" i="8"/>
  <c r="CA118" i="8"/>
  <c r="BR118" i="8"/>
  <c r="CC118" i="8"/>
  <c r="CG118" i="8"/>
  <c r="BV118" i="8"/>
  <c r="BW118" i="8"/>
  <c r="BY106" i="8"/>
  <c r="CC106" i="8"/>
  <c r="CG106" i="8"/>
  <c r="BS106" i="8"/>
  <c r="BW106" i="8"/>
  <c r="CA106" i="8"/>
  <c r="CE106" i="8"/>
  <c r="BR106" i="8"/>
  <c r="BZ106" i="8"/>
  <c r="BV106" i="8"/>
  <c r="CD106" i="8"/>
  <c r="CB106" i="8"/>
  <c r="CF106" i="8"/>
  <c r="BT106" i="8"/>
  <c r="BX106" i="8"/>
  <c r="BY90" i="8"/>
  <c r="CC90" i="8"/>
  <c r="CG90" i="8"/>
  <c r="BS90" i="8"/>
  <c r="BW90" i="8"/>
  <c r="CA90" i="8"/>
  <c r="CE90" i="8"/>
  <c r="BR90" i="8"/>
  <c r="BZ90" i="8"/>
  <c r="BV90" i="8"/>
  <c r="CD90" i="8"/>
  <c r="CB90" i="8"/>
  <c r="CF90" i="8"/>
  <c r="BT90" i="8"/>
  <c r="BX90" i="8"/>
  <c r="BS80" i="8"/>
  <c r="BW80" i="8"/>
  <c r="CA80" i="8"/>
  <c r="CE80" i="8"/>
  <c r="BY80" i="8"/>
  <c r="CC80" i="8"/>
  <c r="CG80" i="8"/>
  <c r="BX80" i="8"/>
  <c r="CF80" i="8"/>
  <c r="BT80" i="8"/>
  <c r="CB80" i="8"/>
  <c r="BZ80" i="8"/>
  <c r="BR80" i="8"/>
  <c r="CD80" i="8"/>
  <c r="BV80" i="8"/>
  <c r="BR57" i="8"/>
  <c r="B14" i="10" s="1"/>
  <c r="BV57" i="8"/>
  <c r="AM14" i="10" s="1"/>
  <c r="BZ57" i="8"/>
  <c r="CD57" i="8"/>
  <c r="BS57" i="8"/>
  <c r="Y14" i="10" s="1"/>
  <c r="BX57" i="8"/>
  <c r="CC57" i="8"/>
  <c r="AH14" i="10"/>
  <c r="CA57" i="8"/>
  <c r="CF57" i="8"/>
  <c r="BT57" i="8"/>
  <c r="AC14" i="10" s="1"/>
  <c r="CE57" i="8"/>
  <c r="BY57" i="8"/>
  <c r="AV14" i="10" s="1"/>
  <c r="CG57" i="8"/>
  <c r="BW57" i="8"/>
  <c r="AP14" i="10" s="1"/>
  <c r="CB57" i="8"/>
  <c r="BR73" i="8"/>
  <c r="BV73" i="8"/>
  <c r="BZ73" i="8"/>
  <c r="CD73" i="8"/>
  <c r="BS73" i="8"/>
  <c r="BX73" i="8"/>
  <c r="CC73" i="8"/>
  <c r="CA73" i="8"/>
  <c r="CF73" i="8"/>
  <c r="BT73" i="8"/>
  <c r="CE73" i="8"/>
  <c r="BY73" i="8"/>
  <c r="CG73" i="8"/>
  <c r="BW73" i="8"/>
  <c r="CB73" i="8"/>
  <c r="BR74" i="8"/>
  <c r="BV74" i="8"/>
  <c r="BZ74" i="8"/>
  <c r="CD74" i="8"/>
  <c r="BS74" i="8"/>
  <c r="BX74" i="8"/>
  <c r="CC74" i="8"/>
  <c r="CA74" i="8"/>
  <c r="CF74" i="8"/>
  <c r="BY74" i="8"/>
  <c r="BT74" i="8"/>
  <c r="CE74" i="8"/>
  <c r="CB74" i="8"/>
  <c r="BW74" i="8"/>
  <c r="CG74" i="8"/>
  <c r="BR55" i="8"/>
  <c r="B12" i="10" s="1"/>
  <c r="BV55" i="8"/>
  <c r="AM12" i="10" s="1"/>
  <c r="BZ55" i="8"/>
  <c r="CD55" i="8"/>
  <c r="BS55" i="8"/>
  <c r="Y12" i="10" s="1"/>
  <c r="BX55" i="8"/>
  <c r="CC55" i="8"/>
  <c r="AH12" i="10"/>
  <c r="CA55" i="8"/>
  <c r="CF55" i="8"/>
  <c r="BT55" i="8"/>
  <c r="AC12" i="10" s="1"/>
  <c r="CE55" i="8"/>
  <c r="BY55" i="8"/>
  <c r="AV12" i="10" s="1"/>
  <c r="BW55" i="8"/>
  <c r="AP12" i="10" s="1"/>
  <c r="CG55" i="8"/>
  <c r="CB55" i="8"/>
  <c r="BR58" i="8"/>
  <c r="B15" i="10" s="1"/>
  <c r="BV58" i="8"/>
  <c r="AM15" i="10" s="1"/>
  <c r="BZ58" i="8"/>
  <c r="CD58" i="8"/>
  <c r="BS58" i="8"/>
  <c r="Y15" i="10" s="1"/>
  <c r="BX58" i="8"/>
  <c r="CC58" i="8"/>
  <c r="AH15" i="10"/>
  <c r="CA58" i="8"/>
  <c r="CF58" i="8"/>
  <c r="BY58" i="8"/>
  <c r="AV15" i="10" s="1"/>
  <c r="BT58" i="8"/>
  <c r="AC15" i="10" s="1"/>
  <c r="CE58" i="8"/>
  <c r="CB58" i="8"/>
  <c r="BW58" i="8"/>
  <c r="AP15" i="10" s="1"/>
  <c r="CG58" i="8"/>
  <c r="BT158" i="8"/>
  <c r="BX158" i="8"/>
  <c r="CB158" i="8"/>
  <c r="CF158" i="8"/>
  <c r="BR158" i="8"/>
  <c r="BW158" i="8"/>
  <c r="CC158" i="8"/>
  <c r="BS158" i="8"/>
  <c r="BY158" i="8"/>
  <c r="CD158" i="8"/>
  <c r="CE158" i="8"/>
  <c r="BZ158" i="8"/>
  <c r="BV158" i="8"/>
  <c r="CG158" i="8"/>
  <c r="CA158" i="8"/>
  <c r="BT177" i="8"/>
  <c r="BX177" i="8"/>
  <c r="CB177" i="8"/>
  <c r="CF177" i="8"/>
  <c r="BR177" i="8"/>
  <c r="BW177" i="8"/>
  <c r="CC177" i="8"/>
  <c r="BY177" i="8"/>
  <c r="CE177" i="8"/>
  <c r="BV177" i="8"/>
  <c r="BS177" i="8"/>
  <c r="BZ177" i="8"/>
  <c r="CG177" i="8"/>
  <c r="CA177" i="8"/>
  <c r="CD177" i="8"/>
  <c r="BT153" i="8"/>
  <c r="BX153" i="8"/>
  <c r="CB153" i="8"/>
  <c r="CF153" i="8"/>
  <c r="BR153" i="8"/>
  <c r="BW153" i="8"/>
  <c r="CC153" i="8"/>
  <c r="BS153" i="8"/>
  <c r="BY153" i="8"/>
  <c r="CD153" i="8"/>
  <c r="BZ153" i="8"/>
  <c r="CE153" i="8"/>
  <c r="CG153" i="8"/>
  <c r="CA153" i="8"/>
  <c r="BV153" i="8"/>
  <c r="BR189" i="8"/>
  <c r="BV189" i="8"/>
  <c r="BZ189" i="8"/>
  <c r="CD189" i="8"/>
  <c r="BT189" i="8"/>
  <c r="CB189" i="8"/>
  <c r="CC189" i="8"/>
  <c r="BS189" i="8"/>
  <c r="BW189" i="8"/>
  <c r="CA189" i="8"/>
  <c r="CE189" i="8"/>
  <c r="BX189" i="8"/>
  <c r="CF189" i="8"/>
  <c r="BY189" i="8"/>
  <c r="CG189" i="8"/>
  <c r="BT157" i="8"/>
  <c r="BX157" i="8"/>
  <c r="CB157" i="8"/>
  <c r="CF157" i="8"/>
  <c r="BR157" i="8"/>
  <c r="BW157" i="8"/>
  <c r="CC157" i="8"/>
  <c r="BS157" i="8"/>
  <c r="BY157" i="8"/>
  <c r="CD157" i="8"/>
  <c r="BZ157" i="8"/>
  <c r="BV157" i="8"/>
  <c r="CG157" i="8"/>
  <c r="CA157" i="8"/>
  <c r="CE157" i="8"/>
  <c r="BT125" i="8"/>
  <c r="BX125" i="8"/>
  <c r="CB125" i="8"/>
  <c r="CF125" i="8"/>
  <c r="BS125" i="8"/>
  <c r="BY125" i="8"/>
  <c r="CD125" i="8"/>
  <c r="BZ125" i="8"/>
  <c r="CE125" i="8"/>
  <c r="BV125" i="8"/>
  <c r="CG125" i="8"/>
  <c r="BW125" i="8"/>
  <c r="CA125" i="8"/>
  <c r="BR125" i="8"/>
  <c r="CC125" i="8"/>
  <c r="BR180" i="8"/>
  <c r="BV180" i="8"/>
  <c r="BZ180" i="8"/>
  <c r="CD180" i="8"/>
  <c r="CA180" i="8"/>
  <c r="CF180" i="8"/>
  <c r="BX180" i="8"/>
  <c r="BY180" i="8"/>
  <c r="BW180" i="8"/>
  <c r="CB180" i="8"/>
  <c r="CG180" i="8"/>
  <c r="BS180" i="8"/>
  <c r="CC180" i="8"/>
  <c r="BT180" i="8"/>
  <c r="CE180" i="8"/>
  <c r="BT145" i="8"/>
  <c r="BX145" i="8"/>
  <c r="CB145" i="8"/>
  <c r="CF145" i="8"/>
  <c r="BR145" i="8"/>
  <c r="BW145" i="8"/>
  <c r="CC145" i="8"/>
  <c r="BS145" i="8"/>
  <c r="BY145" i="8"/>
  <c r="CD145" i="8"/>
  <c r="BZ145" i="8"/>
  <c r="CE145" i="8"/>
  <c r="CG145" i="8"/>
  <c r="CA145" i="8"/>
  <c r="BV145" i="8"/>
  <c r="BR71" i="8"/>
  <c r="B28" i="10" s="1"/>
  <c r="BV71" i="8"/>
  <c r="AM28" i="10" s="1"/>
  <c r="BZ71" i="8"/>
  <c r="CD71" i="8"/>
  <c r="BS71" i="8"/>
  <c r="Y28" i="10" s="1"/>
  <c r="BX71" i="8"/>
  <c r="CC71" i="8"/>
  <c r="AH28" i="10"/>
  <c r="CA71" i="8"/>
  <c r="CF71" i="8"/>
  <c r="BT71" i="8"/>
  <c r="AC28" i="10" s="1"/>
  <c r="CE71" i="8"/>
  <c r="BY71" i="8"/>
  <c r="AV28" i="10" s="1"/>
  <c r="BW71" i="8"/>
  <c r="AP28" i="10" s="1"/>
  <c r="CG71" i="8"/>
  <c r="CB71" i="8"/>
  <c r="BR179" i="8"/>
  <c r="BV179" i="8"/>
  <c r="BZ179" i="8"/>
  <c r="CD179" i="8"/>
  <c r="CA179" i="8"/>
  <c r="CF179" i="8"/>
  <c r="BS179" i="8"/>
  <c r="CC179" i="8"/>
  <c r="BY179" i="8"/>
  <c r="CE179" i="8"/>
  <c r="BW179" i="8"/>
  <c r="CB179" i="8"/>
  <c r="CG179" i="8"/>
  <c r="BX179" i="8"/>
  <c r="BT179" i="8"/>
  <c r="BY105" i="8"/>
  <c r="CC105" i="8"/>
  <c r="CG105" i="8"/>
  <c r="BS105" i="8"/>
  <c r="BW105" i="8"/>
  <c r="CA105" i="8"/>
  <c r="CE105" i="8"/>
  <c r="BR105" i="8"/>
  <c r="BZ105" i="8"/>
  <c r="BV105" i="8"/>
  <c r="CD105" i="8"/>
  <c r="CB105" i="8"/>
  <c r="CF105" i="8"/>
  <c r="BT105" i="8"/>
  <c r="BX105" i="8"/>
  <c r="BY97" i="8"/>
  <c r="CC97" i="8"/>
  <c r="CG97" i="8"/>
  <c r="BS97" i="8"/>
  <c r="BW97" i="8"/>
  <c r="CA97" i="8"/>
  <c r="CE97" i="8"/>
  <c r="BR97" i="8"/>
  <c r="BZ97" i="8"/>
  <c r="BV97" i="8"/>
  <c r="CD97" i="8"/>
  <c r="CB97" i="8"/>
  <c r="CF97" i="8"/>
  <c r="BT97" i="8"/>
  <c r="BX97" i="8"/>
  <c r="BS85" i="8"/>
  <c r="BW85" i="8"/>
  <c r="CA85" i="8"/>
  <c r="CE85" i="8"/>
  <c r="BT85" i="8"/>
  <c r="BY85" i="8"/>
  <c r="CD85" i="8"/>
  <c r="BV85" i="8"/>
  <c r="CB85" i="8"/>
  <c r="CG85" i="8"/>
  <c r="BZ85" i="8"/>
  <c r="CF85" i="8"/>
  <c r="BR85" i="8"/>
  <c r="BX85" i="8"/>
  <c r="CC85" i="8"/>
  <c r="BY100" i="8"/>
  <c r="CC100" i="8"/>
  <c r="CG100" i="8"/>
  <c r="BS100" i="8"/>
  <c r="BW100" i="8"/>
  <c r="CA100" i="8"/>
  <c r="CE100" i="8"/>
  <c r="BR100" i="8"/>
  <c r="BZ100" i="8"/>
  <c r="BV100" i="8"/>
  <c r="CD100" i="8"/>
  <c r="CB100" i="8"/>
  <c r="CF100" i="8"/>
  <c r="BX100" i="8"/>
  <c r="BT100" i="8"/>
  <c r="BR186" i="8"/>
  <c r="BV186" i="8"/>
  <c r="BZ186" i="8"/>
  <c r="CD186" i="8"/>
  <c r="BT186" i="8"/>
  <c r="CB186" i="8"/>
  <c r="CF186" i="8"/>
  <c r="CC186" i="8"/>
  <c r="CG186" i="8"/>
  <c r="BS186" i="8"/>
  <c r="BW186" i="8"/>
  <c r="CA186" i="8"/>
  <c r="CE186" i="8"/>
  <c r="BX186" i="8"/>
  <c r="BY186" i="8"/>
  <c r="BT168" i="8"/>
  <c r="BX168" i="8"/>
  <c r="CB168" i="8"/>
  <c r="CF168" i="8"/>
  <c r="BR168" i="8"/>
  <c r="BW168" i="8"/>
  <c r="CC168" i="8"/>
  <c r="BS168" i="8"/>
  <c r="BY168" i="8"/>
  <c r="CD168" i="8"/>
  <c r="CE168" i="8"/>
  <c r="BZ168" i="8"/>
  <c r="BV168" i="8"/>
  <c r="CG168" i="8"/>
  <c r="CA168" i="8"/>
  <c r="BT152" i="8"/>
  <c r="BX152" i="8"/>
  <c r="CB152" i="8"/>
  <c r="CF152" i="8"/>
  <c r="BR152" i="8"/>
  <c r="BW152" i="8"/>
  <c r="CC152" i="8"/>
  <c r="BS152" i="8"/>
  <c r="BY152" i="8"/>
  <c r="CD152" i="8"/>
  <c r="CE152" i="8"/>
  <c r="BZ152" i="8"/>
  <c r="CA152" i="8"/>
  <c r="BV152" i="8"/>
  <c r="CG152" i="8"/>
  <c r="BT136" i="8"/>
  <c r="BX136" i="8"/>
  <c r="CB136" i="8"/>
  <c r="CF136" i="8"/>
  <c r="BR136" i="8"/>
  <c r="BW136" i="8"/>
  <c r="CC136" i="8"/>
  <c r="BS136" i="8"/>
  <c r="BY136" i="8"/>
  <c r="CD136" i="8"/>
  <c r="CE136" i="8"/>
  <c r="BZ136" i="8"/>
  <c r="CA136" i="8"/>
  <c r="BV136" i="8"/>
  <c r="CG136" i="8"/>
  <c r="BT119" i="8"/>
  <c r="BX119" i="8"/>
  <c r="CB119" i="8"/>
  <c r="CF119" i="8"/>
  <c r="BS119" i="8"/>
  <c r="BY119" i="8"/>
  <c r="CD119" i="8"/>
  <c r="BZ119" i="8"/>
  <c r="CE119" i="8"/>
  <c r="BV119" i="8"/>
  <c r="CG119" i="8"/>
  <c r="BW119" i="8"/>
  <c r="CC119" i="8"/>
  <c r="BR119" i="8"/>
  <c r="CA119" i="8"/>
  <c r="BT163" i="8"/>
  <c r="BX163" i="8"/>
  <c r="CB163" i="8"/>
  <c r="CF163" i="8"/>
  <c r="BR163" i="8"/>
  <c r="BW163" i="8"/>
  <c r="CC163" i="8"/>
  <c r="BS163" i="8"/>
  <c r="BY163" i="8"/>
  <c r="CD163" i="8"/>
  <c r="BZ163" i="8"/>
  <c r="CE163" i="8"/>
  <c r="BV163" i="8"/>
  <c r="CA163" i="8"/>
  <c r="CG163" i="8"/>
  <c r="BT147" i="8"/>
  <c r="BX147" i="8"/>
  <c r="CB147" i="8"/>
  <c r="CF147" i="8"/>
  <c r="BR147" i="8"/>
  <c r="BW147" i="8"/>
  <c r="CC147" i="8"/>
  <c r="BS147" i="8"/>
  <c r="BY147" i="8"/>
  <c r="CD147" i="8"/>
  <c r="BZ147" i="8"/>
  <c r="BV147" i="8"/>
  <c r="CG147" i="8"/>
  <c r="CA147" i="8"/>
  <c r="CE147" i="8"/>
  <c r="BT131" i="8"/>
  <c r="BX131" i="8"/>
  <c r="CB131" i="8"/>
  <c r="CF131" i="8"/>
  <c r="BS131" i="8"/>
  <c r="BY131" i="8"/>
  <c r="CD131" i="8"/>
  <c r="BR131" i="8"/>
  <c r="BZ131" i="8"/>
  <c r="CG131" i="8"/>
  <c r="CA131" i="8"/>
  <c r="BV131" i="8"/>
  <c r="BW131" i="8"/>
  <c r="CC131" i="8"/>
  <c r="CE131" i="8"/>
  <c r="BT117" i="8"/>
  <c r="BX117" i="8"/>
  <c r="CB117" i="8"/>
  <c r="CF117" i="8"/>
  <c r="BR117" i="8"/>
  <c r="BV117" i="8"/>
  <c r="BY117" i="8"/>
  <c r="CD117" i="8"/>
  <c r="BS117" i="8"/>
  <c r="BZ117" i="8"/>
  <c r="CE117" i="8"/>
  <c r="CG117" i="8"/>
  <c r="BW117" i="8"/>
  <c r="CA117" i="8"/>
  <c r="CC117" i="8"/>
  <c r="BY109" i="8"/>
  <c r="CC109" i="8"/>
  <c r="CG109" i="8"/>
  <c r="BS109" i="8"/>
  <c r="BW109" i="8"/>
  <c r="CA109" i="8"/>
  <c r="CE109" i="8"/>
  <c r="BR109" i="8"/>
  <c r="BZ109" i="8"/>
  <c r="BV109" i="8"/>
  <c r="CD109" i="8"/>
  <c r="CB109" i="8"/>
  <c r="CF109" i="8"/>
  <c r="BT109" i="8"/>
  <c r="BX109" i="8"/>
  <c r="BY92" i="8"/>
  <c r="CC92" i="8"/>
  <c r="CG92" i="8"/>
  <c r="BS92" i="8"/>
  <c r="BW92" i="8"/>
  <c r="CA92" i="8"/>
  <c r="CE92" i="8"/>
  <c r="BR92" i="8"/>
  <c r="BZ92" i="8"/>
  <c r="BV92" i="8"/>
  <c r="CD92" i="8"/>
  <c r="CB92" i="8"/>
  <c r="CF92" i="8"/>
  <c r="BT92" i="8"/>
  <c r="BX92" i="8"/>
  <c r="BY114" i="8"/>
  <c r="CC114" i="8"/>
  <c r="BV114" i="8"/>
  <c r="CA114" i="8"/>
  <c r="CF114" i="8"/>
  <c r="BS114" i="8"/>
  <c r="BX114" i="8"/>
  <c r="CD114" i="8"/>
  <c r="BW114" i="8"/>
  <c r="CG114" i="8"/>
  <c r="BZ114" i="8"/>
  <c r="BR114" i="8"/>
  <c r="BT114" i="8"/>
  <c r="CB114" i="8"/>
  <c r="CE114" i="8"/>
  <c r="BY102" i="8"/>
  <c r="CC102" i="8"/>
  <c r="CG102" i="8"/>
  <c r="BS102" i="8"/>
  <c r="BW102" i="8"/>
  <c r="CA102" i="8"/>
  <c r="CE102" i="8"/>
  <c r="BR102" i="8"/>
  <c r="BZ102" i="8"/>
  <c r="BV102" i="8"/>
  <c r="CD102" i="8"/>
  <c r="CB102" i="8"/>
  <c r="CF102" i="8"/>
  <c r="BT102" i="8"/>
  <c r="BX102" i="8"/>
  <c r="BS86" i="8"/>
  <c r="BW86" i="8"/>
  <c r="CA86" i="8"/>
  <c r="CE86" i="8"/>
  <c r="BT86" i="8"/>
  <c r="BY86" i="8"/>
  <c r="CD86" i="8"/>
  <c r="BV86" i="8"/>
  <c r="CB86" i="8"/>
  <c r="CG86" i="8"/>
  <c r="CF86" i="8"/>
  <c r="BZ86" i="8"/>
  <c r="BX86" i="8"/>
  <c r="CC86" i="8"/>
  <c r="BR86" i="8"/>
  <c r="BS79" i="8"/>
  <c r="BW79" i="8"/>
  <c r="CA79" i="8"/>
  <c r="CE79" i="8"/>
  <c r="BY79" i="8"/>
  <c r="CC79" i="8"/>
  <c r="CG79" i="8"/>
  <c r="BX79" i="8"/>
  <c r="CF79" i="8"/>
  <c r="BT79" i="8"/>
  <c r="CB79" i="8"/>
  <c r="BZ79" i="8"/>
  <c r="BR79" i="8"/>
  <c r="BV79" i="8"/>
  <c r="CD79" i="8"/>
  <c r="BS81" i="8"/>
  <c r="BW81" i="8"/>
  <c r="CA81" i="8"/>
  <c r="CE81" i="8"/>
  <c r="BY81" i="8"/>
  <c r="BX81" i="8"/>
  <c r="CD81" i="8"/>
  <c r="BT81" i="8"/>
  <c r="CB81" i="8"/>
  <c r="CG81" i="8"/>
  <c r="BZ81" i="8"/>
  <c r="BR81" i="8"/>
  <c r="CF81" i="8"/>
  <c r="BV81" i="8"/>
  <c r="CC81" i="8"/>
  <c r="BR72" i="8"/>
  <c r="B29" i="10" s="1"/>
  <c r="BV72" i="8"/>
  <c r="BZ72" i="8"/>
  <c r="CD72" i="8"/>
  <c r="BS72" i="8"/>
  <c r="BX72" i="8"/>
  <c r="AU29" i="10" s="1"/>
  <c r="CC72" i="8"/>
  <c r="AH29" i="10"/>
  <c r="CA72" i="8"/>
  <c r="CF72" i="8"/>
  <c r="BY72" i="8"/>
  <c r="BT72" i="8"/>
  <c r="CE72" i="8"/>
  <c r="CB72" i="8"/>
  <c r="BW72" i="8"/>
  <c r="AR29" i="10" s="1"/>
  <c r="CG72" i="8"/>
  <c r="BR67" i="8"/>
  <c r="B24" i="10" s="1"/>
  <c r="BV67" i="8"/>
  <c r="AM24" i="10" s="1"/>
  <c r="BZ67" i="8"/>
  <c r="CD67" i="8"/>
  <c r="BS67" i="8"/>
  <c r="Y24" i="10" s="1"/>
  <c r="BX67" i="8"/>
  <c r="CC67" i="8"/>
  <c r="AH24" i="10"/>
  <c r="CA67" i="8"/>
  <c r="CF67" i="8"/>
  <c r="BT67" i="8"/>
  <c r="AC24" i="10" s="1"/>
  <c r="CE67" i="8"/>
  <c r="BY67" i="8"/>
  <c r="AV24" i="10" s="1"/>
  <c r="BW67" i="8"/>
  <c r="AP24" i="10" s="1"/>
  <c r="CG67" i="8"/>
  <c r="CB67" i="8"/>
  <c r="BR70" i="8"/>
  <c r="B27" i="10" s="1"/>
  <c r="BV70" i="8"/>
  <c r="AM27" i="10" s="1"/>
  <c r="BZ70" i="8"/>
  <c r="CD70" i="8"/>
  <c r="BS70" i="8"/>
  <c r="Y27" i="10" s="1"/>
  <c r="BX70" i="8"/>
  <c r="CC70" i="8"/>
  <c r="AH27" i="10"/>
  <c r="CA70" i="8"/>
  <c r="CF70" i="8"/>
  <c r="BC27" i="10" s="1"/>
  <c r="BY70" i="8"/>
  <c r="AV27" i="10" s="1"/>
  <c r="BT70" i="8"/>
  <c r="AC27" i="10" s="1"/>
  <c r="CE70" i="8"/>
  <c r="CB70" i="8"/>
  <c r="BW70" i="8"/>
  <c r="AP27" i="10" s="1"/>
  <c r="CG70" i="8"/>
  <c r="BR181" i="8"/>
  <c r="BV181" i="8"/>
  <c r="BZ181" i="8"/>
  <c r="CD181" i="8"/>
  <c r="CA181" i="8"/>
  <c r="CF181" i="8"/>
  <c r="BS181" i="8"/>
  <c r="BX181" i="8"/>
  <c r="BT181" i="8"/>
  <c r="BY181" i="8"/>
  <c r="BW181" i="8"/>
  <c r="CB181" i="8"/>
  <c r="CG181" i="8"/>
  <c r="CC181" i="8"/>
  <c r="CE181" i="8"/>
  <c r="BT149" i="8"/>
  <c r="BX149" i="8"/>
  <c r="CB149" i="8"/>
  <c r="CF149" i="8"/>
  <c r="BR149" i="8"/>
  <c r="BW149" i="8"/>
  <c r="CC149" i="8"/>
  <c r="BS149" i="8"/>
  <c r="BY149" i="8"/>
  <c r="CD149" i="8"/>
  <c r="BZ149" i="8"/>
  <c r="CE149" i="8"/>
  <c r="BV149" i="8"/>
  <c r="CG149" i="8"/>
  <c r="CA149" i="8"/>
  <c r="BT172" i="8"/>
  <c r="BX172" i="8"/>
  <c r="CB172" i="8"/>
  <c r="CF172" i="8"/>
  <c r="BR172" i="8"/>
  <c r="BW172" i="8"/>
  <c r="CC172" i="8"/>
  <c r="BS172" i="8"/>
  <c r="BY172" i="8"/>
  <c r="CD172" i="8"/>
  <c r="CE172" i="8"/>
  <c r="BZ172" i="8"/>
  <c r="CA172" i="8"/>
  <c r="BV172" i="8"/>
  <c r="CG172" i="8"/>
  <c r="BT146" i="8"/>
  <c r="BX146" i="8"/>
  <c r="CB146" i="8"/>
  <c r="CF146" i="8"/>
  <c r="BR146" i="8"/>
  <c r="BW146" i="8"/>
  <c r="CC146" i="8"/>
  <c r="BS146" i="8"/>
  <c r="BY146" i="8"/>
  <c r="CD146" i="8"/>
  <c r="CE146" i="8"/>
  <c r="BZ146" i="8"/>
  <c r="BV146" i="8"/>
  <c r="CG146" i="8"/>
  <c r="CA146" i="8"/>
  <c r="BR184" i="8"/>
  <c r="BV184" i="8"/>
  <c r="BZ184" i="8"/>
  <c r="CD184" i="8"/>
  <c r="BS184" i="8"/>
  <c r="CB184" i="8"/>
  <c r="CF184" i="8"/>
  <c r="BY184" i="8"/>
  <c r="CC184" i="8"/>
  <c r="BW184" i="8"/>
  <c r="CA184" i="8"/>
  <c r="CE184" i="8"/>
  <c r="BX184" i="8"/>
  <c r="BT184" i="8"/>
  <c r="CG184" i="8"/>
  <c r="BT150" i="8"/>
  <c r="BX150" i="8"/>
  <c r="CB150" i="8"/>
  <c r="CF150" i="8"/>
  <c r="BR150" i="8"/>
  <c r="BW150" i="8"/>
  <c r="CC150" i="8"/>
  <c r="BS150" i="8"/>
  <c r="BY150" i="8"/>
  <c r="CD150" i="8"/>
  <c r="CE150" i="8"/>
  <c r="BZ150" i="8"/>
  <c r="BV150" i="8"/>
  <c r="CG150" i="8"/>
  <c r="CA150" i="8"/>
  <c r="BT133" i="8"/>
  <c r="BX133" i="8"/>
  <c r="CB133" i="8"/>
  <c r="CF133" i="8"/>
  <c r="BS133" i="8"/>
  <c r="BY133" i="8"/>
  <c r="CD133" i="8"/>
  <c r="BV133" i="8"/>
  <c r="CC133" i="8"/>
  <c r="BW133" i="8"/>
  <c r="CE133" i="8"/>
  <c r="BR133" i="8"/>
  <c r="CG133" i="8"/>
  <c r="BZ133" i="8"/>
  <c r="CA133" i="8"/>
  <c r="BT170" i="8"/>
  <c r="BX170" i="8"/>
  <c r="CB170" i="8"/>
  <c r="CF170" i="8"/>
  <c r="BR170" i="8"/>
  <c r="BW170" i="8"/>
  <c r="CC170" i="8"/>
  <c r="BS170" i="8"/>
  <c r="BY170" i="8"/>
  <c r="CD170" i="8"/>
  <c r="CE170" i="8"/>
  <c r="BZ170" i="8"/>
  <c r="CA170" i="8"/>
  <c r="BV170" i="8"/>
  <c r="CG170" i="8"/>
  <c r="BT138" i="8"/>
  <c r="BX138" i="8"/>
  <c r="CB138" i="8"/>
  <c r="CF138" i="8"/>
  <c r="BR138" i="8"/>
  <c r="BW138" i="8"/>
  <c r="CC138" i="8"/>
  <c r="BS138" i="8"/>
  <c r="BY138" i="8"/>
  <c r="CD138" i="8"/>
  <c r="CE138" i="8"/>
  <c r="BZ138" i="8"/>
  <c r="BV138" i="8"/>
  <c r="CG138" i="8"/>
  <c r="CA138" i="8"/>
  <c r="BR68" i="8"/>
  <c r="B25" i="10" s="1"/>
  <c r="BV68" i="8"/>
  <c r="AM25" i="10" s="1"/>
  <c r="BZ68" i="8"/>
  <c r="CD68" i="8"/>
  <c r="BS68" i="8"/>
  <c r="Y25" i="10" s="1"/>
  <c r="BX68" i="8"/>
  <c r="CC68" i="8"/>
  <c r="AH25" i="10"/>
  <c r="CA68" i="8"/>
  <c r="CF68" i="8"/>
  <c r="BY68" i="8"/>
  <c r="AV25" i="10" s="1"/>
  <c r="BT68" i="8"/>
  <c r="AC25" i="10" s="1"/>
  <c r="CE68" i="8"/>
  <c r="CB68" i="8"/>
  <c r="CG68" i="8"/>
  <c r="BW68" i="8"/>
  <c r="AP25" i="10" s="1"/>
  <c r="BT175" i="8"/>
  <c r="BX175" i="8"/>
  <c r="CB175" i="8"/>
  <c r="CF175" i="8"/>
  <c r="BR175" i="8"/>
  <c r="BW175" i="8"/>
  <c r="CC175" i="8"/>
  <c r="CA175" i="8"/>
  <c r="BY175" i="8"/>
  <c r="BS175" i="8"/>
  <c r="CG175" i="8"/>
  <c r="BV175" i="8"/>
  <c r="CD175" i="8"/>
  <c r="CE175" i="8"/>
  <c r="BZ175" i="8"/>
  <c r="BY104" i="8"/>
  <c r="CC104" i="8"/>
  <c r="CG104" i="8"/>
  <c r="BS104" i="8"/>
  <c r="BW104" i="8"/>
  <c r="CA104" i="8"/>
  <c r="CE104" i="8"/>
  <c r="BR104" i="8"/>
  <c r="BZ104" i="8"/>
  <c r="BV104" i="8"/>
  <c r="CD104" i="8"/>
  <c r="CB104" i="8"/>
  <c r="CF104" i="8"/>
  <c r="BT104" i="8"/>
  <c r="BX104" i="8"/>
  <c r="BY91" i="8"/>
  <c r="CC91" i="8"/>
  <c r="CG91" i="8"/>
  <c r="BS91" i="8"/>
  <c r="BW91" i="8"/>
  <c r="CA91" i="8"/>
  <c r="CE91" i="8"/>
  <c r="BR91" i="8"/>
  <c r="BZ91" i="8"/>
  <c r="BV91" i="8"/>
  <c r="CD91" i="8"/>
  <c r="CB91" i="8"/>
  <c r="CF91" i="8"/>
  <c r="BT91" i="8"/>
  <c r="BX91" i="8"/>
  <c r="BR61" i="8"/>
  <c r="B18" i="10" s="1"/>
  <c r="BV61" i="8"/>
  <c r="AM18" i="10" s="1"/>
  <c r="BZ61" i="8"/>
  <c r="CD61" i="8"/>
  <c r="BS61" i="8"/>
  <c r="Y18" i="10" s="1"/>
  <c r="BX61" i="8"/>
  <c r="CC61" i="8"/>
  <c r="AH18" i="10"/>
  <c r="CA61" i="8"/>
  <c r="CF61" i="8"/>
  <c r="BT61" i="8"/>
  <c r="AC18" i="10" s="1"/>
  <c r="CE61" i="8"/>
  <c r="BY61" i="8"/>
  <c r="AV18" i="10" s="1"/>
  <c r="CG61" i="8"/>
  <c r="BW61" i="8"/>
  <c r="AP18" i="10" s="1"/>
  <c r="CB61" i="8"/>
  <c r="BY96" i="8"/>
  <c r="CC96" i="8"/>
  <c r="CG96" i="8"/>
  <c r="BS96" i="8"/>
  <c r="BW96" i="8"/>
  <c r="CA96" i="8"/>
  <c r="CE96" i="8"/>
  <c r="BR96" i="8"/>
  <c r="BZ96" i="8"/>
  <c r="BV96" i="8"/>
  <c r="CD96" i="8"/>
  <c r="CB96" i="8"/>
  <c r="CF96" i="8"/>
  <c r="BT96" i="8"/>
  <c r="BX96" i="8"/>
  <c r="BR182" i="8"/>
  <c r="BV182" i="8"/>
  <c r="BZ182" i="8"/>
  <c r="CD182" i="8"/>
  <c r="CA182" i="8"/>
  <c r="CF182" i="8"/>
  <c r="BS182" i="8"/>
  <c r="BX182" i="8"/>
  <c r="CC182" i="8"/>
  <c r="BT182" i="8"/>
  <c r="CE182" i="8"/>
  <c r="BW182" i="8"/>
  <c r="CB182" i="8"/>
  <c r="CG182" i="8"/>
  <c r="BY182" i="8"/>
  <c r="BT164" i="8"/>
  <c r="BX164" i="8"/>
  <c r="CB164" i="8"/>
  <c r="CF164" i="8"/>
  <c r="BR164" i="8"/>
  <c r="BW164" i="8"/>
  <c r="CC164" i="8"/>
  <c r="BS164" i="8"/>
  <c r="BY164" i="8"/>
  <c r="CD164" i="8"/>
  <c r="CE164" i="8"/>
  <c r="CA164" i="8"/>
  <c r="BV164" i="8"/>
  <c r="CG164" i="8"/>
  <c r="BZ164" i="8"/>
  <c r="BT148" i="8"/>
  <c r="BX148" i="8"/>
  <c r="CB148" i="8"/>
  <c r="CF148" i="8"/>
  <c r="BR148" i="8"/>
  <c r="BW148" i="8"/>
  <c r="CC148" i="8"/>
  <c r="BS148" i="8"/>
  <c r="BY148" i="8"/>
  <c r="CD148" i="8"/>
  <c r="CE148" i="8"/>
  <c r="BZ148" i="8"/>
  <c r="BV148" i="8"/>
  <c r="CG148" i="8"/>
  <c r="CA148" i="8"/>
  <c r="BT132" i="8"/>
  <c r="BX132" i="8"/>
  <c r="CB132" i="8"/>
  <c r="CF132" i="8"/>
  <c r="BS132" i="8"/>
  <c r="BY132" i="8"/>
  <c r="CD132" i="8"/>
  <c r="BW132" i="8"/>
  <c r="CE132" i="8"/>
  <c r="BR132" i="8"/>
  <c r="BZ132" i="8"/>
  <c r="CG132" i="8"/>
  <c r="CA132" i="8"/>
  <c r="CC132" i="8"/>
  <c r="BV132" i="8"/>
  <c r="BR64" i="8"/>
  <c r="B21" i="10" s="1"/>
  <c r="BV64" i="8"/>
  <c r="AM21" i="10" s="1"/>
  <c r="BZ64" i="8"/>
  <c r="CD64" i="8"/>
  <c r="BS64" i="8"/>
  <c r="Y21" i="10" s="1"/>
  <c r="BX64" i="8"/>
  <c r="CC64" i="8"/>
  <c r="AH21" i="10"/>
  <c r="CA64" i="8"/>
  <c r="CF64" i="8"/>
  <c r="BY64" i="8"/>
  <c r="AV21" i="10" s="1"/>
  <c r="BT64" i="8"/>
  <c r="AC21" i="10" s="1"/>
  <c r="CE64" i="8"/>
  <c r="CB64" i="8"/>
  <c r="BW64" i="8"/>
  <c r="AP21" i="10" s="1"/>
  <c r="CG64" i="8"/>
  <c r="BT159" i="8"/>
  <c r="BX159" i="8"/>
  <c r="CB159" i="8"/>
  <c r="CF159" i="8"/>
  <c r="BR159" i="8"/>
  <c r="BW159" i="8"/>
  <c r="CC159" i="8"/>
  <c r="BS159" i="8"/>
  <c r="BY159" i="8"/>
  <c r="CD159" i="8"/>
  <c r="BZ159" i="8"/>
  <c r="CE159" i="8"/>
  <c r="BV159" i="8"/>
  <c r="CG159" i="8"/>
  <c r="CA159" i="8"/>
  <c r="BT143" i="8"/>
  <c r="BX143" i="8"/>
  <c r="CB143" i="8"/>
  <c r="CF143" i="8"/>
  <c r="BR143" i="8"/>
  <c r="BW143" i="8"/>
  <c r="CC143" i="8"/>
  <c r="BS143" i="8"/>
  <c r="BY143" i="8"/>
  <c r="CD143" i="8"/>
  <c r="BZ143" i="8"/>
  <c r="CG143" i="8"/>
  <c r="CA143" i="8"/>
  <c r="CE143" i="8"/>
  <c r="BV143" i="8"/>
  <c r="BT127" i="8"/>
  <c r="BX127" i="8"/>
  <c r="CB127" i="8"/>
  <c r="CF127" i="8"/>
  <c r="BS127" i="8"/>
  <c r="BY127" i="8"/>
  <c r="CD127" i="8"/>
  <c r="BZ127" i="8"/>
  <c r="CE127" i="8"/>
  <c r="BV127" i="8"/>
  <c r="CG127" i="8"/>
  <c r="BW127" i="8"/>
  <c r="CA127" i="8"/>
  <c r="BR127" i="8"/>
  <c r="CC127" i="8"/>
  <c r="BT116" i="8"/>
  <c r="BX116" i="8"/>
  <c r="CB116" i="8"/>
  <c r="CF116" i="8"/>
  <c r="BR116" i="8"/>
  <c r="BV116" i="8"/>
  <c r="BZ116" i="8"/>
  <c r="CD116" i="8"/>
  <c r="BY116" i="8"/>
  <c r="CG116" i="8"/>
  <c r="BS116" i="8"/>
  <c r="CA116" i="8"/>
  <c r="BW116" i="8"/>
  <c r="CC116" i="8"/>
  <c r="CE116" i="8"/>
  <c r="BY108" i="8"/>
  <c r="CC108" i="8"/>
  <c r="CG108" i="8"/>
  <c r="BS108" i="8"/>
  <c r="BW108" i="8"/>
  <c r="CA108" i="8"/>
  <c r="CE108" i="8"/>
  <c r="BR108" i="8"/>
  <c r="BZ108" i="8"/>
  <c r="BV108" i="8"/>
  <c r="CD108" i="8"/>
  <c r="CB108" i="8"/>
  <c r="CF108" i="8"/>
  <c r="BX108" i="8"/>
  <c r="BT108" i="8"/>
  <c r="BR56" i="8"/>
  <c r="B13" i="10" s="1"/>
  <c r="BV56" i="8"/>
  <c r="AM13" i="10" s="1"/>
  <c r="BZ56" i="8"/>
  <c r="CD56" i="8"/>
  <c r="BS56" i="8"/>
  <c r="Y13" i="10" s="1"/>
  <c r="BX56" i="8"/>
  <c r="CC56" i="8"/>
  <c r="AH13" i="10"/>
  <c r="CA56" i="8"/>
  <c r="CF56" i="8"/>
  <c r="BE13" i="10" s="1"/>
  <c r="BY56" i="8"/>
  <c r="AV13" i="10" s="1"/>
  <c r="BT56" i="8"/>
  <c r="AC13" i="10" s="1"/>
  <c r="CE56" i="8"/>
  <c r="CB56" i="8"/>
  <c r="BW56" i="8"/>
  <c r="AP13" i="10" s="1"/>
  <c r="CG56" i="8"/>
  <c r="BY110" i="8"/>
  <c r="CC110" i="8"/>
  <c r="CG110" i="8"/>
  <c r="BS110" i="8"/>
  <c r="BW110" i="8"/>
  <c r="CA110" i="8"/>
  <c r="CE110" i="8"/>
  <c r="BR110" i="8"/>
  <c r="BZ110" i="8"/>
  <c r="BV110" i="8"/>
  <c r="CD110" i="8"/>
  <c r="CB110" i="8"/>
  <c r="CF110" i="8"/>
  <c r="BT110" i="8"/>
  <c r="BX110" i="8"/>
  <c r="BY98" i="8"/>
  <c r="CC98" i="8"/>
  <c r="CG98" i="8"/>
  <c r="BS98" i="8"/>
  <c r="BW98" i="8"/>
  <c r="CA98" i="8"/>
  <c r="CE98" i="8"/>
  <c r="BR98" i="8"/>
  <c r="BZ98" i="8"/>
  <c r="BV98" i="8"/>
  <c r="CD98" i="8"/>
  <c r="CB98" i="8"/>
  <c r="CF98" i="8"/>
  <c r="BT98" i="8"/>
  <c r="BX98" i="8"/>
  <c r="BS84" i="8"/>
  <c r="BW84" i="8"/>
  <c r="CA84" i="8"/>
  <c r="CE84" i="8"/>
  <c r="BT84" i="8"/>
  <c r="BY84" i="8"/>
  <c r="CD84" i="8"/>
  <c r="BV84" i="8"/>
  <c r="CB84" i="8"/>
  <c r="CG84" i="8"/>
  <c r="CF84" i="8"/>
  <c r="BZ84" i="8"/>
  <c r="BR84" i="8"/>
  <c r="BX84" i="8"/>
  <c r="CC84" i="8"/>
  <c r="BR75" i="8"/>
  <c r="BV75" i="8"/>
  <c r="BZ75" i="8"/>
  <c r="CD75" i="8"/>
  <c r="BS75" i="8"/>
  <c r="BX75" i="8"/>
  <c r="CC75" i="8"/>
  <c r="CA75" i="8"/>
  <c r="CF75" i="8"/>
  <c r="BT75" i="8"/>
  <c r="CE75" i="8"/>
  <c r="BY75" i="8"/>
  <c r="BW75" i="8"/>
  <c r="CG75" i="8"/>
  <c r="CB75" i="8"/>
  <c r="BS77" i="8"/>
  <c r="BW77" i="8"/>
  <c r="CA77" i="8"/>
  <c r="CE77" i="8"/>
  <c r="BY77" i="8"/>
  <c r="CC77" i="8"/>
  <c r="CG77" i="8"/>
  <c r="BX77" i="8"/>
  <c r="CF77" i="8"/>
  <c r="BT77" i="8"/>
  <c r="CB77" i="8"/>
  <c r="BZ77" i="8"/>
  <c r="BR77" i="8"/>
  <c r="BV77" i="8"/>
  <c r="CD77" i="8"/>
  <c r="BR65" i="8"/>
  <c r="B22" i="10" s="1"/>
  <c r="BV65" i="8"/>
  <c r="AM22" i="10" s="1"/>
  <c r="BZ65" i="8"/>
  <c r="CD65" i="8"/>
  <c r="BS65" i="8"/>
  <c r="Y22" i="10" s="1"/>
  <c r="BX65" i="8"/>
  <c r="CC65" i="8"/>
  <c r="AH22" i="10"/>
  <c r="CA65" i="8"/>
  <c r="CF65" i="8"/>
  <c r="BT65" i="8"/>
  <c r="AC22" i="10" s="1"/>
  <c r="CE65" i="8"/>
  <c r="BY65" i="8"/>
  <c r="AV22" i="10" s="1"/>
  <c r="CG65" i="8"/>
  <c r="BW65" i="8"/>
  <c r="AP22" i="10" s="1"/>
  <c r="CB65" i="8"/>
  <c r="BR63" i="8"/>
  <c r="B20" i="10" s="1"/>
  <c r="BV63" i="8"/>
  <c r="AM20" i="10" s="1"/>
  <c r="BZ63" i="8"/>
  <c r="CD63" i="8"/>
  <c r="BS63" i="8"/>
  <c r="Y20" i="10" s="1"/>
  <c r="BX63" i="8"/>
  <c r="CC63" i="8"/>
  <c r="AH20" i="10"/>
  <c r="CA63" i="8"/>
  <c r="CF63" i="8"/>
  <c r="BG20" i="10" s="1"/>
  <c r="BT63" i="8"/>
  <c r="AC20" i="10" s="1"/>
  <c r="CE63" i="8"/>
  <c r="BY63" i="8"/>
  <c r="AV20" i="10" s="1"/>
  <c r="BW63" i="8"/>
  <c r="AP20" i="10" s="1"/>
  <c r="CG63" i="8"/>
  <c r="CB63" i="8"/>
  <c r="BR66" i="8"/>
  <c r="B23" i="10" s="1"/>
  <c r="BV66" i="8"/>
  <c r="AM23" i="10" s="1"/>
  <c r="BZ66" i="8"/>
  <c r="CD66" i="8"/>
  <c r="BS66" i="8"/>
  <c r="Y23" i="10" s="1"/>
  <c r="BX66" i="8"/>
  <c r="CC66" i="8"/>
  <c r="AH23" i="10"/>
  <c r="CA66" i="8"/>
  <c r="CF66" i="8"/>
  <c r="BY66" i="8"/>
  <c r="AV23" i="10" s="1"/>
  <c r="BT66" i="8"/>
  <c r="AC23" i="10" s="1"/>
  <c r="CE66" i="8"/>
  <c r="CB66" i="8"/>
  <c r="BW66" i="8"/>
  <c r="AP23" i="10" s="1"/>
  <c r="CG66" i="8"/>
  <c r="BT176" i="8"/>
  <c r="BX176" i="8"/>
  <c r="CB176" i="8"/>
  <c r="CF176" i="8"/>
  <c r="BR176" i="8"/>
  <c r="BW176" i="8"/>
  <c r="CC176" i="8"/>
  <c r="BS176" i="8"/>
  <c r="BZ176" i="8"/>
  <c r="CG176" i="8"/>
  <c r="BV176" i="8"/>
  <c r="CE176" i="8"/>
  <c r="CA176" i="8"/>
  <c r="CD176" i="8"/>
  <c r="BY176" i="8"/>
  <c r="BT142" i="8"/>
  <c r="BX142" i="8"/>
  <c r="CB142" i="8"/>
  <c r="CF142" i="8"/>
  <c r="BR142" i="8"/>
  <c r="BW142" i="8"/>
  <c r="CC142" i="8"/>
  <c r="BS142" i="8"/>
  <c r="BY142" i="8"/>
  <c r="CD142" i="8"/>
  <c r="CE142" i="8"/>
  <c r="BZ142" i="8"/>
  <c r="CA142" i="8"/>
  <c r="BV142" i="8"/>
  <c r="CG142" i="8"/>
  <c r="BT169" i="8"/>
  <c r="BX169" i="8"/>
  <c r="CB169" i="8"/>
  <c r="CF169" i="8"/>
  <c r="BR169" i="8"/>
  <c r="BW169" i="8"/>
  <c r="CC169" i="8"/>
  <c r="BS169" i="8"/>
  <c r="BY169" i="8"/>
  <c r="CD169" i="8"/>
  <c r="BZ169" i="8"/>
  <c r="BV169" i="8"/>
  <c r="CA169" i="8"/>
  <c r="CE169" i="8"/>
  <c r="CG169" i="8"/>
  <c r="BT137" i="8"/>
  <c r="BX137" i="8"/>
  <c r="CB137" i="8"/>
  <c r="CF137" i="8"/>
  <c r="BR137" i="8"/>
  <c r="BW137" i="8"/>
  <c r="CC137" i="8"/>
  <c r="BS137" i="8"/>
  <c r="BY137" i="8"/>
  <c r="CD137" i="8"/>
  <c r="BZ137" i="8"/>
  <c r="CG137" i="8"/>
  <c r="CA137" i="8"/>
  <c r="CE137" i="8"/>
  <c r="BV137" i="8"/>
  <c r="BT173" i="8"/>
  <c r="BX173" i="8"/>
  <c r="CB173" i="8"/>
  <c r="CF173" i="8"/>
  <c r="BR173" i="8"/>
  <c r="BW173" i="8"/>
  <c r="CC173" i="8"/>
  <c r="BS173" i="8"/>
  <c r="BY173" i="8"/>
  <c r="CE173" i="8"/>
  <c r="CD173" i="8"/>
  <c r="BZ173" i="8"/>
  <c r="CG173" i="8"/>
  <c r="CA173" i="8"/>
  <c r="BV173" i="8"/>
  <c r="BT141" i="8"/>
  <c r="BX141" i="8"/>
  <c r="CB141" i="8"/>
  <c r="CF141" i="8"/>
  <c r="BR141" i="8"/>
  <c r="BW141" i="8"/>
  <c r="CC141" i="8"/>
  <c r="BS141" i="8"/>
  <c r="BY141" i="8"/>
  <c r="CD141" i="8"/>
  <c r="BZ141" i="8"/>
  <c r="BV141" i="8"/>
  <c r="CA141" i="8"/>
  <c r="CE141" i="8"/>
  <c r="CG141" i="8"/>
  <c r="BT126" i="8"/>
  <c r="BX126" i="8"/>
  <c r="CB126" i="8"/>
  <c r="CF126" i="8"/>
  <c r="BS126" i="8"/>
  <c r="BY126" i="8"/>
  <c r="CD126" i="8"/>
  <c r="BZ126" i="8"/>
  <c r="CE126" i="8"/>
  <c r="CA126" i="8"/>
  <c r="BR126" i="8"/>
  <c r="CC126" i="8"/>
  <c r="CG126" i="8"/>
  <c r="BW126" i="8"/>
  <c r="BV126" i="8"/>
  <c r="BT161" i="8"/>
  <c r="BX161" i="8"/>
  <c r="CB161" i="8"/>
  <c r="CF161" i="8"/>
  <c r="BR161" i="8"/>
  <c r="BW161" i="8"/>
  <c r="CC161" i="8"/>
  <c r="BS161" i="8"/>
  <c r="BY161" i="8"/>
  <c r="CD161" i="8"/>
  <c r="BZ161" i="8"/>
  <c r="CE161" i="8"/>
  <c r="BV161" i="8"/>
  <c r="CG161" i="8"/>
  <c r="CA161" i="8"/>
  <c r="BT129" i="8"/>
  <c r="BX129" i="8"/>
  <c r="CB129" i="8"/>
  <c r="CF129" i="8"/>
  <c r="BS129" i="8"/>
  <c r="BY129" i="8"/>
  <c r="CD129" i="8"/>
  <c r="BV129" i="8"/>
  <c r="CC129" i="8"/>
  <c r="BW129" i="8"/>
  <c r="CE129" i="8"/>
  <c r="BZ129" i="8"/>
  <c r="BR129" i="8"/>
  <c r="CA129" i="8"/>
  <c r="CG129" i="8"/>
  <c r="BR187" i="8"/>
  <c r="BV187" i="8"/>
  <c r="BZ187" i="8"/>
  <c r="CD187" i="8"/>
  <c r="BX187" i="8"/>
  <c r="CF187" i="8"/>
  <c r="BY187" i="8"/>
  <c r="CG187" i="8"/>
  <c r="BS187" i="8"/>
  <c r="BW187" i="8"/>
  <c r="CA187" i="8"/>
  <c r="CE187" i="8"/>
  <c r="BT187" i="8"/>
  <c r="CB187" i="8"/>
  <c r="CC187" i="8"/>
  <c r="BT123" i="8"/>
  <c r="BX123" i="8"/>
  <c r="CB123" i="8"/>
  <c r="CF123" i="8"/>
  <c r="BS123" i="8"/>
  <c r="BY123" i="8"/>
  <c r="CD123" i="8"/>
  <c r="BZ123" i="8"/>
  <c r="CE123" i="8"/>
  <c r="BV123" i="8"/>
  <c r="CG123" i="8"/>
  <c r="BW123" i="8"/>
  <c r="CA123" i="8"/>
  <c r="BR123" i="8"/>
  <c r="CC123" i="8"/>
  <c r="BY101" i="8"/>
  <c r="CC101" i="8"/>
  <c r="CG101" i="8"/>
  <c r="BS101" i="8"/>
  <c r="BW101" i="8"/>
  <c r="CA101" i="8"/>
  <c r="CE101" i="8"/>
  <c r="BR101" i="8"/>
  <c r="BZ101" i="8"/>
  <c r="BV101" i="8"/>
  <c r="CD101" i="8"/>
  <c r="CB101" i="8"/>
  <c r="CF101" i="8"/>
  <c r="BT101" i="8"/>
  <c r="BX101" i="8"/>
  <c r="BY89" i="8"/>
  <c r="CC89" i="8"/>
  <c r="CG89" i="8"/>
  <c r="BS89" i="8"/>
  <c r="BW89" i="8"/>
  <c r="CA89" i="8"/>
  <c r="CE89" i="8"/>
  <c r="BR89" i="8"/>
  <c r="BZ89" i="8"/>
  <c r="BV89" i="8"/>
  <c r="CD89" i="8"/>
  <c r="CB89" i="8"/>
  <c r="CF89" i="8"/>
  <c r="BT89" i="8"/>
  <c r="BX89" i="8"/>
  <c r="BY111" i="8"/>
  <c r="CC111" i="8"/>
  <c r="CG111" i="8"/>
  <c r="BS111" i="8"/>
  <c r="BW111" i="8"/>
  <c r="CA111" i="8"/>
  <c r="BR111" i="8"/>
  <c r="BZ111" i="8"/>
  <c r="CF111" i="8"/>
  <c r="BV111" i="8"/>
  <c r="CD111" i="8"/>
  <c r="CB111" i="8"/>
  <c r="CE111" i="8"/>
  <c r="BT111" i="8"/>
  <c r="BX111" i="8"/>
  <c r="BS87" i="8"/>
  <c r="BW87" i="8"/>
  <c r="BT87" i="8"/>
  <c r="BY87" i="8"/>
  <c r="CC87" i="8"/>
  <c r="CG87" i="8"/>
  <c r="BV87" i="8"/>
  <c r="CA87" i="8"/>
  <c r="CE87" i="8"/>
  <c r="BZ87" i="8"/>
  <c r="CD87" i="8"/>
  <c r="CB87" i="8"/>
  <c r="CF87" i="8"/>
  <c r="BR87" i="8"/>
  <c r="BX87" i="8"/>
  <c r="BR178" i="8"/>
  <c r="BV178" i="8"/>
  <c r="BZ178" i="8"/>
  <c r="CD178" i="8"/>
  <c r="CA178" i="8"/>
  <c r="CF178" i="8"/>
  <c r="BS178" i="8"/>
  <c r="BX178" i="8"/>
  <c r="BT178" i="8"/>
  <c r="CE178" i="8"/>
  <c r="BW178" i="8"/>
  <c r="CB178" i="8"/>
  <c r="CG178" i="8"/>
  <c r="CC178" i="8"/>
  <c r="BY178" i="8"/>
  <c r="BT160" i="8"/>
  <c r="BX160" i="8"/>
  <c r="CB160" i="8"/>
  <c r="CF160" i="8"/>
  <c r="BR160" i="8"/>
  <c r="BW160" i="8"/>
  <c r="CC160" i="8"/>
  <c r="BS160" i="8"/>
  <c r="BY160" i="8"/>
  <c r="CD160" i="8"/>
  <c r="CE160" i="8"/>
  <c r="BV160" i="8"/>
  <c r="CG160" i="8"/>
  <c r="BZ160" i="8"/>
  <c r="CA160" i="8"/>
  <c r="BT144" i="8"/>
  <c r="BX144" i="8"/>
  <c r="CB144" i="8"/>
  <c r="CF144" i="8"/>
  <c r="BR144" i="8"/>
  <c r="BW144" i="8"/>
  <c r="CC144" i="8"/>
  <c r="BS144" i="8"/>
  <c r="BY144" i="8"/>
  <c r="CD144" i="8"/>
  <c r="CE144" i="8"/>
  <c r="BZ144" i="8"/>
  <c r="CA144" i="8"/>
  <c r="BV144" i="8"/>
  <c r="CG144" i="8"/>
  <c r="BT128" i="8"/>
  <c r="BX128" i="8"/>
  <c r="CB128" i="8"/>
  <c r="CF128" i="8"/>
  <c r="BS128" i="8"/>
  <c r="BY128" i="8"/>
  <c r="CD128" i="8"/>
  <c r="BZ128" i="8"/>
  <c r="CE128" i="8"/>
  <c r="CA128" i="8"/>
  <c r="BR128" i="8"/>
  <c r="CC128" i="8"/>
  <c r="BV128" i="8"/>
  <c r="CG128" i="8"/>
  <c r="BW128" i="8"/>
  <c r="BT171" i="8"/>
  <c r="BX171" i="8"/>
  <c r="CB171" i="8"/>
  <c r="CF171" i="8"/>
  <c r="BR171" i="8"/>
  <c r="BW171" i="8"/>
  <c r="CC171" i="8"/>
  <c r="BS171" i="8"/>
  <c r="BY171" i="8"/>
  <c r="CD171" i="8"/>
  <c r="BZ171" i="8"/>
  <c r="BV171" i="8"/>
  <c r="CA171" i="8"/>
  <c r="CE171" i="8"/>
  <c r="CG171" i="8"/>
  <c r="BT155" i="8"/>
  <c r="BX155" i="8"/>
  <c r="CB155" i="8"/>
  <c r="CF155" i="8"/>
  <c r="BR155" i="8"/>
  <c r="BW155" i="8"/>
  <c r="CC155" i="8"/>
  <c r="BS155" i="8"/>
  <c r="BY155" i="8"/>
  <c r="CD155" i="8"/>
  <c r="BZ155" i="8"/>
  <c r="CE155" i="8"/>
  <c r="CG155" i="8"/>
  <c r="CA155" i="8"/>
  <c r="BV155" i="8"/>
  <c r="BT139" i="8"/>
  <c r="BX139" i="8"/>
  <c r="CB139" i="8"/>
  <c r="CF139" i="8"/>
  <c r="BR139" i="8"/>
  <c r="BW139" i="8"/>
  <c r="CC139" i="8"/>
  <c r="BS139" i="8"/>
  <c r="BY139" i="8"/>
  <c r="CD139" i="8"/>
  <c r="BZ139" i="8"/>
  <c r="BV139" i="8"/>
  <c r="CA139" i="8"/>
  <c r="CE139" i="8"/>
  <c r="CG139" i="8"/>
  <c r="BT121" i="8"/>
  <c r="BX121" i="8"/>
  <c r="CB121" i="8"/>
  <c r="CF121" i="8"/>
  <c r="BS121" i="8"/>
  <c r="BY121" i="8"/>
  <c r="CD121" i="8"/>
  <c r="BZ121" i="8"/>
  <c r="CE121" i="8"/>
  <c r="BV121" i="8"/>
  <c r="CG121" i="8"/>
  <c r="BW121" i="8"/>
  <c r="CA121" i="8"/>
  <c r="CC121" i="8"/>
  <c r="BR121" i="8"/>
  <c r="BY113" i="8"/>
  <c r="CC113" i="8"/>
  <c r="CG113" i="8"/>
  <c r="BV113" i="8"/>
  <c r="CA113" i="8"/>
  <c r="CF113" i="8"/>
  <c r="BS113" i="8"/>
  <c r="BX113" i="8"/>
  <c r="CD113" i="8"/>
  <c r="BR113" i="8"/>
  <c r="CB113" i="8"/>
  <c r="BT113" i="8"/>
  <c r="CE113" i="8"/>
  <c r="BW113" i="8"/>
  <c r="BZ113" i="8"/>
  <c r="BY95" i="8"/>
  <c r="CC95" i="8"/>
  <c r="CG95" i="8"/>
  <c r="BS95" i="8"/>
  <c r="BW95" i="8"/>
  <c r="CA95" i="8"/>
  <c r="CE95" i="8"/>
  <c r="BR95" i="8"/>
  <c r="BZ95" i="8"/>
  <c r="BV95" i="8"/>
  <c r="CD95" i="8"/>
  <c r="CB95" i="8"/>
  <c r="CF95" i="8"/>
  <c r="BT95" i="8"/>
  <c r="BX95" i="8"/>
  <c r="BT122" i="8"/>
  <c r="BX122" i="8"/>
  <c r="CB122" i="8"/>
  <c r="CF122" i="8"/>
  <c r="BS122" i="8"/>
  <c r="BY122" i="8"/>
  <c r="CD122" i="8"/>
  <c r="BZ122" i="8"/>
  <c r="CE122" i="8"/>
  <c r="CA122" i="8"/>
  <c r="BR122" i="8"/>
  <c r="CC122" i="8"/>
  <c r="CG122" i="8"/>
  <c r="BW122" i="8"/>
  <c r="BV122" i="8"/>
  <c r="BS78" i="8"/>
  <c r="BW78" i="8"/>
  <c r="CA78" i="8"/>
  <c r="CE78" i="8"/>
  <c r="BY78" i="8"/>
  <c r="CC78" i="8"/>
  <c r="CG78" i="8"/>
  <c r="BX78" i="8"/>
  <c r="CF78" i="8"/>
  <c r="BT78" i="8"/>
  <c r="CB78" i="8"/>
  <c r="BZ78" i="8"/>
  <c r="BR78" i="8"/>
  <c r="CD78" i="8"/>
  <c r="BV78" i="8"/>
  <c r="BY94" i="8"/>
  <c r="CC94" i="8"/>
  <c r="CG94" i="8"/>
  <c r="BS94" i="8"/>
  <c r="BW94" i="8"/>
  <c r="CA94" i="8"/>
  <c r="CE94" i="8"/>
  <c r="BR94" i="8"/>
  <c r="BZ94" i="8"/>
  <c r="BV94" i="8"/>
  <c r="CD94" i="8"/>
  <c r="CB94" i="8"/>
  <c r="CF94" i="8"/>
  <c r="BT94" i="8"/>
  <c r="BX94" i="8"/>
  <c r="BS83" i="8"/>
  <c r="BW83" i="8"/>
  <c r="CA83" i="8"/>
  <c r="CE83" i="8"/>
  <c r="BT83" i="8"/>
  <c r="BY83" i="8"/>
  <c r="CD83" i="8"/>
  <c r="BV83" i="8"/>
  <c r="CB83" i="8"/>
  <c r="CG83" i="8"/>
  <c r="BZ83" i="8"/>
  <c r="CF83" i="8"/>
  <c r="CC83" i="8"/>
  <c r="BR83" i="8"/>
  <c r="BX83" i="8"/>
  <c r="BR69" i="8"/>
  <c r="B26" i="10" s="1"/>
  <c r="BV69" i="8"/>
  <c r="AM26" i="10" s="1"/>
  <c r="BZ69" i="8"/>
  <c r="CD69" i="8"/>
  <c r="BS69" i="8"/>
  <c r="Y26" i="10" s="1"/>
  <c r="BX69" i="8"/>
  <c r="CC69" i="8"/>
  <c r="AH26" i="10"/>
  <c r="CA69" i="8"/>
  <c r="CF69" i="8"/>
  <c r="BT69" i="8"/>
  <c r="AC26" i="10" s="1"/>
  <c r="CE69" i="8"/>
  <c r="BY69" i="8"/>
  <c r="AV26" i="10" s="1"/>
  <c r="CG69" i="8"/>
  <c r="BW69" i="8"/>
  <c r="AP26" i="10" s="1"/>
  <c r="CB69" i="8"/>
  <c r="BR76" i="8"/>
  <c r="BS76" i="8"/>
  <c r="BW76" i="8"/>
  <c r="CA76" i="8"/>
  <c r="CE76" i="8"/>
  <c r="BY76" i="8"/>
  <c r="CC76" i="8"/>
  <c r="CG76" i="8"/>
  <c r="BX76" i="8"/>
  <c r="CF76" i="8"/>
  <c r="BT76" i="8"/>
  <c r="CB76" i="8"/>
  <c r="BZ76" i="8"/>
  <c r="CD76" i="8"/>
  <c r="BV76" i="8"/>
  <c r="BR60" i="8"/>
  <c r="B17" i="10" s="1"/>
  <c r="BV60" i="8"/>
  <c r="AM17" i="10" s="1"/>
  <c r="BZ60" i="8"/>
  <c r="CD60" i="8"/>
  <c r="BS60" i="8"/>
  <c r="Y17" i="10" s="1"/>
  <c r="BX60" i="8"/>
  <c r="CC60" i="8"/>
  <c r="AH17" i="10"/>
  <c r="CA60" i="8"/>
  <c r="CF60" i="8"/>
  <c r="BY60" i="8"/>
  <c r="AV17" i="10" s="1"/>
  <c r="BT60" i="8"/>
  <c r="AC17" i="10" s="1"/>
  <c r="CE60" i="8"/>
  <c r="CB60" i="8"/>
  <c r="CG60" i="8"/>
  <c r="BW60" i="8"/>
  <c r="AP17" i="10" s="1"/>
  <c r="BR59" i="8"/>
  <c r="B16" i="10" s="1"/>
  <c r="BV59" i="8"/>
  <c r="AM16" i="10" s="1"/>
  <c r="BZ59" i="8"/>
  <c r="CD59" i="8"/>
  <c r="BS59" i="8"/>
  <c r="Y16" i="10" s="1"/>
  <c r="BX59" i="8"/>
  <c r="CC59" i="8"/>
  <c r="AH16" i="10"/>
  <c r="CA59" i="8"/>
  <c r="CF59" i="8"/>
  <c r="BG16" i="10" s="1"/>
  <c r="BT59" i="8"/>
  <c r="AC16" i="10" s="1"/>
  <c r="CE59" i="8"/>
  <c r="BY59" i="8"/>
  <c r="AV16" i="10" s="1"/>
  <c r="BW59" i="8"/>
  <c r="AP16" i="10" s="1"/>
  <c r="CG59" i="8"/>
  <c r="CB59" i="8"/>
  <c r="BR62" i="8"/>
  <c r="B19" i="10" s="1"/>
  <c r="BV62" i="8"/>
  <c r="AM19" i="10" s="1"/>
  <c r="BZ62" i="8"/>
  <c r="CD62" i="8"/>
  <c r="BS62" i="8"/>
  <c r="Y19" i="10" s="1"/>
  <c r="BX62" i="8"/>
  <c r="CC62" i="8"/>
  <c r="AH19" i="10"/>
  <c r="CA62" i="8"/>
  <c r="CF62" i="8"/>
  <c r="BY62" i="8"/>
  <c r="AV19" i="10" s="1"/>
  <c r="BT62" i="8"/>
  <c r="AC19" i="10" s="1"/>
  <c r="CE62" i="8"/>
  <c r="CB62" i="8"/>
  <c r="BW62" i="8"/>
  <c r="AP19" i="10" s="1"/>
  <c r="CG62" i="8"/>
  <c r="BS54" i="8"/>
  <c r="Y11" i="10" s="1"/>
  <c r="CF54" i="8"/>
  <c r="BK11" i="10" s="1"/>
  <c r="BY54" i="8"/>
  <c r="AV11" i="10" s="1"/>
  <c r="BZ54" i="8"/>
  <c r="BR54" i="8"/>
  <c r="B11" i="10" s="1"/>
  <c r="CD54" i="8"/>
  <c r="BW54" i="8"/>
  <c r="AP11" i="10" s="1"/>
  <c r="CB54" i="8"/>
  <c r="AH11" i="10"/>
  <c r="CA54" i="8"/>
  <c r="BX54" i="8"/>
  <c r="BT54" i="8"/>
  <c r="CE54" i="8"/>
  <c r="CC54" i="8"/>
  <c r="BV54" i="8"/>
  <c r="AM11" i="10" s="1"/>
  <c r="CG54" i="8"/>
  <c r="BL21" i="10"/>
  <c r="BL25" i="10"/>
  <c r="BL14" i="10"/>
  <c r="BL26" i="10"/>
  <c r="BL28" i="10"/>
  <c r="BL18" i="10"/>
  <c r="AS15" i="10"/>
  <c r="BL19" i="10"/>
  <c r="BL27" i="10"/>
  <c r="BL20" i="10"/>
  <c r="BL12" i="10"/>
  <c r="BL23" i="10"/>
  <c r="BL22" i="10"/>
  <c r="BL13" i="10"/>
  <c r="BL16" i="10"/>
  <c r="BL24" i="10"/>
  <c r="BL15" i="10"/>
  <c r="AF17" i="10"/>
  <c r="BL11" i="10"/>
  <c r="AC11" i="10" l="1"/>
  <c r="BF20" i="10"/>
  <c r="BG27" i="10"/>
  <c r="BH20" i="10"/>
  <c r="BD20" i="10"/>
  <c r="BC20" i="10"/>
  <c r="BA20" i="10"/>
  <c r="BJ20" i="10"/>
  <c r="BI20" i="10"/>
  <c r="BB20" i="10"/>
  <c r="BK20" i="10"/>
  <c r="BE20" i="10"/>
  <c r="BZ49" i="8"/>
  <c r="BI27" i="10"/>
  <c r="BH27" i="10"/>
  <c r="BI13" i="10"/>
  <c r="BH11" i="10"/>
  <c r="BB11" i="10"/>
  <c r="BC16" i="10"/>
  <c r="BD11" i="10"/>
  <c r="BJ16" i="10"/>
  <c r="BA11" i="10"/>
  <c r="BD16" i="10"/>
  <c r="BK13" i="10"/>
  <c r="BJ11" i="10"/>
  <c r="BH16" i="10"/>
  <c r="BC13" i="10"/>
  <c r="BA16" i="10"/>
  <c r="BB16" i="10"/>
  <c r="BF11" i="10"/>
  <c r="BG11" i="10"/>
  <c r="BE16" i="10"/>
  <c r="BF16" i="10"/>
  <c r="BJ13" i="10"/>
  <c r="BA13" i="10"/>
  <c r="BB13" i="10"/>
  <c r="BE11" i="10"/>
  <c r="BC11" i="10"/>
  <c r="BK16" i="10"/>
  <c r="BD13" i="10"/>
  <c r="BF13" i="10"/>
  <c r="BF27" i="10"/>
  <c r="BD27" i="10"/>
  <c r="BA27" i="10"/>
  <c r="BE27" i="10"/>
  <c r="BK27" i="10"/>
  <c r="BB27" i="10"/>
  <c r="BI11" i="10"/>
  <c r="BI16" i="10"/>
  <c r="BG13" i="10"/>
  <c r="BH13" i="10"/>
  <c r="BJ27" i="10"/>
  <c r="BZ48" i="8"/>
  <c r="BZ47" i="8"/>
  <c r="BF24" i="10"/>
  <c r="BJ24" i="10"/>
  <c r="BC24" i="10"/>
  <c r="BG24" i="10"/>
  <c r="BK24" i="10"/>
  <c r="BE24" i="10"/>
  <c r="BH24" i="10"/>
  <c r="BI24" i="10"/>
  <c r="BD24" i="10"/>
  <c r="BD26" i="10"/>
  <c r="BH26" i="10"/>
  <c r="BE26" i="10"/>
  <c r="BI26" i="10"/>
  <c r="BC26" i="10"/>
  <c r="BK26" i="10"/>
  <c r="BF26" i="10"/>
  <c r="BG26" i="10"/>
  <c r="BJ26" i="10"/>
  <c r="BE17" i="10"/>
  <c r="BI17" i="10"/>
  <c r="BF17" i="10"/>
  <c r="BJ17" i="10"/>
  <c r="BD17" i="10"/>
  <c r="BG17" i="10"/>
  <c r="BH17" i="10"/>
  <c r="BC17" i="10"/>
  <c r="BK17" i="10"/>
  <c r="BC15" i="10"/>
  <c r="BG15" i="10"/>
  <c r="BK15" i="10"/>
  <c r="BD15" i="10"/>
  <c r="BH15" i="10"/>
  <c r="BF15" i="10"/>
  <c r="BI15" i="10"/>
  <c r="BJ15" i="10"/>
  <c r="BE15" i="10"/>
  <c r="BD18" i="10"/>
  <c r="BH18" i="10"/>
  <c r="BE18" i="10"/>
  <c r="BI18" i="10"/>
  <c r="BC18" i="10"/>
  <c r="BK18" i="10"/>
  <c r="BF18" i="10"/>
  <c r="BG18" i="10"/>
  <c r="BJ18" i="10"/>
  <c r="BC23" i="10"/>
  <c r="BG23" i="10"/>
  <c r="BK23" i="10"/>
  <c r="BD23" i="10"/>
  <c r="BH23" i="10"/>
  <c r="BF23" i="10"/>
  <c r="BI23" i="10"/>
  <c r="BJ23" i="10"/>
  <c r="BE23" i="10"/>
  <c r="BF28" i="10"/>
  <c r="BJ28" i="10"/>
  <c r="BC28" i="10"/>
  <c r="BG28" i="10"/>
  <c r="BK28" i="10"/>
  <c r="BI28" i="10"/>
  <c r="BD28" i="10"/>
  <c r="BE28" i="10"/>
  <c r="BH28" i="10"/>
  <c r="BC19" i="10"/>
  <c r="BG19" i="10"/>
  <c r="BK19" i="10"/>
  <c r="BD19" i="10"/>
  <c r="BH19" i="10"/>
  <c r="BJ19" i="10"/>
  <c r="BE19" i="10"/>
  <c r="BF19" i="10"/>
  <c r="BI19" i="10"/>
  <c r="BD22" i="10"/>
  <c r="BH22" i="10"/>
  <c r="BE22" i="10"/>
  <c r="BI22" i="10"/>
  <c r="BG22" i="10"/>
  <c r="BJ22" i="10"/>
  <c r="BC22" i="10"/>
  <c r="BK22" i="10"/>
  <c r="BF22" i="10"/>
  <c r="BE25" i="10"/>
  <c r="BI25" i="10"/>
  <c r="BF25" i="10"/>
  <c r="BJ25" i="10"/>
  <c r="BD25" i="10"/>
  <c r="BG25" i="10"/>
  <c r="BH25" i="10"/>
  <c r="BC25" i="10"/>
  <c r="BK25" i="10"/>
  <c r="BE21" i="10"/>
  <c r="BI21" i="10"/>
  <c r="BF21" i="10"/>
  <c r="BJ21" i="10"/>
  <c r="BH21" i="10"/>
  <c r="BC21" i="10"/>
  <c r="BK21" i="10"/>
  <c r="BD21" i="10"/>
  <c r="BG21" i="10"/>
  <c r="BD14" i="10"/>
  <c r="BH14" i="10"/>
  <c r="BE14" i="10"/>
  <c r="BI14" i="10"/>
  <c r="BG14" i="10"/>
  <c r="BJ14" i="10"/>
  <c r="BC14" i="10"/>
  <c r="BK14" i="10"/>
  <c r="BF14" i="10"/>
  <c r="BF12" i="10"/>
  <c r="BJ12" i="10"/>
  <c r="BC12" i="10"/>
  <c r="BG12" i="10"/>
  <c r="BK12" i="10"/>
  <c r="BD12" i="10"/>
  <c r="BI12" i="10"/>
  <c r="BE12" i="10"/>
  <c r="BH12" i="10"/>
  <c r="BB24" i="10"/>
  <c r="BB26" i="10"/>
  <c r="BB17" i="10"/>
  <c r="BB15" i="10"/>
  <c r="BB18" i="10"/>
  <c r="BB23" i="10"/>
  <c r="BB28" i="10"/>
  <c r="BB19" i="10"/>
  <c r="BB22" i="10"/>
  <c r="BB25" i="10"/>
  <c r="BB21" i="10"/>
  <c r="BB14" i="10"/>
  <c r="BB12" i="10"/>
  <c r="BA24" i="10"/>
  <c r="BA26" i="10"/>
  <c r="BA17" i="10"/>
  <c r="BA15" i="10"/>
  <c r="BA18" i="10"/>
  <c r="BA23" i="10"/>
  <c r="BA28" i="10"/>
  <c r="BA19" i="10"/>
  <c r="BA22" i="10"/>
  <c r="BA25" i="10"/>
  <c r="BA21" i="10"/>
  <c r="BA14" i="10"/>
  <c r="BA12" i="10"/>
  <c r="AO29" i="10"/>
  <c r="AM29" i="10"/>
  <c r="AS16" i="10"/>
  <c r="AS17" i="10"/>
  <c r="AS14" i="10"/>
  <c r="AF19" i="10"/>
  <c r="AS25" i="10"/>
  <c r="AF11" i="10"/>
  <c r="AF23" i="10"/>
  <c r="AS22" i="10"/>
  <c r="AS21" i="10"/>
  <c r="AK26" i="10"/>
  <c r="AS24" i="10"/>
  <c r="AF28" i="10"/>
  <c r="AK27" i="10"/>
  <c r="AS20" i="10"/>
  <c r="AF15" i="10"/>
  <c r="AS13" i="10"/>
  <c r="AS12" i="10"/>
  <c r="AF18" i="10"/>
  <c r="AF27" i="10"/>
  <c r="AK28" i="10"/>
  <c r="AK16" i="10"/>
  <c r="AK24" i="10"/>
  <c r="AK22" i="10"/>
  <c r="AK25" i="10"/>
  <c r="AF22" i="10"/>
  <c r="AS23" i="10"/>
  <c r="AK18" i="10"/>
  <c r="AK19" i="10"/>
  <c r="AF25" i="10"/>
  <c r="AK20" i="10"/>
  <c r="AK12" i="10"/>
  <c r="AF26" i="10"/>
  <c r="AF20" i="10"/>
  <c r="AK14" i="10"/>
  <c r="AK13" i="10"/>
  <c r="AF14" i="10"/>
  <c r="AS26" i="10"/>
  <c r="AF13" i="10"/>
  <c r="AF21" i="10"/>
  <c r="AS11" i="10"/>
  <c r="AK21" i="10"/>
  <c r="AK17" i="10"/>
  <c r="AK23" i="10"/>
  <c r="AF16" i="10"/>
  <c r="BL17" i="10"/>
  <c r="AS18" i="10"/>
  <c r="AK11" i="10"/>
  <c r="AS28" i="10"/>
  <c r="AF12" i="10"/>
  <c r="AF24" i="10"/>
  <c r="AK15" i="10"/>
  <c r="AS27" i="10"/>
  <c r="AS19" i="10"/>
  <c r="AB93" i="9" l="1"/>
  <c r="AG111" i="9"/>
  <c r="V35" i="9"/>
  <c r="AB64" i="9"/>
  <c r="AP92" i="9"/>
  <c r="AX69" i="9"/>
  <c r="AB24" i="9"/>
  <c r="AB90" i="9"/>
  <c r="AG101" i="9"/>
  <c r="AO145" i="9"/>
  <c r="AD51" i="9"/>
  <c r="AG96" i="9"/>
  <c r="AG56" i="9"/>
  <c r="AB94" i="9"/>
  <c r="AG73" i="9"/>
  <c r="AB125" i="9"/>
  <c r="AM42" i="9"/>
  <c r="AM131" i="9"/>
  <c r="AO27" i="9"/>
  <c r="AP65" i="9"/>
  <c r="AD143" i="9"/>
  <c r="N29" i="9"/>
  <c r="V76" i="9"/>
  <c r="N95" i="9"/>
  <c r="V22" i="9"/>
  <c r="AX136" i="9"/>
  <c r="BB136" i="9" s="1"/>
  <c r="N141" i="9"/>
  <c r="AX16" i="9"/>
  <c r="N127" i="9"/>
  <c r="AO31" i="9"/>
  <c r="AR54" i="9"/>
  <c r="AX46" i="9"/>
  <c r="AX38" i="9"/>
  <c r="V117" i="9"/>
  <c r="AM78" i="9"/>
  <c r="AP97" i="9"/>
  <c r="N66" i="9"/>
  <c r="AD17" i="9"/>
  <c r="V41" i="9"/>
  <c r="AD19" i="9"/>
  <c r="N50" i="9"/>
  <c r="AM147" i="9"/>
  <c r="AP52" i="9"/>
  <c r="N25" i="9"/>
  <c r="AD47" i="9"/>
  <c r="AD88" i="9"/>
  <c r="AO63" i="9"/>
  <c r="AX83" i="9"/>
  <c r="AB48" i="9"/>
  <c r="AD68" i="9"/>
  <c r="AP37" i="9"/>
  <c r="N133" i="9"/>
  <c r="AX34" i="9"/>
  <c r="AO128" i="9"/>
  <c r="AM121" i="9"/>
  <c r="N123" i="9"/>
  <c r="V120" i="9"/>
  <c r="AM43" i="9"/>
  <c r="AO30" i="9"/>
  <c r="V137" i="9"/>
  <c r="V40" i="9"/>
  <c r="N118" i="9"/>
  <c r="AB144" i="9"/>
  <c r="AP74" i="9"/>
  <c r="AM107" i="9"/>
  <c r="AB23" i="9"/>
  <c r="AM138" i="9"/>
  <c r="N55" i="9"/>
  <c r="AP72" i="9"/>
  <c r="AD62" i="9"/>
  <c r="AG106" i="9"/>
  <c r="N57" i="9"/>
  <c r="V124" i="9"/>
  <c r="AD13" i="9"/>
  <c r="AX130" i="9"/>
  <c r="V104" i="9"/>
  <c r="AD99" i="9"/>
  <c r="N67" i="9"/>
  <c r="AX81" i="9"/>
  <c r="AX122" i="9"/>
  <c r="W54" i="8"/>
  <c r="AM54" i="8" s="1"/>
  <c r="N28" i="9"/>
  <c r="AG77" i="9"/>
  <c r="AK54" i="8" l="1"/>
  <c r="AP12" i="9" s="1"/>
  <c r="AL54" i="8"/>
  <c r="AG12" i="9" s="1"/>
  <c r="AI54" i="8"/>
  <c r="AN12" i="9" s="1"/>
  <c r="AJ54" i="8"/>
  <c r="AO12" i="9" s="1"/>
  <c r="AF54" i="8"/>
  <c r="AH54" i="8"/>
  <c r="AM12" i="9" s="1"/>
  <c r="AE54" i="8"/>
  <c r="V12" i="9" s="1"/>
  <c r="AG54" i="8"/>
  <c r="AL12" i="9" s="1"/>
  <c r="AC54" i="8"/>
  <c r="AD12" i="9" s="1"/>
  <c r="AD54" i="8"/>
  <c r="AE12" i="9" s="1"/>
  <c r="AA54" i="8"/>
  <c r="AB12" i="9" s="1"/>
  <c r="AB54" i="8"/>
  <c r="AC12" i="9" s="1"/>
  <c r="AO54" i="8"/>
  <c r="AX12" i="9" s="1"/>
  <c r="Z54" i="8"/>
  <c r="AA12" i="9" s="1"/>
  <c r="AN54" i="8"/>
  <c r="AR12" i="9" s="1"/>
  <c r="V91" i="9"/>
  <c r="AP101" i="9"/>
  <c r="AG36" i="9"/>
  <c r="AO91" i="9"/>
  <c r="AP91" i="9"/>
  <c r="AO36" i="9"/>
  <c r="N91" i="9"/>
  <c r="AX36" i="9"/>
  <c r="AX91" i="9"/>
  <c r="AD102" i="9"/>
  <c r="AE91" i="9"/>
  <c r="AX102" i="9"/>
  <c r="AG91" i="9"/>
  <c r="AB59" i="9"/>
  <c r="AX59" i="9"/>
  <c r="AR36" i="9"/>
  <c r="N101" i="9"/>
  <c r="AM110" i="9"/>
  <c r="AB113" i="9"/>
  <c r="AO113" i="9"/>
  <c r="N36" i="9"/>
  <c r="AD36" i="9"/>
  <c r="V101" i="9"/>
  <c r="AG102" i="9"/>
  <c r="AO102" i="9"/>
  <c r="AP36" i="9"/>
  <c r="AD96" i="9"/>
  <c r="AX113" i="9"/>
  <c r="N113" i="9"/>
  <c r="V77" i="9"/>
  <c r="V59" i="9"/>
  <c r="AE102" i="9"/>
  <c r="AE77" i="9"/>
  <c r="AP96" i="9"/>
  <c r="AM59" i="9"/>
  <c r="AO101" i="9"/>
  <c r="AB102" i="9"/>
  <c r="AM113" i="9"/>
  <c r="AP102" i="9"/>
  <c r="AX101" i="9"/>
  <c r="AE59" i="9"/>
  <c r="AG113" i="9"/>
  <c r="AB77" i="9"/>
  <c r="AD101" i="9"/>
  <c r="N96" i="9"/>
  <c r="AM96" i="9"/>
  <c r="AB91" i="9"/>
  <c r="AM91" i="9"/>
  <c r="AP113" i="9"/>
  <c r="AD113" i="9"/>
  <c r="AP77" i="9"/>
  <c r="AB96" i="9"/>
  <c r="AE96" i="9"/>
  <c r="V36" i="9"/>
  <c r="V102" i="9"/>
  <c r="AE101" i="9"/>
  <c r="AG59" i="9"/>
  <c r="AM13" i="9"/>
  <c r="AP25" i="9"/>
  <c r="AO22" i="9"/>
  <c r="AR22" i="9"/>
  <c r="AO77" i="9"/>
  <c r="AD77" i="9"/>
  <c r="AB36" i="9"/>
  <c r="N102" i="9"/>
  <c r="AD120" i="9"/>
  <c r="AP59" i="9"/>
  <c r="AD59" i="9"/>
  <c r="AO59" i="9"/>
  <c r="AM101" i="9"/>
  <c r="AE38" i="9"/>
  <c r="AM36" i="9"/>
  <c r="AD91" i="9"/>
  <c r="AE113" i="9"/>
  <c r="AX77" i="9"/>
  <c r="AM102" i="9"/>
  <c r="AR59" i="9"/>
  <c r="V113" i="9"/>
  <c r="N59" i="9"/>
  <c r="AX96" i="9"/>
  <c r="N77" i="9"/>
  <c r="AE134" i="9"/>
  <c r="AO96" i="9"/>
  <c r="AM77" i="9"/>
  <c r="AB101" i="9"/>
  <c r="V96" i="9"/>
  <c r="AE98" i="9"/>
  <c r="AB99" i="9"/>
  <c r="AM98" i="9"/>
  <c r="AD117" i="9"/>
  <c r="AM99" i="9"/>
  <c r="V109" i="9"/>
  <c r="AG119" i="9"/>
  <c r="N34" i="9"/>
  <c r="AO82" i="9"/>
  <c r="N92" i="9"/>
  <c r="AP84" i="9"/>
  <c r="AE145" i="9"/>
  <c r="AD21" i="9"/>
  <c r="AE17" i="9"/>
  <c r="AE144" i="9"/>
  <c r="AB92" i="9"/>
  <c r="AM123" i="9"/>
  <c r="AM17" i="9"/>
  <c r="AO93" i="9"/>
  <c r="AO105" i="9"/>
  <c r="AX93" i="9"/>
  <c r="AE146" i="9"/>
  <c r="AM35" i="9"/>
  <c r="AM109" i="9"/>
  <c r="AO84" i="9"/>
  <c r="AP16" i="9"/>
  <c r="AG138" i="9"/>
  <c r="AM92" i="9"/>
  <c r="AD106" i="9"/>
  <c r="N84" i="9"/>
  <c r="AR24" i="9"/>
  <c r="N117" i="9"/>
  <c r="N105" i="9"/>
  <c r="V17" i="9"/>
  <c r="AG92" i="9"/>
  <c r="AB105" i="9"/>
  <c r="AX50" i="9"/>
  <c r="AO34" i="9"/>
  <c r="AM63" i="9"/>
  <c r="AO50" i="9"/>
  <c r="AO109" i="9"/>
  <c r="AM84" i="9"/>
  <c r="AD145" i="9"/>
  <c r="AB35" i="9"/>
  <c r="N26" i="9"/>
  <c r="V130" i="9"/>
  <c r="N109" i="9"/>
  <c r="AG105" i="9"/>
  <c r="AG131" i="9"/>
  <c r="AB87" i="9"/>
  <c r="AM106" i="9"/>
  <c r="AR74" i="9"/>
  <c r="AM124" i="9"/>
  <c r="AM74" i="9"/>
  <c r="AP43" i="9"/>
  <c r="AB43" i="9"/>
  <c r="AB123" i="9"/>
  <c r="AR34" i="9"/>
  <c r="N146" i="9"/>
  <c r="AP63" i="9"/>
  <c r="AX21" i="9"/>
  <c r="AM50" i="9"/>
  <c r="AD138" i="9"/>
  <c r="AX51" i="9"/>
  <c r="AD95" i="9"/>
  <c r="V50" i="9"/>
  <c r="AP144" i="9"/>
  <c r="AP105" i="9"/>
  <c r="N144" i="9"/>
  <c r="AB106" i="9"/>
  <c r="AX146" i="9"/>
  <c r="BB146" i="9" s="1"/>
  <c r="AO43" i="9"/>
  <c r="AD123" i="9"/>
  <c r="AE34" i="9"/>
  <c r="AO146" i="9"/>
  <c r="AE63" i="9"/>
  <c r="AP21" i="9"/>
  <c r="AE50" i="9"/>
  <c r="AO17" i="9"/>
  <c r="AO131" i="9"/>
  <c r="AP35" i="9"/>
  <c r="AD103" i="9"/>
  <c r="AP131" i="9"/>
  <c r="AD109" i="9"/>
  <c r="AD84" i="9"/>
  <c r="AX103" i="9"/>
  <c r="N93" i="9"/>
  <c r="AB117" i="9"/>
  <c r="AM16" i="9"/>
  <c r="AO138" i="9"/>
  <c r="N106" i="9"/>
  <c r="V145" i="9"/>
  <c r="V106" i="9"/>
  <c r="V63" i="9"/>
  <c r="AG123" i="9"/>
  <c r="AG144" i="9"/>
  <c r="AG103" i="9"/>
  <c r="AM75" i="9"/>
  <c r="AX111" i="9"/>
  <c r="AX74" i="9"/>
  <c r="AB138" i="9"/>
  <c r="Y54" i="8"/>
  <c r="N12" i="9" s="1"/>
  <c r="AX67" i="9"/>
  <c r="AM130" i="9"/>
  <c r="AE124" i="9"/>
  <c r="AD67" i="9"/>
  <c r="AP138" i="9"/>
  <c r="AD43" i="9"/>
  <c r="AR43" i="9"/>
  <c r="AB45" i="9"/>
  <c r="AO111" i="9"/>
  <c r="AX137" i="9"/>
  <c r="BB137" i="9" s="1"/>
  <c r="AB74" i="9"/>
  <c r="V146" i="9"/>
  <c r="AG130" i="9"/>
  <c r="AG117" i="9"/>
  <c r="AM83" i="9"/>
  <c r="AG60" i="9"/>
  <c r="AB130" i="9"/>
  <c r="AX124" i="9"/>
  <c r="AM93" i="9"/>
  <c r="AP119" i="9"/>
  <c r="AP69" i="9"/>
  <c r="AX138" i="9"/>
  <c r="BB138" i="9" s="1"/>
  <c r="AX108" i="9"/>
  <c r="AM146" i="9"/>
  <c r="AB146" i="9"/>
  <c r="AX43" i="9"/>
  <c r="AX123" i="9"/>
  <c r="AD63" i="9"/>
  <c r="AR21" i="9"/>
  <c r="AD50" i="9"/>
  <c r="N17" i="9"/>
  <c r="AD124" i="9"/>
  <c r="AD74" i="9"/>
  <c r="AR64" i="9"/>
  <c r="AB76" i="9"/>
  <c r="AD131" i="9"/>
  <c r="AE131" i="9"/>
  <c r="AM24" i="9"/>
  <c r="AB119" i="9"/>
  <c r="AE106" i="9"/>
  <c r="AO130" i="9"/>
  <c r="AM145" i="9"/>
  <c r="V34" i="9"/>
  <c r="AG21" i="9"/>
  <c r="AD69" i="9"/>
  <c r="AG69" i="9"/>
  <c r="AG17" i="9"/>
  <c r="AM76" i="9"/>
  <c r="AX72" i="9"/>
  <c r="AP60" i="9"/>
  <c r="AE69" i="9"/>
  <c r="AB60" i="9"/>
  <c r="AE127" i="9"/>
  <c r="AD32" i="9"/>
  <c r="AO37" i="9"/>
  <c r="AE47" i="9"/>
  <c r="AP147" i="9"/>
  <c r="AD93" i="9"/>
  <c r="AR16" i="9"/>
  <c r="AE119" i="9"/>
  <c r="AO106" i="9"/>
  <c r="AP93" i="9"/>
  <c r="AD105" i="9"/>
  <c r="AO16" i="9"/>
  <c r="AP130" i="9"/>
  <c r="AE43" i="9"/>
  <c r="AB34" i="9"/>
  <c r="AP123" i="9"/>
  <c r="AP85" i="9"/>
  <c r="AR15" i="9"/>
  <c r="AB128" i="9"/>
  <c r="AP146" i="9"/>
  <c r="N63" i="9"/>
  <c r="AM21" i="9"/>
  <c r="AR50" i="9"/>
  <c r="AR17" i="9"/>
  <c r="AX84" i="9"/>
  <c r="AB26" i="9"/>
  <c r="AB109" i="9"/>
  <c r="AX131" i="9"/>
  <c r="AP76" i="9"/>
  <c r="N16" i="9"/>
  <c r="AO24" i="9"/>
  <c r="AX119" i="9"/>
  <c r="V90" i="9"/>
  <c r="AE82" i="9"/>
  <c r="AG146" i="9"/>
  <c r="AP108" i="9"/>
  <c r="N32" i="9"/>
  <c r="AX112" i="9"/>
  <c r="AR75" i="9"/>
  <c r="AR47" i="9"/>
  <c r="AB37" i="9"/>
  <c r="AR45" i="9"/>
  <c r="AP20" i="9"/>
  <c r="AB129" i="9"/>
  <c r="V20" i="9"/>
  <c r="AD44" i="9"/>
  <c r="AE44" i="9"/>
  <c r="AX128" i="9"/>
  <c r="AM51" i="9"/>
  <c r="AE140" i="9"/>
  <c r="AD83" i="9"/>
  <c r="AO78" i="9"/>
  <c r="AG78" i="9"/>
  <c r="AB95" i="9"/>
  <c r="AB73" i="9"/>
  <c r="AD56" i="9"/>
  <c r="AO90" i="9"/>
  <c r="AP90" i="9"/>
  <c r="V60" i="9"/>
  <c r="AR60" i="9"/>
  <c r="AP64" i="9"/>
  <c r="V64" i="9"/>
  <c r="AX75" i="9"/>
  <c r="AM41" i="9"/>
  <c r="AO51" i="9"/>
  <c r="AM60" i="9"/>
  <c r="V55" i="9"/>
  <c r="V67" i="9"/>
  <c r="AG67" i="9"/>
  <c r="AM67" i="9"/>
  <c r="AP67" i="9"/>
  <c r="AG82" i="9"/>
  <c r="AD82" i="9"/>
  <c r="AP82" i="9"/>
  <c r="AM82" i="9"/>
  <c r="AB82" i="9"/>
  <c r="N82" i="9"/>
  <c r="AX82" i="9"/>
  <c r="V105" i="9"/>
  <c r="AX105" i="9"/>
  <c r="AE105" i="9"/>
  <c r="AM105" i="9"/>
  <c r="V92" i="9"/>
  <c r="AO92" i="9"/>
  <c r="AE92" i="9"/>
  <c r="AX92" i="9"/>
  <c r="AX35" i="9"/>
  <c r="AG35" i="9"/>
  <c r="N35" i="9"/>
  <c r="AG93" i="9"/>
  <c r="V93" i="9"/>
  <c r="AE93" i="9"/>
  <c r="V108" i="9"/>
  <c r="AO40" i="9"/>
  <c r="AR40" i="9"/>
  <c r="AM40" i="9"/>
  <c r="V147" i="9"/>
  <c r="AG127" i="9"/>
  <c r="V127" i="9"/>
  <c r="AO127" i="9"/>
  <c r="AG136" i="9"/>
  <c r="AP49" i="9"/>
  <c r="AO49" i="9"/>
  <c r="AG65" i="9"/>
  <c r="AO65" i="9"/>
  <c r="AE94" i="9"/>
  <c r="V94" i="9"/>
  <c r="AG51" i="9"/>
  <c r="AB51" i="9"/>
  <c r="V69" i="9"/>
  <c r="AR69" i="9"/>
  <c r="AD111" i="9"/>
  <c r="V111" i="9"/>
  <c r="AE111" i="9"/>
  <c r="AB111" i="9"/>
  <c r="AO60" i="9"/>
  <c r="AX44" i="9"/>
  <c r="AE85" i="9"/>
  <c r="N147" i="9"/>
  <c r="AP95" i="9"/>
  <c r="AM65" i="9"/>
  <c r="AX94" i="9"/>
  <c r="AG128" i="9"/>
  <c r="AD130" i="9"/>
  <c r="AE130" i="9"/>
  <c r="N124" i="9"/>
  <c r="AG124" i="9"/>
  <c r="AO124" i="9"/>
  <c r="AX106" i="9"/>
  <c r="V138" i="9"/>
  <c r="V74" i="9"/>
  <c r="AG74" i="9"/>
  <c r="V144" i="9"/>
  <c r="AO144" i="9"/>
  <c r="AB137" i="9"/>
  <c r="AM137" i="9"/>
  <c r="AG137" i="9"/>
  <c r="AP137" i="9"/>
  <c r="AO137" i="9"/>
  <c r="AD137" i="9"/>
  <c r="AG43" i="9"/>
  <c r="V43" i="9"/>
  <c r="V123" i="9"/>
  <c r="AG34" i="9"/>
  <c r="AP34" i="9"/>
  <c r="AG63" i="9"/>
  <c r="V21" i="9"/>
  <c r="AG50" i="9"/>
  <c r="AP17" i="9"/>
  <c r="AX117" i="9"/>
  <c r="AE117" i="9"/>
  <c r="AM117" i="9"/>
  <c r="AD119" i="9"/>
  <c r="AM119" i="9"/>
  <c r="AB16" i="9"/>
  <c r="V16" i="9"/>
  <c r="AE16" i="9"/>
  <c r="AO76" i="9"/>
  <c r="AE76" i="9"/>
  <c r="N76" i="9"/>
  <c r="V103" i="9"/>
  <c r="AM103" i="9"/>
  <c r="AB103" i="9"/>
  <c r="AP103" i="9"/>
  <c r="AG109" i="9"/>
  <c r="AP109" i="9"/>
  <c r="AE109" i="9"/>
  <c r="AX109" i="9"/>
  <c r="V131" i="9"/>
  <c r="N131" i="9"/>
  <c r="AG84" i="9"/>
  <c r="V84" i="9"/>
  <c r="AG26" i="9"/>
  <c r="AX26" i="9"/>
  <c r="AO26" i="9"/>
  <c r="AE26" i="9"/>
  <c r="AR26" i="9"/>
  <c r="AP26" i="9"/>
  <c r="N145" i="9"/>
  <c r="AP145" i="9"/>
  <c r="AG145" i="9"/>
  <c r="AB145" i="9"/>
  <c r="V24" i="9"/>
  <c r="AP24" i="9"/>
  <c r="AD24" i="9"/>
  <c r="AG24" i="9"/>
  <c r="AE24" i="9"/>
  <c r="N24" i="9"/>
  <c r="AB67" i="9"/>
  <c r="AD144" i="9"/>
  <c r="AX127" i="9"/>
  <c r="AE74" i="9"/>
  <c r="AO129" i="9"/>
  <c r="AX24" i="9"/>
  <c r="AM56" i="9"/>
  <c r="AO119" i="9"/>
  <c r="AD16" i="9"/>
  <c r="AO67" i="9"/>
  <c r="AX144" i="9"/>
  <c r="BB144" i="9" s="1"/>
  <c r="AE138" i="9"/>
  <c r="AP106" i="9"/>
  <c r="AP124" i="9"/>
  <c r="AE67" i="9"/>
  <c r="N130" i="9"/>
  <c r="AO74" i="9"/>
  <c r="AP75" i="9"/>
  <c r="AB63" i="9"/>
  <c r="AE123" i="9"/>
  <c r="AD37" i="9"/>
  <c r="AB21" i="9"/>
  <c r="AM34" i="9"/>
  <c r="AX85" i="9"/>
  <c r="N43" i="9"/>
  <c r="AO123" i="9"/>
  <c r="N128" i="9"/>
  <c r="AD34" i="9"/>
  <c r="N37" i="9"/>
  <c r="AD146" i="9"/>
  <c r="AB83" i="9"/>
  <c r="AR63" i="9"/>
  <c r="AX63" i="9"/>
  <c r="AX47" i="9"/>
  <c r="AO21" i="9"/>
  <c r="N21" i="9"/>
  <c r="AD147" i="9"/>
  <c r="AP50" i="9"/>
  <c r="AB50" i="9"/>
  <c r="AX41" i="9"/>
  <c r="AX17" i="9"/>
  <c r="AB17" i="9"/>
  <c r="AO45" i="9"/>
  <c r="AB124" i="9"/>
  <c r="AB131" i="9"/>
  <c r="AO35" i="9"/>
  <c r="AE64" i="9"/>
  <c r="N103" i="9"/>
  <c r="AX76" i="9"/>
  <c r="AB84" i="9"/>
  <c r="AO80" i="9"/>
  <c r="AD76" i="9"/>
  <c r="AX145" i="9"/>
  <c r="BB145" i="9" s="1"/>
  <c r="AO103" i="9"/>
  <c r="AD26" i="9"/>
  <c r="AE84" i="9"/>
  <c r="N137" i="9"/>
  <c r="AB65" i="9"/>
  <c r="AO117" i="9"/>
  <c r="AO56" i="9"/>
  <c r="AP117" i="9"/>
  <c r="N119" i="9"/>
  <c r="AD92" i="9"/>
  <c r="AX45" i="9"/>
  <c r="N74" i="9"/>
  <c r="AR67" i="9"/>
  <c r="V119" i="9"/>
  <c r="AM26" i="9"/>
  <c r="V37" i="9"/>
  <c r="V82" i="9"/>
  <c r="AD35" i="9"/>
  <c r="V44" i="9"/>
  <c r="V32" i="9"/>
  <c r="N138" i="9"/>
  <c r="AM144" i="9"/>
  <c r="V73" i="9"/>
  <c r="V26" i="9"/>
  <c r="AE137" i="9"/>
  <c r="AP94" i="9"/>
  <c r="AE35" i="9"/>
  <c r="AG76" i="9"/>
  <c r="AG64" i="9"/>
  <c r="AG16" i="9"/>
  <c r="V126" i="9"/>
  <c r="AG81" i="9"/>
  <c r="AD81" i="9"/>
  <c r="V14" i="9"/>
  <c r="AO107" i="9"/>
  <c r="AM139" i="9"/>
  <c r="AD70" i="9"/>
  <c r="AE70" i="9"/>
  <c r="V100" i="9"/>
  <c r="AO100" i="9"/>
  <c r="AO53" i="9"/>
  <c r="V89" i="9"/>
  <c r="AM89" i="9"/>
  <c r="AG142" i="9"/>
  <c r="N142" i="9"/>
  <c r="AO39" i="9"/>
  <c r="AG39" i="9"/>
  <c r="AX39" i="9"/>
  <c r="N39" i="9"/>
  <c r="AG114" i="9"/>
  <c r="V114" i="9"/>
  <c r="N114" i="9"/>
  <c r="N100" i="9"/>
  <c r="N31" i="9"/>
  <c r="AM114" i="9"/>
  <c r="AE89" i="9"/>
  <c r="AB118" i="9"/>
  <c r="AM53" i="9"/>
  <c r="AD115" i="9"/>
  <c r="AE71" i="9"/>
  <c r="AM135" i="9"/>
  <c r="AE135" i="9"/>
  <c r="AO86" i="9"/>
  <c r="V33" i="9"/>
  <c r="AE33" i="9"/>
  <c r="AG79" i="9"/>
  <c r="AD79" i="9"/>
  <c r="AP79" i="9"/>
  <c r="AG58" i="9"/>
  <c r="V58" i="9"/>
  <c r="AM58" i="9"/>
  <c r="AM71" i="9"/>
  <c r="AP71" i="9"/>
  <c r="AO71" i="9"/>
  <c r="AO58" i="9"/>
  <c r="AR58" i="9"/>
  <c r="AP58" i="9"/>
  <c r="AD39" i="9"/>
  <c r="AB58" i="9"/>
  <c r="AR39" i="9"/>
  <c r="AX107" i="9"/>
  <c r="AD135" i="9"/>
  <c r="AO142" i="9"/>
  <c r="N79" i="9"/>
  <c r="AO108" i="9"/>
  <c r="N90" i="9"/>
  <c r="AB20" i="9"/>
  <c r="AE136" i="9"/>
  <c r="AX55" i="9"/>
  <c r="AX56" i="9"/>
  <c r="AO69" i="9"/>
  <c r="AX90" i="9"/>
  <c r="AB136" i="9"/>
  <c r="AD20" i="9"/>
  <c r="AD140" i="9"/>
  <c r="AR55" i="9"/>
  <c r="AX20" i="9"/>
  <c r="AO85" i="9"/>
  <c r="N75" i="9"/>
  <c r="AB75" i="9"/>
  <c r="AP128" i="9"/>
  <c r="AE37" i="9"/>
  <c r="AO83" i="9"/>
  <c r="AP47" i="9"/>
  <c r="AE147" i="9"/>
  <c r="AP41" i="9"/>
  <c r="N41" i="9"/>
  <c r="AM95" i="9"/>
  <c r="AO73" i="9"/>
  <c r="AX65" i="9"/>
  <c r="AX95" i="9"/>
  <c r="AO64" i="9"/>
  <c r="N51" i="9"/>
  <c r="AM111" i="9"/>
  <c r="AX129" i="9"/>
  <c r="AX60" i="9"/>
  <c r="AE56" i="9"/>
  <c r="AE78" i="9"/>
  <c r="N129" i="9"/>
  <c r="AM69" i="9"/>
  <c r="AM90" i="9"/>
  <c r="AD136" i="9"/>
  <c r="AX64" i="9"/>
  <c r="N45" i="9"/>
  <c r="V56" i="9"/>
  <c r="V78" i="9"/>
  <c r="V136" i="9"/>
  <c r="V47" i="9"/>
  <c r="V80" i="9"/>
  <c r="AP111" i="9"/>
  <c r="AE40" i="9"/>
  <c r="V49" i="9"/>
  <c r="N64" i="9"/>
  <c r="N40" i="9"/>
  <c r="AG83" i="9"/>
  <c r="N111" i="9"/>
  <c r="AG80" i="9"/>
  <c r="N49" i="9"/>
  <c r="AG129" i="9"/>
  <c r="AG90" i="9"/>
  <c r="AR44" i="9"/>
  <c r="AD78" i="9"/>
  <c r="AB56" i="9"/>
  <c r="AD112" i="9"/>
  <c r="N60" i="9"/>
  <c r="AP56" i="9"/>
  <c r="N69" i="9"/>
  <c r="AD90" i="9"/>
  <c r="AP44" i="9"/>
  <c r="AB112" i="9"/>
  <c r="N140" i="9"/>
  <c r="AB108" i="9"/>
  <c r="N85" i="9"/>
  <c r="AE83" i="9"/>
  <c r="AM128" i="9"/>
  <c r="AD41" i="9"/>
  <c r="AM37" i="9"/>
  <c r="AD85" i="9"/>
  <c r="AE75" i="9"/>
  <c r="AD128" i="9"/>
  <c r="N83" i="9"/>
  <c r="N47" i="9"/>
  <c r="AO147" i="9"/>
  <c r="AE41" i="9"/>
  <c r="AB41" i="9"/>
  <c r="AE108" i="9"/>
  <c r="AB55" i="9"/>
  <c r="N80" i="9"/>
  <c r="AP51" i="9"/>
  <c r="AP73" i="9"/>
  <c r="AD80" i="9"/>
  <c r="AX49" i="9"/>
  <c r="AM64" i="9"/>
  <c r="AR73" i="9"/>
  <c r="AR51" i="9"/>
  <c r="AD64" i="9"/>
  <c r="AM73" i="9"/>
  <c r="AR56" i="9"/>
  <c r="AE90" i="9"/>
  <c r="AD60" i="9"/>
  <c r="N56" i="9"/>
  <c r="AB69" i="9"/>
  <c r="AE51" i="9"/>
  <c r="AP45" i="9"/>
  <c r="AM140" i="9"/>
  <c r="V51" i="9"/>
  <c r="AE45" i="9"/>
  <c r="AG147" i="9"/>
  <c r="AG41" i="9"/>
  <c r="AG45" i="9"/>
  <c r="AD89" i="9"/>
  <c r="AO79" i="9"/>
  <c r="N58" i="9"/>
  <c r="AB15" i="9"/>
  <c r="AD52" i="9"/>
  <c r="AE48" i="9"/>
  <c r="AD18" i="9"/>
  <c r="AR52" i="9"/>
  <c r="AX104" i="9"/>
  <c r="AP115" i="9"/>
  <c r="AE114" i="9"/>
  <c r="AM142" i="9"/>
  <c r="AR53" i="9"/>
  <c r="AX142" i="9"/>
  <c r="BB142" i="9" s="1"/>
  <c r="AB114" i="9"/>
  <c r="AX114" i="9"/>
  <c r="AP114" i="9"/>
  <c r="AR71" i="9"/>
  <c r="AO89" i="9"/>
  <c r="AE79" i="9"/>
  <c r="AX58" i="9"/>
  <c r="N89" i="9"/>
  <c r="AP89" i="9"/>
  <c r="AX31" i="9"/>
  <c r="AB39" i="9"/>
  <c r="AD142" i="9"/>
  <c r="V79" i="9"/>
  <c r="N46" i="9"/>
  <c r="V115" i="9"/>
  <c r="V71" i="9"/>
  <c r="AP142" i="9"/>
  <c r="AG139" i="9"/>
  <c r="AG71" i="9"/>
  <c r="AG89" i="9"/>
  <c r="AX79" i="9"/>
  <c r="AB139" i="9"/>
  <c r="N139" i="9"/>
  <c r="AO135" i="9"/>
  <c r="AE121" i="9"/>
  <c r="AM86" i="9"/>
  <c r="AB79" i="9"/>
  <c r="AE58" i="9"/>
  <c r="AB135" i="9"/>
  <c r="AP107" i="9"/>
  <c r="AE15" i="9"/>
  <c r="AP86" i="9"/>
  <c r="N18" i="9"/>
  <c r="AP33" i="9"/>
  <c r="AP14" i="9"/>
  <c r="AB142" i="9"/>
  <c r="AD71" i="9"/>
  <c r="AM125" i="9"/>
  <c r="N71" i="9"/>
  <c r="AE142" i="9"/>
  <c r="AD114" i="9"/>
  <c r="AX71" i="9"/>
  <c r="AB71" i="9"/>
  <c r="AP39" i="9"/>
  <c r="AM79" i="9"/>
  <c r="AD58" i="9"/>
  <c r="AB89" i="9"/>
  <c r="AX89" i="9"/>
  <c r="AM39" i="9"/>
  <c r="AR28" i="9"/>
  <c r="AP53" i="9"/>
  <c r="N107" i="9"/>
  <c r="V39" i="9"/>
  <c r="AP125" i="9"/>
  <c r="V142" i="9"/>
  <c r="AO114" i="9"/>
  <c r="AD28" i="9"/>
  <c r="AG132" i="9"/>
  <c r="V132" i="9"/>
  <c r="AP132" i="9"/>
  <c r="AM132" i="9"/>
  <c r="AE132" i="9"/>
  <c r="AX132" i="9"/>
  <c r="N132" i="9"/>
  <c r="AB132" i="9"/>
  <c r="AD132" i="9"/>
  <c r="AG122" i="9"/>
  <c r="V122" i="9"/>
  <c r="AE122" i="9"/>
  <c r="AB122" i="9"/>
  <c r="AO122" i="9"/>
  <c r="AD122" i="9"/>
  <c r="AG99" i="9"/>
  <c r="AX99" i="9"/>
  <c r="AO99" i="9"/>
  <c r="N99" i="9"/>
  <c r="V99" i="9"/>
  <c r="AG13" i="9"/>
  <c r="V13" i="9"/>
  <c r="N13" i="9"/>
  <c r="AG57" i="9"/>
  <c r="AB57" i="9"/>
  <c r="AO57" i="9"/>
  <c r="AG62" i="9"/>
  <c r="V62" i="9"/>
  <c r="N62" i="9"/>
  <c r="AX62" i="9"/>
  <c r="AP62" i="9"/>
  <c r="AG23" i="9"/>
  <c r="AR23" i="9"/>
  <c r="AP23" i="9"/>
  <c r="AX23" i="9"/>
  <c r="V23" i="9"/>
  <c r="AG61" i="9"/>
  <c r="V61" i="9"/>
  <c r="AB61" i="9"/>
  <c r="N61" i="9"/>
  <c r="AP61" i="9"/>
  <c r="AX61" i="9"/>
  <c r="AP98" i="9"/>
  <c r="AG98" i="9"/>
  <c r="V98" i="9"/>
  <c r="AD98" i="9"/>
  <c r="AX98" i="9"/>
  <c r="AP30" i="9"/>
  <c r="N30" i="9"/>
  <c r="AB30" i="9"/>
  <c r="AX30" i="9"/>
  <c r="AD30" i="9"/>
  <c r="AR30" i="9"/>
  <c r="AG120" i="9"/>
  <c r="AE120" i="9"/>
  <c r="AO120" i="9"/>
  <c r="AP120" i="9"/>
  <c r="N120" i="9"/>
  <c r="V134" i="9"/>
  <c r="AD134" i="9"/>
  <c r="AG134" i="9"/>
  <c r="AO134" i="9"/>
  <c r="AP134" i="9"/>
  <c r="AX134" i="9"/>
  <c r="AE133" i="9"/>
  <c r="AB133" i="9"/>
  <c r="V133" i="9"/>
  <c r="AO133" i="9"/>
  <c r="AP133" i="9"/>
  <c r="AX133" i="9"/>
  <c r="V68" i="9"/>
  <c r="N68" i="9"/>
  <c r="AO68" i="9"/>
  <c r="AG68" i="9"/>
  <c r="AX68" i="9"/>
  <c r="AR68" i="9"/>
  <c r="V88" i="9"/>
  <c r="AM88" i="9"/>
  <c r="AE88" i="9"/>
  <c r="AX88" i="9"/>
  <c r="AE25" i="9"/>
  <c r="AG25" i="9"/>
  <c r="AB25" i="9"/>
  <c r="AM25" i="9"/>
  <c r="V19" i="9"/>
  <c r="AO19" i="9"/>
  <c r="AB19" i="9"/>
  <c r="AP19" i="9"/>
  <c r="AR19" i="9"/>
  <c r="N19" i="9"/>
  <c r="AX66" i="9"/>
  <c r="AP66" i="9"/>
  <c r="AM66" i="9"/>
  <c r="AB66" i="9"/>
  <c r="AO66" i="9"/>
  <c r="V38" i="9"/>
  <c r="AO38" i="9"/>
  <c r="AR38" i="9"/>
  <c r="AM38" i="9"/>
  <c r="AP38" i="9"/>
  <c r="AD38" i="9"/>
  <c r="AB38" i="9"/>
  <c r="AX54" i="9"/>
  <c r="AP54" i="9"/>
  <c r="AD54" i="9"/>
  <c r="AE141" i="9"/>
  <c r="AM141" i="9"/>
  <c r="V141" i="9"/>
  <c r="AO141" i="9"/>
  <c r="AB141" i="9"/>
  <c r="AD141" i="9"/>
  <c r="AG22" i="9"/>
  <c r="AD22" i="9"/>
  <c r="AX22" i="9"/>
  <c r="AE22" i="9"/>
  <c r="AB22" i="9"/>
  <c r="N22" i="9"/>
  <c r="V29" i="9"/>
  <c r="AD29" i="9"/>
  <c r="AO29" i="9"/>
  <c r="AM29" i="9"/>
  <c r="AG29" i="9"/>
  <c r="AR29" i="9"/>
  <c r="AG143" i="9"/>
  <c r="AP143" i="9"/>
  <c r="AO143" i="9"/>
  <c r="N143" i="9"/>
  <c r="V143" i="9"/>
  <c r="AB143" i="9"/>
  <c r="AG110" i="9"/>
  <c r="V110" i="9"/>
  <c r="AP110" i="9"/>
  <c r="AB110" i="9"/>
  <c r="N110" i="9"/>
  <c r="AE110" i="9"/>
  <c r="AE42" i="9"/>
  <c r="AO42" i="9"/>
  <c r="N42" i="9"/>
  <c r="AR42" i="9"/>
  <c r="V42" i="9"/>
  <c r="AB54" i="9"/>
  <c r="AR62" i="9"/>
  <c r="AO98" i="9"/>
  <c r="AB13" i="9"/>
  <c r="AE99" i="9"/>
  <c r="AM62" i="9"/>
  <c r="AE61" i="9"/>
  <c r="AD25" i="9"/>
  <c r="AX120" i="9"/>
  <c r="AB134" i="9"/>
  <c r="AM133" i="9"/>
  <c r="AE68" i="9"/>
  <c r="AP88" i="9"/>
  <c r="AR25" i="9"/>
  <c r="AX19" i="9"/>
  <c r="AX57" i="9"/>
  <c r="N98" i="9"/>
  <c r="AR13" i="9"/>
  <c r="AB42" i="9"/>
  <c r="AE29" i="9"/>
  <c r="AD110" i="9"/>
  <c r="AX42" i="9"/>
  <c r="AX143" i="9"/>
  <c r="BB143" i="9" s="1"/>
  <c r="AM54" i="9"/>
  <c r="AD66" i="9"/>
  <c r="AD23" i="9"/>
  <c r="AX29" i="9"/>
  <c r="V25" i="9"/>
  <c r="AX110" i="9"/>
  <c r="V57" i="9"/>
  <c r="AR61" i="9"/>
  <c r="AP68" i="9"/>
  <c r="AD42" i="9"/>
  <c r="AG42" i="9"/>
  <c r="AE143" i="9"/>
  <c r="AG38" i="9"/>
  <c r="AG28" i="9"/>
  <c r="AX28" i="9"/>
  <c r="AO28" i="9"/>
  <c r="AP28" i="9"/>
  <c r="AE28" i="9"/>
  <c r="AM28" i="9"/>
  <c r="AB28" i="9"/>
  <c r="V81" i="9"/>
  <c r="AO81" i="9"/>
  <c r="AB81" i="9"/>
  <c r="N81" i="9"/>
  <c r="AE104" i="9"/>
  <c r="AO104" i="9"/>
  <c r="AG104" i="9"/>
  <c r="N104" i="9"/>
  <c r="AB104" i="9"/>
  <c r="AO14" i="9"/>
  <c r="AD14" i="9"/>
  <c r="N14" i="9"/>
  <c r="AE14" i="9"/>
  <c r="AR14" i="9"/>
  <c r="V135" i="9"/>
  <c r="AX135" i="9"/>
  <c r="AG135" i="9"/>
  <c r="AP135" i="9"/>
  <c r="N135" i="9"/>
  <c r="AB72" i="9"/>
  <c r="V72" i="9"/>
  <c r="AD72" i="9"/>
  <c r="AO72" i="9"/>
  <c r="V107" i="9"/>
  <c r="AE107" i="9"/>
  <c r="AG107" i="9"/>
  <c r="AB107" i="9"/>
  <c r="AD107" i="9"/>
  <c r="V139" i="9"/>
  <c r="AD139" i="9"/>
  <c r="AO139" i="9"/>
  <c r="AG118" i="9"/>
  <c r="AD118" i="9"/>
  <c r="AO118" i="9"/>
  <c r="AX118" i="9"/>
  <c r="AE118" i="9"/>
  <c r="V118" i="9"/>
  <c r="V70" i="9"/>
  <c r="AG70" i="9"/>
  <c r="AO70" i="9"/>
  <c r="AR70" i="9"/>
  <c r="AM70" i="9"/>
  <c r="N70" i="9"/>
  <c r="N15" i="9"/>
  <c r="AX15" i="9"/>
  <c r="AG15" i="9"/>
  <c r="V15" i="9"/>
  <c r="AM15" i="9"/>
  <c r="AD15" i="9"/>
  <c r="AD121" i="9"/>
  <c r="AB121" i="9"/>
  <c r="AO121" i="9"/>
  <c r="V86" i="9"/>
  <c r="AX86" i="9"/>
  <c r="AG86" i="9"/>
  <c r="AD86" i="9"/>
  <c r="N86" i="9"/>
  <c r="AM48" i="9"/>
  <c r="AR48" i="9"/>
  <c r="N48" i="9"/>
  <c r="AP48" i="9"/>
  <c r="AO48" i="9"/>
  <c r="AX18" i="9"/>
  <c r="AP18" i="9"/>
  <c r="AE18" i="9"/>
  <c r="AG18" i="9"/>
  <c r="V18" i="9"/>
  <c r="AM18" i="9"/>
  <c r="AB18" i="9"/>
  <c r="AE52" i="9"/>
  <c r="N52" i="9"/>
  <c r="V52" i="9"/>
  <c r="AB52" i="9"/>
  <c r="AO52" i="9"/>
  <c r="AD33" i="9"/>
  <c r="AX33" i="9"/>
  <c r="N33" i="9"/>
  <c r="AM33" i="9"/>
  <c r="AG97" i="9"/>
  <c r="V97" i="9"/>
  <c r="AB97" i="9"/>
  <c r="AE97" i="9"/>
  <c r="AD97" i="9"/>
  <c r="AX97" i="9"/>
  <c r="AG46" i="9"/>
  <c r="AR46" i="9"/>
  <c r="AM46" i="9"/>
  <c r="AO46" i="9"/>
  <c r="V46" i="9"/>
  <c r="AE46" i="9"/>
  <c r="AG31" i="9"/>
  <c r="AB31" i="9"/>
  <c r="AE31" i="9"/>
  <c r="AP31" i="9"/>
  <c r="AR31" i="9"/>
  <c r="AM31" i="9"/>
  <c r="V31" i="9"/>
  <c r="AO116" i="9"/>
  <c r="AG116" i="9"/>
  <c r="AM116" i="9"/>
  <c r="N116" i="9"/>
  <c r="V116" i="9"/>
  <c r="AX116" i="9"/>
  <c r="AE100" i="9"/>
  <c r="AG100" i="9"/>
  <c r="AP100" i="9"/>
  <c r="AB100" i="9"/>
  <c r="AM100" i="9"/>
  <c r="AX100" i="9"/>
  <c r="AX53" i="9"/>
  <c r="AE53" i="9"/>
  <c r="N53" i="9"/>
  <c r="AG53" i="9"/>
  <c r="V53" i="9"/>
  <c r="AD53" i="9"/>
  <c r="AO115" i="9"/>
  <c r="AB115" i="9"/>
  <c r="AM115" i="9"/>
  <c r="AX115" i="9"/>
  <c r="AE115" i="9"/>
  <c r="N115" i="9"/>
  <c r="V27" i="9"/>
  <c r="AB27" i="9"/>
  <c r="AE27" i="9"/>
  <c r="N27" i="9"/>
  <c r="AD27" i="9"/>
  <c r="AR27" i="9"/>
  <c r="AO125" i="9"/>
  <c r="AG125" i="9"/>
  <c r="V125" i="9"/>
  <c r="AD125" i="9"/>
  <c r="AE125" i="9"/>
  <c r="AG87" i="9"/>
  <c r="V87" i="9"/>
  <c r="AM87" i="9"/>
  <c r="N87" i="9"/>
  <c r="AE87" i="9"/>
  <c r="AP87" i="9"/>
  <c r="AD87" i="9"/>
  <c r="AX87" i="9"/>
  <c r="AM97" i="9"/>
  <c r="N122" i="9"/>
  <c r="AE23" i="9"/>
  <c r="AE72" i="9"/>
  <c r="AO13" i="9"/>
  <c r="AO97" i="9"/>
  <c r="AD100" i="9"/>
  <c r="AE54" i="9"/>
  <c r="AD116" i="9"/>
  <c r="AO23" i="9"/>
  <c r="N72" i="9"/>
  <c r="AR57" i="9"/>
  <c r="AX14" i="9"/>
  <c r="AX13" i="9"/>
  <c r="AP122" i="9"/>
  <c r="AM104" i="9"/>
  <c r="AR72" i="9"/>
  <c r="AP139" i="9"/>
  <c r="N134" i="9"/>
  <c r="N88" i="9"/>
  <c r="AB86" i="9"/>
  <c r="AO18" i="9"/>
  <c r="AX70" i="9"/>
  <c r="AB120" i="9"/>
  <c r="AO15" i="9"/>
  <c r="AM134" i="9"/>
  <c r="AX121" i="9"/>
  <c r="AD133" i="9"/>
  <c r="AD48" i="9"/>
  <c r="AB88" i="9"/>
  <c r="AO25" i="9"/>
  <c r="AM52" i="9"/>
  <c r="AE19" i="9"/>
  <c r="AO33" i="9"/>
  <c r="AM30" i="9"/>
  <c r="AP99" i="9"/>
  <c r="AE139" i="9"/>
  <c r="AM57" i="9"/>
  <c r="AP27" i="9"/>
  <c r="AX125" i="9"/>
  <c r="AO110" i="9"/>
  <c r="N54" i="9"/>
  <c r="AP141" i="9"/>
  <c r="AP46" i="9"/>
  <c r="AP22" i="9"/>
  <c r="AD46" i="9"/>
  <c r="AP116" i="9"/>
  <c r="N125" i="9"/>
  <c r="AE81" i="9"/>
  <c r="V54" i="9"/>
  <c r="AB70" i="9"/>
  <c r="V48" i="9"/>
  <c r="V28" i="9"/>
  <c r="AD104" i="9"/>
  <c r="AD57" i="9"/>
  <c r="V30" i="9"/>
  <c r="V121" i="9"/>
  <c r="AB29" i="9"/>
  <c r="AG115" i="9"/>
  <c r="AG14" i="9"/>
  <c r="AG33" i="9"/>
  <c r="AM81" i="9"/>
  <c r="AE116" i="9"/>
  <c r="AM61" i="9"/>
  <c r="N23" i="9"/>
  <c r="AP57" i="9"/>
  <c r="N97" i="9"/>
  <c r="AO54" i="9"/>
  <c r="AD31" i="9"/>
  <c r="AX141" i="9"/>
  <c r="BB141" i="9" s="1"/>
  <c r="AB116" i="9"/>
  <c r="AP104" i="9"/>
  <c r="AP118" i="9"/>
  <c r="AD61" i="9"/>
  <c r="AB62" i="9"/>
  <c r="AE57" i="9"/>
  <c r="AM14" i="9"/>
  <c r="AP81" i="9"/>
  <c r="AM72" i="9"/>
  <c r="AM23" i="9"/>
  <c r="AX139" i="9"/>
  <c r="BB139" i="9" s="1"/>
  <c r="AB98" i="9"/>
  <c r="AR33" i="9"/>
  <c r="AM68" i="9"/>
  <c r="N121" i="9"/>
  <c r="AP70" i="9"/>
  <c r="AP15" i="9"/>
  <c r="AP121" i="9"/>
  <c r="AE86" i="9"/>
  <c r="AB68" i="9"/>
  <c r="AX48" i="9"/>
  <c r="AO88" i="9"/>
  <c r="AR18" i="9"/>
  <c r="AX25" i="9"/>
  <c r="AX52" i="9"/>
  <c r="AM19" i="9"/>
  <c r="AB33" i="9"/>
  <c r="AB14" i="9"/>
  <c r="AE30" i="9"/>
  <c r="AO62" i="9"/>
  <c r="AO61" i="9"/>
  <c r="AP42" i="9"/>
  <c r="AX27" i="9"/>
  <c r="AO87" i="9"/>
  <c r="AM143" i="9"/>
  <c r="AB53" i="9"/>
  <c r="AP29" i="9"/>
  <c r="AO132" i="9"/>
  <c r="AR66" i="9"/>
  <c r="AE66" i="9"/>
  <c r="AM22" i="9"/>
  <c r="N38" i="9"/>
  <c r="AB46" i="9"/>
  <c r="AE13" i="9"/>
  <c r="AM118" i="9"/>
  <c r="AM122" i="9"/>
  <c r="AE62" i="9"/>
  <c r="AM27" i="9"/>
  <c r="V66" i="9"/>
  <c r="AP13" i="9"/>
  <c r="AG30" i="9"/>
  <c r="AM120" i="9"/>
  <c r="AG121" i="9"/>
  <c r="AG133" i="9"/>
  <c r="AG48" i="9"/>
  <c r="AG88" i="9"/>
  <c r="AG52" i="9"/>
  <c r="AG19" i="9"/>
  <c r="AG27" i="9"/>
  <c r="AG72" i="9"/>
  <c r="AG66" i="9"/>
  <c r="AG54" i="9"/>
  <c r="AG141" i="9"/>
  <c r="AD45" i="9"/>
  <c r="AM45" i="9"/>
  <c r="AG108" i="9"/>
  <c r="AD108" i="9"/>
  <c r="AM108" i="9"/>
  <c r="AG44" i="9"/>
  <c r="N44" i="9"/>
  <c r="AM44" i="9"/>
  <c r="AG140" i="9"/>
  <c r="AX140" i="9"/>
  <c r="BB140" i="9" s="1"/>
  <c r="AG32" i="9"/>
  <c r="AO32" i="9"/>
  <c r="AR32" i="9"/>
  <c r="AX32" i="9"/>
  <c r="AG55" i="9"/>
  <c r="AO55" i="9"/>
  <c r="AG20" i="9"/>
  <c r="AR20" i="9"/>
  <c r="AO20" i="9"/>
  <c r="AG112" i="9"/>
  <c r="AO112" i="9"/>
  <c r="AM112" i="9"/>
  <c r="AE112" i="9"/>
  <c r="AP40" i="9"/>
  <c r="AB40" i="9"/>
  <c r="AX40" i="9"/>
  <c r="AD40" i="9"/>
  <c r="AG85" i="9"/>
  <c r="V85" i="9"/>
  <c r="V83" i="9"/>
  <c r="AP78" i="9"/>
  <c r="AX78" i="9"/>
  <c r="V129" i="9"/>
  <c r="AP129" i="9"/>
  <c r="AB127" i="9"/>
  <c r="AM127" i="9"/>
  <c r="AM136" i="9"/>
  <c r="AG95" i="9"/>
  <c r="AE95" i="9"/>
  <c r="AO95" i="9"/>
  <c r="AR49" i="9"/>
  <c r="AM49" i="9"/>
  <c r="AR65" i="9"/>
  <c r="AE65" i="9"/>
  <c r="AX80" i="9"/>
  <c r="AX73" i="9"/>
  <c r="AE73" i="9"/>
  <c r="N73" i="9"/>
  <c r="AO94" i="9"/>
  <c r="AB44" i="9"/>
  <c r="AM20" i="9"/>
  <c r="AP112" i="9"/>
  <c r="N136" i="9"/>
  <c r="AD55" i="9"/>
  <c r="AB78" i="9"/>
  <c r="AD127" i="9"/>
  <c r="AP136" i="9"/>
  <c r="N108" i="9"/>
  <c r="AM55" i="9"/>
  <c r="AB32" i="9"/>
  <c r="AO140" i="9"/>
  <c r="AP55" i="9"/>
  <c r="N20" i="9"/>
  <c r="AM85" i="9"/>
  <c r="AD75" i="9"/>
  <c r="AO75" i="9"/>
  <c r="AE128" i="9"/>
  <c r="AX37" i="9"/>
  <c r="AP83" i="9"/>
  <c r="AO47" i="9"/>
  <c r="AB47" i="9"/>
  <c r="AB147" i="9"/>
  <c r="AX147" i="9"/>
  <c r="BB147" i="9" s="1"/>
  <c r="AR41" i="9"/>
  <c r="AO41" i="9"/>
  <c r="AP32" i="9"/>
  <c r="AP140" i="9"/>
  <c r="AO44" i="9"/>
  <c r="N112" i="9"/>
  <c r="AM32" i="9"/>
  <c r="AB140" i="9"/>
  <c r="AB80" i="9"/>
  <c r="AD65" i="9"/>
  <c r="AB49" i="9"/>
  <c r="AD73" i="9"/>
  <c r="AP80" i="9"/>
  <c r="N65" i="9"/>
  <c r="N94" i="9"/>
  <c r="AD49" i="9"/>
  <c r="AM94" i="9"/>
  <c r="AM80" i="9"/>
  <c r="AO136" i="9"/>
  <c r="AM129" i="9"/>
  <c r="N78" i="9"/>
  <c r="AD129" i="9"/>
  <c r="AP127" i="9"/>
  <c r="AE55" i="9"/>
  <c r="AD94" i="9"/>
  <c r="AB85" i="9"/>
  <c r="V128" i="9"/>
  <c r="AR37" i="9"/>
  <c r="AM47" i="9"/>
  <c r="V95" i="9"/>
  <c r="V45" i="9"/>
  <c r="V140" i="9"/>
  <c r="V112" i="9"/>
  <c r="V75" i="9"/>
  <c r="AE49" i="9"/>
  <c r="V65" i="9"/>
  <c r="AG40" i="9"/>
  <c r="AG75" i="9"/>
  <c r="AG37" i="9"/>
  <c r="AG47" i="9"/>
  <c r="AG94" i="9"/>
  <c r="AG49" i="9"/>
  <c r="AG126" i="9"/>
  <c r="AE126" i="9"/>
  <c r="N126" i="9"/>
  <c r="AD126" i="9"/>
  <c r="AX126" i="9"/>
  <c r="AM126" i="9"/>
  <c r="AO126" i="9"/>
  <c r="AP126" i="9"/>
  <c r="AB126" i="9"/>
  <c r="AE60" i="9"/>
  <c r="AE39" i="9"/>
  <c r="AE32" i="9"/>
  <c r="AE21" i="9"/>
  <c r="AE103" i="9"/>
  <c r="AE80" i="9"/>
  <c r="AE129" i="9"/>
  <c r="AE36" i="9"/>
  <c r="AE20" i="9"/>
  <c r="AC217" i="8" l="1"/>
  <c r="AC216" i="8"/>
  <c r="AC215" i="8"/>
  <c r="AC212" i="8"/>
  <c r="AC218" i="8"/>
  <c r="AC211" i="8"/>
  <c r="AC213" i="8"/>
  <c r="AC214" i="8"/>
  <c r="AC219" i="8"/>
</calcChain>
</file>

<file path=xl/comments1.xml><?xml version="1.0" encoding="utf-8"?>
<comments xmlns="http://schemas.openxmlformats.org/spreadsheetml/2006/main">
  <authors>
    <author>Hale Forster</author>
  </authors>
  <commentList>
    <comment ref="C23" authorId="0">
      <text>
        <r>
          <rPr>
            <sz val="9"/>
            <color indexed="81"/>
            <rFont val="Tahoma"/>
            <family val="2"/>
          </rPr>
          <t>Sample comment</t>
        </r>
      </text>
    </comment>
  </commentList>
</comments>
</file>

<file path=xl/comments2.xml><?xml version="1.0" encoding="utf-8"?>
<comments xmlns="http://schemas.openxmlformats.org/spreadsheetml/2006/main">
  <authors>
    <author>Hale Forster</author>
  </authors>
  <commentList>
    <comment ref="AA8" authorId="0">
      <text>
        <r>
          <rPr>
            <sz val="9"/>
            <color indexed="81"/>
            <rFont val="Tahoma"/>
            <family val="2"/>
          </rPr>
          <t>Annual unit energy consumption of installed base, as collected by Energy Solutions
Some device definitions differ from RSW defininitions: Audio/video receiver, Compact audio, Set top boxes, and Network equipment.</t>
        </r>
      </text>
    </comment>
    <comment ref="AC9" authorId="0">
      <text>
        <r>
          <rPr>
            <sz val="9"/>
            <color indexed="81"/>
            <rFont val="Tahoma"/>
            <family val="2"/>
          </rPr>
          <t>Annual energy savings of most efficient product on market.
Baseline from source.</t>
        </r>
      </text>
    </comment>
    <comment ref="AH9" authorId="0">
      <text>
        <r>
          <rPr>
            <sz val="9"/>
            <color indexed="81"/>
            <rFont val="Tahoma"/>
            <family val="2"/>
          </rPr>
          <t>Annual energy savings of ENERGY STAR-qualified product.
Baseline from savings source.</t>
        </r>
      </text>
    </comment>
    <comment ref="AM9" authorId="0">
      <text>
        <r>
          <rPr>
            <sz val="9"/>
            <color indexed="81"/>
            <rFont val="Tahoma"/>
            <family val="2"/>
          </rPr>
          <t>Annual energy savings of other type of efficient product, including:
Title 20 compliant, maximum feasible efficient technology (not currently available), combination of efficient components (availability unknown).</t>
        </r>
      </text>
    </comment>
    <comment ref="W50" authorId="0">
      <text>
        <r>
          <rPr>
            <sz val="9"/>
            <color indexed="81"/>
            <rFont val="Tahoma"/>
            <family val="2"/>
          </rPr>
          <t xml:space="preserve">For draft specifications, some estimates have been rounded to the first date of the quarter. Specific dates noted in DATA tab.
</t>
        </r>
      </text>
    </comment>
  </commentList>
</comments>
</file>

<file path=xl/comments3.xml><?xml version="1.0" encoding="utf-8"?>
<comments xmlns="http://schemas.openxmlformats.org/spreadsheetml/2006/main">
  <authors>
    <author>Hale Forster</author>
    <author>Zac Hathaway</author>
  </authors>
  <commentList>
    <comment ref="CL10" authorId="0">
      <text>
        <r>
          <rPr>
            <sz val="9"/>
            <color indexed="81"/>
            <rFont val="Tahoma"/>
            <family val="2"/>
          </rPr>
          <t xml:space="preserve">Estimate
</t>
        </r>
      </text>
    </comment>
    <comment ref="CL11" authorId="0">
      <text>
        <r>
          <rPr>
            <sz val="9"/>
            <color indexed="81"/>
            <rFont val="Tahoma"/>
            <family val="2"/>
          </rPr>
          <t>Estimate</t>
        </r>
      </text>
    </comment>
    <comment ref="CL18" authorId="0">
      <text>
        <r>
          <rPr>
            <sz val="9"/>
            <color indexed="81"/>
            <rFont val="Tahoma"/>
            <family val="2"/>
          </rPr>
          <t>Summer 2015</t>
        </r>
      </text>
    </comment>
    <comment ref="CG21" authorId="1">
      <text>
        <r>
          <rPr>
            <sz val="9"/>
            <color indexed="81"/>
            <rFont val="Tahoma"/>
            <family val="2"/>
          </rPr>
          <t>Estimate</t>
        </r>
      </text>
    </comment>
    <comment ref="CL23" authorId="0">
      <text>
        <r>
          <rPr>
            <sz val="9"/>
            <color indexed="81"/>
            <rFont val="Tahoma"/>
            <family val="2"/>
          </rPr>
          <t>estimated, not actual.</t>
        </r>
      </text>
    </comment>
  </commentList>
</comments>
</file>

<file path=xl/comments4.xml><?xml version="1.0" encoding="utf-8"?>
<comments xmlns="http://schemas.openxmlformats.org/spreadsheetml/2006/main">
  <authors>
    <author>Hale Forster</author>
  </authors>
  <commentList>
    <comment ref="AW25" authorId="0">
      <text>
        <r>
          <rPr>
            <b/>
            <sz val="9"/>
            <color indexed="81"/>
            <rFont val="Tahoma"/>
            <family val="2"/>
          </rPr>
          <t>Hale Forster:</t>
        </r>
        <r>
          <rPr>
            <sz val="9"/>
            <color indexed="81"/>
            <rFont val="Tahoma"/>
            <family val="2"/>
          </rPr>
          <t xml:space="preserve">
Delete if not used.</t>
        </r>
      </text>
    </comment>
    <comment ref="BZ52" authorId="0">
      <text>
        <r>
          <rPr>
            <b/>
            <sz val="9"/>
            <color indexed="81"/>
            <rFont val="Tahoma"/>
            <family val="2"/>
          </rPr>
          <t>Hale Forster:</t>
        </r>
        <r>
          <rPr>
            <sz val="9"/>
            <color indexed="81"/>
            <rFont val="Tahoma"/>
            <family val="2"/>
          </rPr>
          <t xml:space="preserve">
Reference formula for conditional formatting on Dashboard tab</t>
        </r>
      </text>
    </comment>
  </commentList>
</comments>
</file>

<file path=xl/sharedStrings.xml><?xml version="1.0" encoding="utf-8"?>
<sst xmlns="http://schemas.openxmlformats.org/spreadsheetml/2006/main" count="8830" uniqueCount="978">
  <si>
    <t>Source</t>
  </si>
  <si>
    <t>Other</t>
  </si>
  <si>
    <t>%</t>
  </si>
  <si>
    <t>EIA</t>
  </si>
  <si>
    <t>HH Penetration</t>
  </si>
  <si>
    <t>HH Saturation</t>
  </si>
  <si>
    <t>Gas</t>
  </si>
  <si>
    <t>Pool heat - Gas</t>
  </si>
  <si>
    <t>Electric</t>
  </si>
  <si>
    <t>Pool pump</t>
  </si>
  <si>
    <t>Furnace - Fan</t>
  </si>
  <si>
    <t>Network equipment</t>
  </si>
  <si>
    <t>Media player/recorder</t>
  </si>
  <si>
    <t>Home Theater in a Box</t>
  </si>
  <si>
    <t>Printer</t>
  </si>
  <si>
    <t>Fax</t>
  </si>
  <si>
    <t>Copier</t>
  </si>
  <si>
    <t>Telephone</t>
  </si>
  <si>
    <t>Boiler</t>
  </si>
  <si>
    <t>Thermostat - Smart</t>
  </si>
  <si>
    <t>Rug cleaner</t>
  </si>
  <si>
    <t>Trash compactor</t>
  </si>
  <si>
    <t>Vacuum cleaner - Built-in</t>
  </si>
  <si>
    <t>Vacuum cleaner - Portable</t>
  </si>
  <si>
    <t>Coffee maker</t>
  </si>
  <si>
    <t>Food processing</t>
  </si>
  <si>
    <t>Projector</t>
  </si>
  <si>
    <t>Radio</t>
  </si>
  <si>
    <t>Central AC</t>
  </si>
  <si>
    <t>Fireplace</t>
  </si>
  <si>
    <t>Room AC</t>
  </si>
  <si>
    <t>Air cleaner</t>
  </si>
  <si>
    <t>Decorative lighting</t>
  </si>
  <si>
    <t>Task lamps</t>
  </si>
  <si>
    <t>Scanner</t>
  </si>
  <si>
    <t>Shredder</t>
  </si>
  <si>
    <t>Answering machine</t>
  </si>
  <si>
    <t>Clock</t>
  </si>
  <si>
    <t>Ride-on toy car</t>
  </si>
  <si>
    <t>Sauna</t>
  </si>
  <si>
    <t>Shaver</t>
  </si>
  <si>
    <t>Water cooler</t>
  </si>
  <si>
    <t>Beverage cooler</t>
  </si>
  <si>
    <t>Infant monitor transmitter</t>
  </si>
  <si>
    <t>Carbon monoxide detector</t>
  </si>
  <si>
    <t>Irrigation system</t>
  </si>
  <si>
    <t>Sump pump</t>
  </si>
  <si>
    <t>Well pump</t>
  </si>
  <si>
    <t>Sewing machine &amp; peripherals</t>
  </si>
  <si>
    <t>Ceramics-Pottery Wheel</t>
  </si>
  <si>
    <t>Uninterruptible power supply</t>
  </si>
  <si>
    <t>Office Equipment</t>
  </si>
  <si>
    <t>Entertainment</t>
  </si>
  <si>
    <t>Water/Waste Water</t>
  </si>
  <si>
    <t>Refrigeration</t>
  </si>
  <si>
    <t>Cooking</t>
  </si>
  <si>
    <t>Lighting</t>
  </si>
  <si>
    <t>Personal Care</t>
  </si>
  <si>
    <t>Security</t>
  </si>
  <si>
    <t>Energy Controls</t>
  </si>
  <si>
    <t>Hobbies</t>
  </si>
  <si>
    <t>Baseline UEC</t>
  </si>
  <si>
    <t>Oven/Range - Electric</t>
  </si>
  <si>
    <t>Security system</t>
  </si>
  <si>
    <t>Water purification system</t>
  </si>
  <si>
    <t>Barbeque - Gas</t>
  </si>
  <si>
    <t>Pond pump</t>
  </si>
  <si>
    <t>Hot water recirculation pump</t>
  </si>
  <si>
    <t>Ceramics - Kiln - Electric</t>
  </si>
  <si>
    <t>Barbeque - Electric</t>
  </si>
  <si>
    <t>Ceramics - Kiln - Gas</t>
  </si>
  <si>
    <t>Hot water heater - Gas</t>
  </si>
  <si>
    <t>Hot water heater - Electric</t>
  </si>
  <si>
    <t>Tier 1</t>
  </si>
  <si>
    <t>Tier 2</t>
  </si>
  <si>
    <t>Tier 3</t>
  </si>
  <si>
    <t>RSW Category</t>
  </si>
  <si>
    <t>HVAC</t>
  </si>
  <si>
    <t>Cleaning</t>
  </si>
  <si>
    <t>Electronics</t>
  </si>
  <si>
    <t>Energy Solutions</t>
  </si>
  <si>
    <t>Refrigerators</t>
  </si>
  <si>
    <t xml:space="preserve">HVAC </t>
  </si>
  <si>
    <t>Ventilating fan</t>
  </si>
  <si>
    <t>Waterbed heater</t>
  </si>
  <si>
    <t>Refrigerator/freezer</t>
  </si>
  <si>
    <t>Stand-alone freezer</t>
  </si>
  <si>
    <t>Portable space heater</t>
  </si>
  <si>
    <t>Television</t>
  </si>
  <si>
    <t>Compact audio</t>
  </si>
  <si>
    <t>Modem, router, integrated access device</t>
  </si>
  <si>
    <t>Electric grill</t>
  </si>
  <si>
    <t>Waffle maker</t>
  </si>
  <si>
    <t>Portable electric grill</t>
  </si>
  <si>
    <t>Crockpot</t>
  </si>
  <si>
    <t>Electric kettle</t>
  </si>
  <si>
    <t>Stand alone electric mixer</t>
  </si>
  <si>
    <t>Electric can opener</t>
  </si>
  <si>
    <t>Portable AC</t>
  </si>
  <si>
    <t>Smoke detector</t>
  </si>
  <si>
    <t>Water softener</t>
  </si>
  <si>
    <t>Dishwasher</t>
  </si>
  <si>
    <t>Organization</t>
  </si>
  <si>
    <t>Title</t>
  </si>
  <si>
    <t>Network attached storage drive</t>
  </si>
  <si>
    <t>Soundbar</t>
  </si>
  <si>
    <t>Includes other powered speakers.</t>
  </si>
  <si>
    <t>Any all-in-one audio system, including docks.</t>
  </si>
  <si>
    <t>Includes other products with rechargable batteries (eg: bluetooth-enabled speakers)</t>
  </si>
  <si>
    <t>Includes component audio systems.</t>
  </si>
  <si>
    <t>Date Accessed</t>
  </si>
  <si>
    <t>Web Address</t>
  </si>
  <si>
    <t>Date Published</t>
  </si>
  <si>
    <t>Source ID</t>
  </si>
  <si>
    <t>U.S. Department of Energy</t>
  </si>
  <si>
    <t>National Impact Analysis</t>
  </si>
  <si>
    <t>http://www1.eere.energy.gov/buildings/appliance_standards/docs/national_impact_analysis.xlsm</t>
  </si>
  <si>
    <t>http://www.energy.ca.gov/appliances/2013rulemaking/documents/proposals/12-AAER-2A_Consumer_Electronics/California_IOUs_Response_to_the_Invitation_for_Standards_Proposals_for_Small_Network_Equipment_2013-07-29_TN-71761.pdf</t>
  </si>
  <si>
    <t>ENERGY STAR Market Share</t>
  </si>
  <si>
    <t>Includes multifunction devices</t>
  </si>
  <si>
    <t>Bathroom, stove</t>
  </si>
  <si>
    <t>Cable set-top, Satelite set-top, DVR</t>
  </si>
  <si>
    <t>CD, DVD, BluRay, VCR</t>
  </si>
  <si>
    <t>Grinders, mixer, processors, jucier, dough maker, blender</t>
  </si>
  <si>
    <t>Rice cooker, steamer, crock-pot, waffle iron, elecric kettle</t>
  </si>
  <si>
    <t>With and without stove top, including induction</t>
  </si>
  <si>
    <t>must have power plug</t>
  </si>
  <si>
    <t>Ducted and ductless</t>
  </si>
  <si>
    <t>Saws, drills, sanders, grinders, routers, yard care tools</t>
  </si>
  <si>
    <t>Pumps, inverters</t>
  </si>
  <si>
    <t>Wine, beer, other</t>
  </si>
  <si>
    <t>Filter Inputs</t>
  </si>
  <si>
    <t>Fuel Filter</t>
  </si>
  <si>
    <t>Product #</t>
  </si>
  <si>
    <t>Product Name</t>
  </si>
  <si>
    <t>Unique</t>
  </si>
  <si>
    <t>Sorted</t>
  </si>
  <si>
    <t>Position</t>
  </si>
  <si>
    <t>BCE</t>
  </si>
  <si>
    <t>HEER</t>
  </si>
  <si>
    <t>ResHVAC</t>
  </si>
  <si>
    <t>Value</t>
  </si>
  <si>
    <t>Index</t>
  </si>
  <si>
    <t>Penetration</t>
  </si>
  <si>
    <t>Saturation</t>
  </si>
  <si>
    <t>PG&amp;E</t>
  </si>
  <si>
    <t>SCE</t>
  </si>
  <si>
    <t>SDG&amp;E</t>
  </si>
  <si>
    <t>Sort by</t>
  </si>
  <si>
    <t>ESTAR Market Share</t>
  </si>
  <si>
    <t>ESTAR UEC savings</t>
  </si>
  <si>
    <t>HOUSEHOLD VIEW</t>
  </si>
  <si>
    <t>Utility Program Category Filter (UtilityProgram)</t>
  </si>
  <si>
    <t>GLOBAL FILTERS AND NAMED RANGES</t>
  </si>
  <si>
    <t>Unknown</t>
  </si>
  <si>
    <t>Statewide HH Penetration 2012</t>
  </si>
  <si>
    <t>Statewide HH Penetration 2009</t>
  </si>
  <si>
    <t>PG&amp;E HH Penetration 2003</t>
  </si>
  <si>
    <t>PG&amp;E HH Penetration 2009</t>
  </si>
  <si>
    <t>PG&amp;E HH Penetration 2012</t>
  </si>
  <si>
    <t>SCE HH Penetration 2003</t>
  </si>
  <si>
    <t>SCE HH Penetration 2009</t>
  </si>
  <si>
    <t>SCE HH Penetration 2012</t>
  </si>
  <si>
    <t>SDG&amp;E HH Penetration 2003</t>
  </si>
  <si>
    <t>SDG&amp;E HH Penetration 2009</t>
  </si>
  <si>
    <t>SDG&amp;E HH Penetration 2012</t>
  </si>
  <si>
    <t>Statewide HH Saturation 2003</t>
  </si>
  <si>
    <t>Statewide HH Saturation 2009</t>
  </si>
  <si>
    <t>Statewide HH Saturation 2012</t>
  </si>
  <si>
    <t>PG&amp;E HH Saturation 2003</t>
  </si>
  <si>
    <t>PG&amp;E HH Saturation 2009</t>
  </si>
  <si>
    <t>PG&amp;E HH Saturation 2012</t>
  </si>
  <si>
    <t>SCE HH Saturation 2003</t>
  </si>
  <si>
    <t>SCE HH Saturation 2009</t>
  </si>
  <si>
    <t>SCE HH Saturation 2012</t>
  </si>
  <si>
    <t>SDG&amp;E HH Saturation 2003</t>
  </si>
  <si>
    <t>SDG&amp;E HH Saturation 2009</t>
  </si>
  <si>
    <t>SDG&amp;E HH Saturation 2012</t>
  </si>
  <si>
    <t>Statewide HH Penetration 2003</t>
  </si>
  <si>
    <t xml:space="preserve">California </t>
  </si>
  <si>
    <t>Household Energy Consumption</t>
  </si>
  <si>
    <t>Household</t>
  </si>
  <si>
    <t>ENERGY STAR</t>
  </si>
  <si>
    <t>Market Share</t>
  </si>
  <si>
    <t>UEC Savings</t>
  </si>
  <si>
    <t>Includes programmable thermostats</t>
  </si>
  <si>
    <t>Select Fuel →</t>
  </si>
  <si>
    <r>
      <t xml:space="preserve">Select Territory </t>
    </r>
    <r>
      <rPr>
        <b/>
        <sz val="11"/>
        <color theme="0"/>
        <rFont val="Calibri"/>
        <family val="2"/>
      </rPr>
      <t>→</t>
    </r>
  </si>
  <si>
    <t>ESTAR</t>
  </si>
  <si>
    <t>Tier 1 Products</t>
  </si>
  <si>
    <t>Device Snapshot</t>
  </si>
  <si>
    <t>N/A</t>
  </si>
  <si>
    <t xml:space="preserve">Product Specification for Clothes Washers Version 6.1 </t>
  </si>
  <si>
    <t>Clothes Washers Specification Version 7.0</t>
  </si>
  <si>
    <t xml:space="preserve">Title 20 Section 1605.1(p)1: Energy Efficiency Standards for Residential Clothes Washers </t>
  </si>
  <si>
    <t>Federal</t>
  </si>
  <si>
    <t>Refrigerators and Freezers Program Requirements Version 5.0</t>
  </si>
  <si>
    <t>Title 20 Section 1605.1(a)1: Non-Commercial Refrigerators, Non-Commercial Refrigerator-Freezers, and Non-Commercial Freezers.</t>
  </si>
  <si>
    <t>AV Products Program Requirements Version 3.0</t>
  </si>
  <si>
    <t>Title 20 Section 1605.3(v)1: Consumer Audio and Video Equipment</t>
  </si>
  <si>
    <t>Pool Pumps Program Requirements Version 1.0</t>
  </si>
  <si>
    <t>Title 20 Section 1605.3(g)(5)(B)1: Residential Pool Pump and Motor Combinations</t>
  </si>
  <si>
    <t>Version 3.0 Program Requirements for Set-top Boxes</t>
  </si>
  <si>
    <t xml:space="preserve">Version 4.1 Program Requirements </t>
  </si>
  <si>
    <t>Television Program Requirements Version 6.1</t>
  </si>
  <si>
    <t>Television Program Requirements Version 7.0</t>
  </si>
  <si>
    <t>Title 20 Section 1605.3(v)2: Televisions</t>
  </si>
  <si>
    <t>Computer Program Requirements Version 6.0</t>
  </si>
  <si>
    <t>Final Rule: Standards: 66 FR 4474</t>
  </si>
  <si>
    <t>Title 20 Section 1605.1(f)2: Small Water Heaters</t>
  </si>
  <si>
    <t xml:space="preserve">Displays Program Requirements Version 6.0 </t>
  </si>
  <si>
    <t>Title 20 Section 1605.1(q): Clothes Dryers</t>
  </si>
  <si>
    <t xml:space="preserve">Title 20 Section 1605.3(g)(6): Portable Electric Spas </t>
  </si>
  <si>
    <t>Furnaces Specification V4.0</t>
  </si>
  <si>
    <t>Program Requirements for Residential Water Heaters Version 2.0</t>
  </si>
  <si>
    <t>Title 20 Section 1605.1(e)2:: Central Gas Furnaces, Central Gas Boilers, Central Oul Boilers and Electric Residential Boilers</t>
  </si>
  <si>
    <t>ACEEE</t>
  </si>
  <si>
    <t>Emerging Hot Water Technologies and Practices for Energy Efficiency as of 2011</t>
  </si>
  <si>
    <t>http://www.aceee.org/sites/default/files/publications/researchreports/a112.pdf</t>
  </si>
  <si>
    <t>Miscellaneous Energy Loads in Buildings</t>
  </si>
  <si>
    <t>http://www.aceee.org/sites/default/files/publications/researchreports/a133.pdf</t>
  </si>
  <si>
    <t>US:</t>
  </si>
  <si>
    <t>CA:</t>
  </si>
  <si>
    <t>ESTAR:</t>
  </si>
  <si>
    <t>Natural Gas</t>
  </si>
  <si>
    <t>End Use</t>
  </si>
  <si>
    <t>Quads</t>
  </si>
  <si>
    <t>Space Heating</t>
  </si>
  <si>
    <t>Water Heating</t>
  </si>
  <si>
    <t>Air Conditioning</t>
  </si>
  <si>
    <t>Total</t>
  </si>
  <si>
    <t>Average of monochrome and color</t>
  </si>
  <si>
    <t>Telephony category - cordless phones.</t>
  </si>
  <si>
    <t>Battery charging systems. Same as power tools.</t>
  </si>
  <si>
    <t>Small Network Equipment Requirements 1.0</t>
  </si>
  <si>
    <t>Energy Conservation Standards for Residential Conventional Cooking Products; Request for information (RFI) and notice of document availability</t>
  </si>
  <si>
    <t>http://www.regulations.gov/#!documentDetail;D=EERE-2014-BT-STD-0005-0001</t>
  </si>
  <si>
    <t>Chapter 7: Energy Use Analysis</t>
  </si>
  <si>
    <t>http://www1.eere.energy.gov/buildings/appliance_standards/pdfs/ff_prelim_ch_07_energyuse_2012_07_05.pdf</t>
  </si>
  <si>
    <t>http://aceee.org/files/proceedings/2010/data/papers/2214.pdf</t>
  </si>
  <si>
    <t>Potential Impact of Adopting Maximum Technologies as Minimum Efficiency Performance Standards in the U.S. Residential Sector</t>
  </si>
  <si>
    <t>http://www.toptenusa.org/Top-Ten-Freezers</t>
  </si>
  <si>
    <t>TopTenUSA</t>
  </si>
  <si>
    <t>Most efficient on-market tower-type CPU (excludes monitor)</t>
  </si>
  <si>
    <t>Product</t>
  </si>
  <si>
    <t>Price Range</t>
  </si>
  <si>
    <t>Non ENERGY STAR</t>
  </si>
  <si>
    <t>Price range</t>
  </si>
  <si>
    <t>&gt;10 cu ft</t>
  </si>
  <si>
    <t>Count</t>
  </si>
  <si>
    <t>Percent</t>
  </si>
  <si>
    <t>Under $500</t>
  </si>
  <si>
    <t>$500 to $699</t>
  </si>
  <si>
    <t>$700 to $899</t>
  </si>
  <si>
    <t>$900 to $1500</t>
  </si>
  <si>
    <t>Non-ENERGY STAR</t>
  </si>
  <si>
    <t>Under $400</t>
  </si>
  <si>
    <t>$400 to $599</t>
  </si>
  <si>
    <t>$600 to $799</t>
  </si>
  <si>
    <t>$800 to $999</t>
  </si>
  <si>
    <t>$1000 to $1299</t>
  </si>
  <si>
    <t>$1300 to $1599</t>
  </si>
  <si>
    <t>$1600 to $1899</t>
  </si>
  <si>
    <t>$1900 to $2199</t>
  </si>
  <si>
    <t>$2200 to 2499</t>
  </si>
  <si>
    <t>$2500 or more</t>
  </si>
  <si>
    <t>Chest and upright</t>
  </si>
  <si>
    <t>Under $300</t>
  </si>
  <si>
    <t>$300 to $499</t>
  </si>
  <si>
    <t>$900 or more</t>
  </si>
  <si>
    <t>$1000 or more</t>
  </si>
  <si>
    <t>$250 - $499</t>
  </si>
  <si>
    <t>$500 - $749</t>
  </si>
  <si>
    <t>$750 - $999</t>
  </si>
  <si>
    <t>$1000 - $1249</t>
  </si>
  <si>
    <t>$1250 - $1499</t>
  </si>
  <si>
    <t>$1500 - $1999</t>
  </si>
  <si>
    <t>$200 - $249</t>
  </si>
  <si>
    <t>$2000 - $2499</t>
  </si>
  <si>
    <t>$2500 - $2999</t>
  </si>
  <si>
    <t>$50 - $99</t>
  </si>
  <si>
    <t>$100 - $149</t>
  </si>
  <si>
    <t>$150 - $199</t>
  </si>
  <si>
    <t>Variable speed</t>
  </si>
  <si>
    <t>Dual speed</t>
  </si>
  <si>
    <t>Under $800</t>
  </si>
  <si>
    <t>Notes</t>
  </si>
  <si>
    <t>Pool Pump</t>
  </si>
  <si>
    <t>Overall ENERGY STAR Model Penetration</t>
  </si>
  <si>
    <t>ENERGY STAR model status not available; low number of ENERGY STAR models approved</t>
  </si>
  <si>
    <t>Not sold at online retailers - data not available</t>
  </si>
  <si>
    <t>Under $500 (4 models)</t>
  </si>
  <si>
    <t>$500 to $699 (26 models)</t>
  </si>
  <si>
    <t>$700 to $899 (20 models)</t>
  </si>
  <si>
    <t>$900 to $1500 (66 models)</t>
  </si>
  <si>
    <t>Under $400 (6 models)</t>
  </si>
  <si>
    <t>$400 to $599 (103 models)</t>
  </si>
  <si>
    <t>$600 to $799 (80 models)</t>
  </si>
  <si>
    <t>$800 to $999 (68 models)</t>
  </si>
  <si>
    <t>$1000 to $1299 (84 models)</t>
  </si>
  <si>
    <t>$1300 to $1599 (103 models)</t>
  </si>
  <si>
    <t>$1600 to $1899 (71 models)</t>
  </si>
  <si>
    <t>$1900 to $2199 (47 models)</t>
  </si>
  <si>
    <t>$2200 to 2499 (48 models)</t>
  </si>
  <si>
    <t>$2500 or more (102 models)</t>
  </si>
  <si>
    <t>Under $300 (11 models)</t>
  </si>
  <si>
    <t>$300 to $499 (17 models)</t>
  </si>
  <si>
    <t>$500 to $699 (17 models)</t>
  </si>
  <si>
    <t>$700 to $899 (14 models)</t>
  </si>
  <si>
    <t>$900 or more (8 models)</t>
  </si>
  <si>
    <t>Under $300 (4 models)</t>
  </si>
  <si>
    <t>$300 to $499 (12 models)</t>
  </si>
  <si>
    <t>$500 to $699 (2 models)</t>
  </si>
  <si>
    <t>Over $700 (1 models)</t>
  </si>
  <si>
    <t>Under $400 (5 models)</t>
  </si>
  <si>
    <t>$400 to $599 (13 models)</t>
  </si>
  <si>
    <t>$600 to $799 (5 models)</t>
  </si>
  <si>
    <t>$800 to $999 (5 models)</t>
  </si>
  <si>
    <t>$1000 or more (2 models)</t>
  </si>
  <si>
    <t>Less than $250 (4 models)</t>
  </si>
  <si>
    <t>$250 - $499 (70 models)</t>
  </si>
  <si>
    <t>$500 - $749 (91 models)</t>
  </si>
  <si>
    <t>$750 - $999 (76 models)</t>
  </si>
  <si>
    <t>$1000 - $1249 (35 models)</t>
  </si>
  <si>
    <t>$1250 - $1499 (35 models)</t>
  </si>
  <si>
    <t>$1500 - $1999 (26 models)</t>
  </si>
  <si>
    <t>Less than $200 (46 models)</t>
  </si>
  <si>
    <t>$200 - $249 (32 models)</t>
  </si>
  <si>
    <t>$500 - $749 (33 models)</t>
  </si>
  <si>
    <t>$750 - $999 (26 models)</t>
  </si>
  <si>
    <t>$1000 - $1249 (7 models)</t>
  </si>
  <si>
    <t>$1250 - $1499 (13 models)</t>
  </si>
  <si>
    <t>$1500 - $1999 (16 models)</t>
  </si>
  <si>
    <t>$2000 - $2499 (13 models)</t>
  </si>
  <si>
    <t>$2500 - $2999 (11 models)</t>
  </si>
  <si>
    <t>$3000 and Up (30 models)</t>
  </si>
  <si>
    <t>Less than $250 (2 models)</t>
  </si>
  <si>
    <t>$250 - $499 (34 models)</t>
  </si>
  <si>
    <t>$500 - $749 (42 models)</t>
  </si>
  <si>
    <t>$750 - $999 (17 models)</t>
  </si>
  <si>
    <t>Over $1000 (6 models)</t>
  </si>
  <si>
    <t>$50 - $99 (20 models)</t>
  </si>
  <si>
    <t>$100 - $149 (68 models)</t>
  </si>
  <si>
    <t>$150 - $199 (60 models)</t>
  </si>
  <si>
    <t>$200 - $249 (38 models)</t>
  </si>
  <si>
    <t>$250 - $499 (65 models)</t>
  </si>
  <si>
    <t>$500 - $749 (17 models)</t>
  </si>
  <si>
    <t>$750 or over (5 models)</t>
  </si>
  <si>
    <t>Under $800 (13 models)</t>
  </si>
  <si>
    <t>$800 and above (9 models)</t>
  </si>
  <si>
    <t>Excludes refurbished products, includes 9 chromebook models. No netbooks in assortment.</t>
  </si>
  <si>
    <t>Compares variable speed vs dual speed. Also includes stand-alone motors, corrected for average cost of other pump components.</t>
  </si>
  <si>
    <t>Potential statewide savings</t>
  </si>
  <si>
    <t>Potential PG&amp;E savings</t>
  </si>
  <si>
    <t>Potential SCE savings</t>
  </si>
  <si>
    <t>Potential SDG&amp;E savings</t>
  </si>
  <si>
    <t>Tier 1 View</t>
  </si>
  <si>
    <t>Sort by (T1Sort)</t>
  </si>
  <si>
    <t>Sort by (HHVSort)</t>
  </si>
  <si>
    <t>Checked</t>
  </si>
  <si>
    <t>Filter by</t>
  </si>
  <si>
    <t>Selected Device List</t>
  </si>
  <si>
    <t>Selected Products LIst (T1CustomList)</t>
  </si>
  <si>
    <t>End Uses (EndUse)</t>
  </si>
  <si>
    <t>Select Territory →</t>
  </si>
  <si>
    <t>Territory Filter (Territory)</t>
  </si>
  <si>
    <t>Territory Filter</t>
  </si>
  <si>
    <t>Consumer Electronics: Market Trends, Energy Consumption, and Program Recommendations 2005-2010.</t>
  </si>
  <si>
    <t>http://www.etcc-ca.com/sites/default/files/OLD/images/stories/pdf/ETCC_Report_370.pdf</t>
  </si>
  <si>
    <t>Includes netbooks, excludes tablets</t>
  </si>
  <si>
    <t>SCG</t>
  </si>
  <si>
    <t>All</t>
  </si>
  <si>
    <t>PRICE POINT DATA</t>
  </si>
  <si>
    <t>Category</t>
  </si>
  <si>
    <t># of price ranges</t>
  </si>
  <si>
    <t>Price Range 1</t>
  </si>
  <si>
    <t>Price Range 2</t>
  </si>
  <si>
    <t>Price Range 3</t>
  </si>
  <si>
    <t>Price Range 4</t>
  </si>
  <si>
    <t>Price Range 5</t>
  </si>
  <si>
    <t>Price Range 6</t>
  </si>
  <si>
    <t>Price Range 7</t>
  </si>
  <si>
    <t>Price Range 8</t>
  </si>
  <si>
    <t>Price Range 9</t>
  </si>
  <si>
    <t>Price Range 10</t>
  </si>
  <si>
    <t>Price Range 11</t>
  </si>
  <si>
    <t>ENERGY STAR Percent 1</t>
  </si>
  <si>
    <t>ENERGY STAR Percent 2</t>
  </si>
  <si>
    <t>ENERGY STAR Percent 3</t>
  </si>
  <si>
    <t>ENERGY STAR Percent 4</t>
  </si>
  <si>
    <t>ENERGY STAR Percent 5</t>
  </si>
  <si>
    <t>ENERGY STAR Percent 6</t>
  </si>
  <si>
    <t>ENERGY STAR Percent 7</t>
  </si>
  <si>
    <t>ENERGY STAR Percent 8</t>
  </si>
  <si>
    <t>ENERGY STAR Percent 9</t>
  </si>
  <si>
    <t>ENERGY STAR Percent 10</t>
  </si>
  <si>
    <t>ENERGY STAR Percent 11</t>
  </si>
  <si>
    <t>White Goods</t>
  </si>
  <si>
    <t>Row Start</t>
  </si>
  <si>
    <t>SCG HH Penetration 2003</t>
  </si>
  <si>
    <t>SCG HH Penetration 2009</t>
  </si>
  <si>
    <t>SCG HH Penetration 2012</t>
  </si>
  <si>
    <t>SCG HH Saturation 2003</t>
  </si>
  <si>
    <t>SCG HH Saturation 2009</t>
  </si>
  <si>
    <t>SCG HH Saturation 2012</t>
  </si>
  <si>
    <t>Source #</t>
  </si>
  <si>
    <t>'03</t>
  </si>
  <si>
    <t>'09</t>
  </si>
  <si>
    <t>'12</t>
  </si>
  <si>
    <t>Upcoming Federal Standard Year</t>
  </si>
  <si>
    <t>Upcoming ESTAR Standard Year</t>
  </si>
  <si>
    <t>Sort by  →</t>
  </si>
  <si>
    <t>C&amp;S Changes</t>
  </si>
  <si>
    <t>Potential SCG savings</t>
  </si>
  <si>
    <t>Technical Potential Savings Statewide</t>
  </si>
  <si>
    <t>Energy Star Market Share</t>
  </si>
  <si>
    <t>Savings Calculator for ENERGY STAR Qualified Office Equipment</t>
  </si>
  <si>
    <t>http://www.energystar.gov/ia/business/bulk_purchasing/bpsavings_calc/Calc_office_eq.xls</t>
  </si>
  <si>
    <t>Most recent upcoming date?</t>
  </si>
  <si>
    <t>Decorative gas fireplace</t>
  </si>
  <si>
    <t>Patio heater</t>
  </si>
  <si>
    <t xml:space="preserve">Territory Technical </t>
  </si>
  <si>
    <t>Potential Savings</t>
  </si>
  <si>
    <t>Current Federal Standard Year</t>
  </si>
  <si>
    <t>Current ESTAR Standard Year</t>
  </si>
  <si>
    <t>Type</t>
  </si>
  <si>
    <t># Models</t>
  </si>
  <si>
    <t>% ESTAR</t>
  </si>
  <si>
    <t>Overall:</t>
  </si>
  <si>
    <t>Electronic Code of Federal Regulations: 10 CFR 430.32 (g)(3)</t>
  </si>
  <si>
    <t>Code of Federal Regulations: 10 CFR 430.32(a)</t>
  </si>
  <si>
    <t>Code of Federal Regulations: 10 CFR 430.32(h)(3)</t>
  </si>
  <si>
    <t>Code of Federal Regulations, 10 CFR 430.32(e)(1)(i) and (e)(2)(i)</t>
  </si>
  <si>
    <t>Code of Federal Regulations, 10 CFR 430.32(a)</t>
  </si>
  <si>
    <t>Code of Federal Regulations, 10 CFR 430.32(h)(2)</t>
  </si>
  <si>
    <t>Code of Federal Regulations: 10 CFR 430.32(j)(3)</t>
  </si>
  <si>
    <t>Weatherized furnaces Code of Federal Regulations, 10 CFR 430.32(e)(1)(i) and (e)(2)(i)</t>
  </si>
  <si>
    <t>Code of Federal Regulations, 10 CFR 430.32(g)</t>
  </si>
  <si>
    <t>Filename</t>
  </si>
  <si>
    <t>Custom Select:</t>
  </si>
  <si>
    <t>Both</t>
  </si>
  <si>
    <t>Codes and Specifications</t>
  </si>
  <si>
    <t>Overall Price Range</t>
  </si>
  <si>
    <t>Overall # Models</t>
  </si>
  <si>
    <t>Under $500 to $1500</t>
  </si>
  <si>
    <t>Under $600</t>
  </si>
  <si>
    <t>Under $700</t>
  </si>
  <si>
    <t>$750 or more</t>
  </si>
  <si>
    <t>$3000 or more</t>
  </si>
  <si>
    <t>$800 or more</t>
  </si>
  <si>
    <t>$700 or more</t>
  </si>
  <si>
    <t>Under $400 to $2500 or more</t>
  </si>
  <si>
    <t>Under $300 to $900 or more</t>
  </si>
  <si>
    <t>Under $400 to $1000 or more</t>
  </si>
  <si>
    <t>Under $800 to $800 or more</t>
  </si>
  <si>
    <t>Under $250 to $1000 or more</t>
  </si>
  <si>
    <t>Under $250</t>
  </si>
  <si>
    <t>Under $200</t>
  </si>
  <si>
    <t>$50 to $750 or more</t>
  </si>
  <si>
    <t>Under $250 to $1999</t>
  </si>
  <si>
    <t>Under $200 to $3000 or more</t>
  </si>
  <si>
    <t>Availibility limited below:</t>
  </si>
  <si>
    <t>Availability limited above:</t>
  </si>
  <si>
    <t>Price Point Availability</t>
  </si>
  <si>
    <t>Clothes Dryers Specification Version 1.0</t>
  </si>
  <si>
    <t>Refrigerators and Freezers Program Requirements Version 4.1</t>
  </si>
  <si>
    <t>V7.0 ENERGY STAR Displays Specification Draft 1</t>
  </si>
  <si>
    <t>Price</t>
  </si>
  <si>
    <t>Low Price Constraint</t>
  </si>
  <si>
    <t>High Price Constraint</t>
  </si>
  <si>
    <t>Linked to Radio Buttons</t>
  </si>
  <si>
    <t>Federal Current Effective Date</t>
  </si>
  <si>
    <t>Federal Current Name</t>
  </si>
  <si>
    <t>Final</t>
  </si>
  <si>
    <t>In Process</t>
  </si>
  <si>
    <t>ESTAR Current Effective Date</t>
  </si>
  <si>
    <t>ESTAR Current Name</t>
  </si>
  <si>
    <t>ESTAR Future Status</t>
  </si>
  <si>
    <t>Federal Future Status</t>
  </si>
  <si>
    <t>Energy Conservation Standards for Residential Conventional Cooking Products 10 CFR Part 431</t>
  </si>
  <si>
    <t>Upcoming Federal Standard Status</t>
  </si>
  <si>
    <t>Upcoming ESTAR Standard Status</t>
  </si>
  <si>
    <t>Best on market</t>
  </si>
  <si>
    <t>Fuel Filter (FuelFilter)</t>
  </si>
  <si>
    <r>
      <t xml:space="preserve">Select Fuel </t>
    </r>
    <r>
      <rPr>
        <b/>
        <sz val="11"/>
        <color theme="0"/>
        <rFont val="Calibri"/>
        <family val="2"/>
      </rPr>
      <t>→</t>
    </r>
  </si>
  <si>
    <r>
      <t xml:space="preserve">Sort by </t>
    </r>
    <r>
      <rPr>
        <b/>
        <sz val="11"/>
        <color theme="0"/>
        <rFont val="Calibri"/>
        <family val="2"/>
      </rPr>
      <t>→</t>
    </r>
  </si>
  <si>
    <t>New Filter by (T1FilterByNew)</t>
  </si>
  <si>
    <t>FilterIndex</t>
  </si>
  <si>
    <t>T1FilterByNew Result</t>
  </si>
  <si>
    <t>Dropdown Destination</t>
  </si>
  <si>
    <t>HHFilterBy</t>
  </si>
  <si>
    <t>http://www.energystar.gov/ia/partners/downloads/unit_shipment_data/2012_USD_Summary_Report.pdf?da25-b401</t>
  </si>
  <si>
    <t>ENERGY STAR Unit Shipment and Market Penetration Report Calendar Year 2012 Summary</t>
  </si>
  <si>
    <t>Leslie's Pool Supply</t>
  </si>
  <si>
    <t>Best Buy</t>
  </si>
  <si>
    <t>Sears</t>
  </si>
  <si>
    <t>http://www.lesliespool.com</t>
  </si>
  <si>
    <t>http://www.bestbuy.com</t>
  </si>
  <si>
    <t>http://www.Sears.com</t>
  </si>
  <si>
    <t>http://www1.eere.energy.gov/buildings/appliance_standards/product.aspx/productid/39</t>
  </si>
  <si>
    <t>Residential Clothes Washers</t>
  </si>
  <si>
    <t xml:space="preserve">Residential Refrigerators and Freezers </t>
  </si>
  <si>
    <t xml:space="preserve">Residential Kitchen Ranges and Ovens </t>
  </si>
  <si>
    <t>http://www1.eere.energy.gov/buildings/appliance_standards/product.aspx/productid/57</t>
  </si>
  <si>
    <t>http://www1.eere.energy.gov/buildings/appliance_standards/product.aspx/productid/72</t>
  </si>
  <si>
    <t>Residential Furnaces and Boilers</t>
  </si>
  <si>
    <t>Residential Clothes Dryers</t>
  </si>
  <si>
    <t>http://www1.eere.energy.gov/buildings/appliance_standards/product.aspx/productid/48</t>
  </si>
  <si>
    <t>Microwave Ovens</t>
  </si>
  <si>
    <t>http://www1.eere.energy.gov/buildings/appliance_standards/product.aspx/productid/27</t>
  </si>
  <si>
    <t>Residential Water Heaters</t>
  </si>
  <si>
    <t>https://www.energystar.gov/ia/partners/prod_development/revisions/downloads/commercial_clothes_washers/Clothes_Washers_Program_Requirements_Version_6_1.pdf?9192-b006</t>
  </si>
  <si>
    <t>https://www.energystar.gov/products/specs/node/405</t>
  </si>
  <si>
    <t xml:space="preserve">ENERGY STAR Program Requirements Product Specification for Clothes Washers </t>
  </si>
  <si>
    <t>http://www.energystar.gov/products/specs/system/files/Furnaces_Version_4.0_Program_Requirements.pdf</t>
  </si>
  <si>
    <t xml:space="preserve">ENERGY STAR Program Requirements for Furnaces </t>
  </si>
  <si>
    <t>https://www.energystar.gov/ia/partners/product_specs/program_reqs/Refrigerators_and_Freezers_Program_Requirements.pdf?f06d-5d52</t>
  </si>
  <si>
    <t>https://www.energystar.gov/ia/partners/product_specs/program_reqs/Refrigerators_and_Freezers_Program_Requirements_V5.0.pdf?f06d-5d52</t>
  </si>
  <si>
    <t>ENERGY STAR Program Requirements Product Specification for Residential Refrigerators and Freezers Eligibility Criteria Version 4.1</t>
  </si>
  <si>
    <t>ENERGY STAR Program Requirements Product Specification for Residential Refrigerators and Freezers Eligibility Criteria Version 5.0</t>
  </si>
  <si>
    <t>http://www.energystar.gov/products/specs/sites/products/files/ENERGY%20STAR%20Clothes%20Dryers%20Supplemental%20Proposal.pdf</t>
  </si>
  <si>
    <t xml:space="preserve">ENERGY STAR Clothes Dryers Supplemental Proposal
</t>
  </si>
  <si>
    <t>https://www.energystar.gov/ia/partners/product_specs/program_reqs/Final_Version_3_AV_Program_Requirements.pdf?61fb-bfd2</t>
  </si>
  <si>
    <t>https://www.energystar.gov/certified-products/sites/products/uploads/files/Computers_Program_Requirements_Version_6%200.pdf?28ee-c058</t>
  </si>
  <si>
    <t>ENERGY STAR Program Requirements Product Specification for Computers Eligibility Criteria Version 6.0 Rev. Oct-2013</t>
  </si>
  <si>
    <t>ENERGY STAR Program Requirements Product Specification for Set-top Boxes Eligibility Criteria Version 3.0 Rev. Oct -2012</t>
  </si>
  <si>
    <t>https://www.energystar.gov/ia/partners/prod_development/revisions/downloads/settop_boxes/STB_Version_3_Program_Requirements_Manufacturer.pdf?0760-f7e4</t>
  </si>
  <si>
    <t>https://www.energystar.gov/products/specs/sites/products/files/Final%20Draft%20Version%204.1%20Set-top%20Box%20Specification.pdf</t>
  </si>
  <si>
    <t xml:space="preserve">ENERGY STAR Product Specification for Set-top Boxes Eligibility Criteria Final Draft Version 4.1 </t>
  </si>
  <si>
    <t>ENERGY STAR Program Requirements Product Specification for Televisions Eligibility Criteria Version 6.1</t>
  </si>
  <si>
    <t>https://www.energystar.gov/products/specs/sites/products/files/EPA_Cover_Memo_TVs_12_02_2013_0.pdf</t>
  </si>
  <si>
    <t>https://www.energystar.gov/certified-products/sites/products/uploads/files/ENERGY%20STAR%20Version%206%201%20TV%20Specification.pdf?b518-23d1</t>
  </si>
  <si>
    <t>ENERGY STAR Version 7.0 Specification Development Launch and Data Assembly - Cover Memo</t>
  </si>
  <si>
    <t>ENERGY STAR Product Specification for Small Network Equipment Eligibility Criteria Version 1.0 Rev. Nov -2013</t>
  </si>
  <si>
    <t>http://www.energystar.gov/products/specs/system/files/SmallNetworkEquipment_V1_ENERGYSTAR_ProgramRequirements_Nov2013_0.pdf</t>
  </si>
  <si>
    <t>https://www.energystar.gov/products/specs/sites/products/files/Final_Version_6%200_Displays_Program_Requirements.pdf</t>
  </si>
  <si>
    <t>ENERGY STAR Program Requirements Product Specification for Displays Eligibility Criteria Version 6.0 Rev. Jan - 2013</t>
  </si>
  <si>
    <t>https://www.energystar.gov/products/specs/sites/products/files/Displays_V7_CoverMemo_02_24_2014.pdf</t>
  </si>
  <si>
    <t>ENERGY STAR V7.0 Specification Data Call and Draft 1 Test Method - Cover Memo</t>
  </si>
  <si>
    <t>https://www.energystar.gov/products/specs/system/files/ENERGY%20STAR%20Water%20Heaters%20V2%200%20Program%20Requirements.pdf</t>
  </si>
  <si>
    <t xml:space="preserve">ENERGY STAR Program Requirements Product Specification for Residential Water Heaters Eligibility Criteria Version 2.0 </t>
  </si>
  <si>
    <t>California  Code  Of  Regulations Title 20. Public Utilities And Energy</t>
  </si>
  <si>
    <t>http://www.energy.ca.gov/2014publications/CEC-140-2014-002/CEC-140-2014-002.pdf</t>
  </si>
  <si>
    <t>California Energy Commission</t>
  </si>
  <si>
    <t>http://www.ecfr.gov/cgi-bin/text-idx?SID=a7c6cd7918f914346b022597aabdf9b3&amp;node=10:3.0.1.4.18.3.9.2&amp;rgn=div8</t>
  </si>
  <si>
    <t>2009 California Residential Appliance Saturation Study (RASS)</t>
  </si>
  <si>
    <t>http://websafe.kemainc.com/rass2009/Default.aspx</t>
  </si>
  <si>
    <t>KEMA</t>
  </si>
  <si>
    <t>2003 California Residential Appliance Saturation Study (RASS)</t>
  </si>
  <si>
    <t>https://websafe.kemainc.com/projects62/Default.aspx?tabid=190</t>
  </si>
  <si>
    <t>Sears Website</t>
  </si>
  <si>
    <t>Best Buy Website</t>
  </si>
  <si>
    <t>Leslie's Pool Supply Website</t>
  </si>
  <si>
    <t>http://www.aceee.org/files/pdf/white-paper/great-lakes-clothes-washers.pdf</t>
  </si>
  <si>
    <t>Energy Conservation Program for Consumer Products : Energy Conservation Standards for Residential Furnace Fans</t>
  </si>
  <si>
    <t>Top Ten Freezers</t>
  </si>
  <si>
    <t>Lawrence Berkeley National Laboratory</t>
  </si>
  <si>
    <t>Max Tech and Beyond - Cumulative (30-year) Technical Energy-Savings Potential Estimates</t>
  </si>
  <si>
    <t>http://www.energy.ca.gov/appliances/2013rulemaking/documents/responses/Consumer_Electronics_12-AAER-2A/California_IOUs_Response_to_the_Invitation_to_Participate_for_Displays_REFERENCES/LBNL_2011_Max_Tech_and_Beyond_Cumulative_Tech_Potential_Est.xlsx</t>
  </si>
  <si>
    <t>http://www.energystar.gov/products/specs/sites/products/files/ENERGY%20STAR%20Final%20Draft%20Version%201.0%20Clothes%20Dryers%20Specification_0.pdf</t>
  </si>
  <si>
    <t>ENERGY STAR Program Requirements Product Specification for Clothes Dryers Eligibility Criteria Final Draft Version 1.0</t>
  </si>
  <si>
    <t>Pools &amp; Spas - Codes and Standards Enhancement (CASE) Initiative for PY 2013: Title 20 Standards Development - Analysis of Standards Proposal for Residential Swimming Pool &amp; Portable Spa Equipment</t>
  </si>
  <si>
    <t>http://www.energy.ca.gov/appliances/2013rulemaking/documents/proposals/12-AAER-2F_Residential_Pool_Pumps_and_Replacement_Motors/California_IOUs_Response_to_the_Invitation_to_Submit_Proposals_for_Pool_and_Spas_2013-07-29_TN-71756.pdf</t>
  </si>
  <si>
    <t>2012 California Lighting and Appliance Saturation Study (CLASS)</t>
  </si>
  <si>
    <t xml:space="preserve">ENERGY STAR Program Requirements Product Specification for Audio/Video Eligibility Criteria Version 3.0 </t>
  </si>
  <si>
    <t>Ecova</t>
  </si>
  <si>
    <t>Work Paper PGECOPUM102 Variable Speed Pool Pump-Residential Revision # 4</t>
  </si>
  <si>
    <t>Small Network Equipment: Codes and Standards Enhancement (CASE) Intiative, Submitted to CEC by IOUs</t>
  </si>
  <si>
    <t>http://www.ma-eeac.org/Docs/8.3_TRMs/1MATRM_2013-15%20PLAN_FINAL.pdf</t>
  </si>
  <si>
    <t xml:space="preserve">Massachusetts Technical Reference Manual for Estimating Savings from Energy Efficiency Measures </t>
  </si>
  <si>
    <t>Device Snapshot Product Number</t>
  </si>
  <si>
    <t>All IOUs</t>
  </si>
  <si>
    <t>Filter</t>
  </si>
  <si>
    <t>Device Name</t>
  </si>
  <si>
    <t>Device Category</t>
  </si>
  <si>
    <t>Device Fuel</t>
  </si>
  <si>
    <t>Adapted from draft 2013 SCE list of energy-using devices</t>
  </si>
  <si>
    <t>Device Research Priority</t>
  </si>
  <si>
    <t>IOU Research Priority</t>
  </si>
  <si>
    <t>Column Note →</t>
  </si>
  <si>
    <t>Column Header →</t>
  </si>
  <si>
    <t>Device Information</t>
  </si>
  <si>
    <t>-98 = unclear from source; 
-99 = N/A (not collected in source)</t>
  </si>
  <si>
    <t>Proportion of 2012 sales that were ENERGY STAR qualified</t>
  </si>
  <si>
    <t>-98 = DK (market share not tracked by source)
-99 = N/A (no ESTAR spec)</t>
  </si>
  <si>
    <t>Under $300 to $700 or more</t>
  </si>
  <si>
    <t>-99 = Not applicable (no ESTAR spec)
Unknown = data not available (see note)</t>
  </si>
  <si>
    <t>-99 = Not applicable (no ESTAR spec)
Unknown = data not available (see note)
None = no constraint (good availability)</t>
  </si>
  <si>
    <t>-99 = Not applicable (no ESTAR spec)
Unknown = data not available (see note)
N/A = no constraint at price point</t>
  </si>
  <si>
    <t>ESTAR Future Effective Date</t>
  </si>
  <si>
    <t>ESTAR Future Name</t>
  </si>
  <si>
    <t>Title 20 Current Effective Date</t>
  </si>
  <si>
    <t>Title 20 Current Name</t>
  </si>
  <si>
    <t>Title 20 Future Status</t>
  </si>
  <si>
    <t>Title 20 Future Effective Date</t>
  </si>
  <si>
    <t>Title 20 Future Name</t>
  </si>
  <si>
    <t>Federal Future Effective Date</t>
  </si>
  <si>
    <t>Federal Future Name</t>
  </si>
  <si>
    <t>N/A = No applicable spec</t>
  </si>
  <si>
    <r>
      <t xml:space="preserve">Column Group </t>
    </r>
    <r>
      <rPr>
        <b/>
        <sz val="10"/>
        <color theme="1"/>
        <rFont val="Calibri"/>
        <family val="2"/>
      </rPr>
      <t>→</t>
    </r>
  </si>
  <si>
    <t>Value Labels/ Units →</t>
  </si>
  <si>
    <t>Select Devices →</t>
  </si>
  <si>
    <r>
      <t xml:space="preserve">Select Devices </t>
    </r>
    <r>
      <rPr>
        <b/>
        <sz val="11"/>
        <color theme="0"/>
        <rFont val="Calibri"/>
        <family val="2"/>
      </rPr>
      <t>→</t>
    </r>
  </si>
  <si>
    <t>'05</t>
  </si>
  <si>
    <t>End Use:</t>
  </si>
  <si>
    <t>Custom Select</t>
  </si>
  <si>
    <t>Most Recent</t>
  </si>
  <si>
    <t>New unit</t>
  </si>
  <si>
    <t>Territory UEC Savings Estimates</t>
  </si>
  <si>
    <t>National UEC Savings Estimates</t>
  </si>
  <si>
    <t>C&amp;S</t>
  </si>
  <si>
    <t>Best on Market</t>
  </si>
  <si>
    <r>
      <t>RASS</t>
    </r>
    <r>
      <rPr>
        <sz val="11"/>
        <color theme="1" tint="0.499984740745262"/>
        <rFont val="Calibri"/>
        <family val="2"/>
        <scheme val="minor"/>
      </rPr>
      <t>/</t>
    </r>
    <r>
      <rPr>
        <sz val="11"/>
        <color theme="8"/>
        <rFont val="Calibri"/>
        <family val="2"/>
        <scheme val="minor"/>
      </rPr>
      <t>CLASS</t>
    </r>
  </si>
  <si>
    <t>Most recent Penetration</t>
  </si>
  <si>
    <t>Most recent saturation</t>
  </si>
  <si>
    <t>Other-source</t>
  </si>
  <si>
    <t>Title 20</t>
  </si>
  <si>
    <t>Max ESTAR model penetration</t>
  </si>
  <si>
    <t>Constrained models cutoff</t>
  </si>
  <si>
    <t>No constraint</t>
  </si>
  <si>
    <t>Current Title 20 year</t>
  </si>
  <si>
    <t>Current Title 20 Year</t>
  </si>
  <si>
    <t>n</t>
  </si>
  <si>
    <t>Alphabetical</t>
  </si>
  <si>
    <t>Device Notes</t>
  </si>
  <si>
    <t>NATIONAL</t>
  </si>
  <si>
    <t>Device View</t>
  </si>
  <si>
    <t xml:space="preserve"> '12</t>
  </si>
  <si>
    <t>SDG&amp;E HH Saturation 2005</t>
  </si>
  <si>
    <t>SCG HH Saturation 2005</t>
  </si>
  <si>
    <t>SCE HH Saturation 2005</t>
  </si>
  <si>
    <t>PG&amp;E HH Saturation 2005</t>
  </si>
  <si>
    <t>Statewide HH Saturation 2005</t>
  </si>
  <si>
    <t>SDG&amp;E HH Penetration 2005</t>
  </si>
  <si>
    <t>SCG HH Penetration 2005</t>
  </si>
  <si>
    <t>SCE HH Penetration 2005</t>
  </si>
  <si>
    <t>PG&amp;E HH Penetration 2005</t>
  </si>
  <si>
    <t>Statewide HH Penetration 2005</t>
  </si>
  <si>
    <t>Not collected</t>
  </si>
  <si>
    <t>Energy Star</t>
  </si>
  <si>
    <t>National UEC Savings</t>
  </si>
  <si>
    <t>Baseline Energy Use</t>
  </si>
  <si>
    <t>Will be added in Phase II</t>
  </si>
  <si>
    <t xml:space="preserve">Source </t>
  </si>
  <si>
    <t>UEC</t>
  </si>
  <si>
    <t>ES Baseline UEC</t>
  </si>
  <si>
    <t>Other- source</t>
  </si>
  <si>
    <t>UEC Savings - Best on Market</t>
  </si>
  <si>
    <t>UEC Savings - Energy Star</t>
  </si>
  <si>
    <t>UEC Savings - Other</t>
  </si>
  <si>
    <t>Codes and Standards</t>
  </si>
  <si>
    <t>Price Point Model Availability</t>
  </si>
  <si>
    <t>C&amp;S Overall Source</t>
  </si>
  <si>
    <t>Category Data</t>
  </si>
  <si>
    <t>RASS/CLASS</t>
  </si>
  <si>
    <t>Max Tech</t>
  </si>
  <si>
    <t>Certified Computers 2014-05-07</t>
  </si>
  <si>
    <t>http://www.energystar.gov/productfinder/download/certified-computers/</t>
  </si>
  <si>
    <t xml:space="preserve">Efficient components. </t>
  </si>
  <si>
    <t>Title 20 compliance</t>
  </si>
  <si>
    <t xml:space="preserve">Components include: vacuum insulate panels, variable speed compressor, optimized refrigerant (and air) temperature, top-mounted condensing coils with no fan, improved gasket seals; adaptive defrost and anti-sweat heaters; improved heat exchanges, and DC fan motors. </t>
  </si>
  <si>
    <t>Alphabetic Sort</t>
  </si>
  <si>
    <t>Humidifier</t>
  </si>
  <si>
    <t>Dehumidifier</t>
  </si>
  <si>
    <t>Alphabetic sort</t>
  </si>
  <si>
    <t>All Products</t>
  </si>
  <si>
    <t>Saving Energy and Water through State Programs for Clothes Washer Replacement in the Great Lakes Region</t>
  </si>
  <si>
    <t>Low end:</t>
  </si>
  <si>
    <t>High end:</t>
  </si>
  <si>
    <t>Assumes moderate climate.</t>
  </si>
  <si>
    <t>Includes refrigerator/freezer combination units.</t>
  </si>
  <si>
    <t>Excludes jacuzzis and bathtubs.</t>
  </si>
  <si>
    <t>Installed Base</t>
  </si>
  <si>
    <t>Household View</t>
  </si>
  <si>
    <t>DATA</t>
  </si>
  <si>
    <t>DATA SOURCE #s</t>
  </si>
  <si>
    <t>SOURCE Info</t>
  </si>
  <si>
    <t>Price Point Data</t>
  </si>
  <si>
    <t>Dashboard tabs</t>
  </si>
  <si>
    <t>Documentation tabs</t>
  </si>
  <si>
    <t>Comments</t>
  </si>
  <si>
    <t>Linked cells</t>
  </si>
  <si>
    <t>Background colors</t>
  </si>
  <si>
    <t>Throughout both dashboard tabs, cell comments (indicated by a red triangle in the top right-hand corner of the cell, visible on clicking the cell) are used to give notes and definitions of market indicators.</t>
  </si>
  <si>
    <t>Installed Base UEC</t>
  </si>
  <si>
    <t xml:space="preserve">Savings based on maximum trial standard level, efficient components. </t>
  </si>
  <si>
    <t>Savings for chest stand-alone freezers.</t>
  </si>
  <si>
    <t>Savings for best-on-market assumes pre-2015 baseline. ESTAR V1.0 Spec savings assume 2015 baseline.</t>
  </si>
  <si>
    <t>Best on market is lowest energy using model in lowest performance tier of ENERGY STAR.</t>
  </si>
  <si>
    <t>Best on market assumes no active mode savings.</t>
  </si>
  <si>
    <t xml:space="preserve">Savings is the weighted average of compliant broadband access equipment and local network equipment, based on a baseline of weighted average of non-compliant broadband access equipment and local network equipment. </t>
  </si>
  <si>
    <t>High uncertainty - test procedures just approved recently. Average of gas and electric shown, assumes national climate.</t>
  </si>
  <si>
    <t>IOU-specific</t>
  </si>
  <si>
    <t>National</t>
  </si>
  <si>
    <t>Documentation report</t>
  </si>
  <si>
    <t>Select Fuel
Select Devices
Select Territory
Sort By</t>
  </si>
  <si>
    <t>Select device →</t>
  </si>
  <si>
    <t>LBNL &amp; Collaborative Labeling and Appliance Standards Program</t>
  </si>
  <si>
    <t>Residential Energy Consumption Survey (RECS)</t>
  </si>
  <si>
    <t>http://www.eia.gov/consumption/residential/data/2009/</t>
  </si>
  <si>
    <t>2001, 2005, 2009</t>
  </si>
  <si>
    <t>http://www.energystar.gov/ia/partners/prod_development/revisions/downloads/pool_pumps/Pool_Pumps_Version1.0_Program_Requirements.pdf?f876-2b1e</t>
  </si>
  <si>
    <t>ENERGY STAR Program Requirements Product Specification for Pool Pumps Eligibility Criteria Version 1.0</t>
  </si>
  <si>
    <t>Residential Water Heaters Eligibility Criteria Draft 1 Version 3.0</t>
  </si>
  <si>
    <t>https://www.energystar.gov/products/specs/sites/products/files/ENERGY%20STAR%20Water%20Heaters%20Draft%201%20V3%200.pdf</t>
  </si>
  <si>
    <t>ENERGY STAR Product Specification for Residential Water Heaters Eligibility Criteria Draft 1 Version 3.0</t>
  </si>
  <si>
    <t>Final Rule: Standards: 75 FR 20012</t>
  </si>
  <si>
    <t>http://www1.eere.energy.gov/buildings/appliance_standards/product.aspx/productid/42</t>
  </si>
  <si>
    <t>Use and savings for component audio as a whole; market share for audio separates.</t>
  </si>
  <si>
    <t>Averaged across Blue-ray and DVD</t>
  </si>
  <si>
    <t>Includes all gas heating devices</t>
  </si>
  <si>
    <t xml:space="preserve">Min </t>
  </si>
  <si>
    <t>Max</t>
  </si>
  <si>
    <t>Receiver only, excludes component systems</t>
  </si>
  <si>
    <t>Audio device with an amplifier and radio tuner and speakers (including all-in-one systems), excludes battery-powered devices and  devices with video input.</t>
  </si>
  <si>
    <t>Device notes:</t>
  </si>
  <si>
    <t>Dashboard Version:</t>
  </si>
  <si>
    <t>Release Date:</t>
  </si>
  <si>
    <t>Blank data cells</t>
  </si>
  <si>
    <t>Filter/sort functions</t>
  </si>
  <si>
    <t xml:space="preserve">Effective Date </t>
  </si>
  <si>
    <t>Aquarium - Lights, pumps</t>
  </si>
  <si>
    <t>Attic fan</t>
  </si>
  <si>
    <t>Battery charger</t>
  </si>
  <si>
    <t>Ceiling fan</t>
  </si>
  <si>
    <t>Cell phone charger</t>
  </si>
  <si>
    <t>Clothes washer</t>
  </si>
  <si>
    <t>Clothes dryer - Electric</t>
  </si>
  <si>
    <t>Clothes dryer - Gas</t>
  </si>
  <si>
    <t>Clothes iron</t>
  </si>
  <si>
    <t>Curling iron</t>
  </si>
  <si>
    <t>Desktop (non-portable computer)</t>
  </si>
  <si>
    <t>Notebook (portable computer)</t>
  </si>
  <si>
    <t>Microwave oven</t>
  </si>
  <si>
    <t>Set top box</t>
  </si>
  <si>
    <t>Audio/Video receiver</t>
  </si>
  <si>
    <t>Display</t>
  </si>
  <si>
    <t>Gas space heating</t>
  </si>
  <si>
    <t>Hot Tub/Spa - Electric</t>
  </si>
  <si>
    <t>Oven/Range - Gas</t>
  </si>
  <si>
    <t>Toaster/Toaster oven</t>
  </si>
  <si>
    <t>Waste disposal/Insink-erator</t>
  </si>
  <si>
    <t>Espresso machine</t>
  </si>
  <si>
    <t>Knife sharpener</t>
  </si>
  <si>
    <t>Popcorn maker</t>
  </si>
  <si>
    <t>Speciality cooking</t>
  </si>
  <si>
    <t>Warmer - Baby bottle/Food</t>
  </si>
  <si>
    <t>Smart power strip</t>
  </si>
  <si>
    <t>Game console</t>
  </si>
  <si>
    <t>Home automation</t>
  </si>
  <si>
    <t>Video streaming/OTT device</t>
  </si>
  <si>
    <t>Ceramics - Pottery wheel</t>
  </si>
  <si>
    <t>Home shop device</t>
  </si>
  <si>
    <t>Musical equipment</t>
  </si>
  <si>
    <t>Heat pump</t>
  </si>
  <si>
    <t>Hot tub/Spa - Gas heat</t>
  </si>
  <si>
    <t>Garage door opener</t>
  </si>
  <si>
    <t>Door bell</t>
  </si>
  <si>
    <t>Ice maker</t>
  </si>
  <si>
    <t>Water pik</t>
  </si>
  <si>
    <t>Towel warmer</t>
  </si>
  <si>
    <t>Tooth brush</t>
  </si>
  <si>
    <t>Medical equipment</t>
  </si>
  <si>
    <t>Electric car</t>
  </si>
  <si>
    <t>Electric blanket</t>
  </si>
  <si>
    <t>Digital photo frame</t>
  </si>
  <si>
    <t>Interior lighting fixtures</t>
  </si>
  <si>
    <t>Grow lights</t>
  </si>
  <si>
    <t>Exterior lighting fixtures</t>
  </si>
  <si>
    <t>Whole house fan</t>
  </si>
  <si>
    <t>Evaporative cooler</t>
  </si>
  <si>
    <t>Primary electric heat</t>
  </si>
  <si>
    <t>Portable fan</t>
  </si>
  <si>
    <t>Electric warmer/serving tray</t>
  </si>
  <si>
    <t>External hard drive</t>
  </si>
  <si>
    <t>Hot tub/Spa - Electric</t>
  </si>
  <si>
    <t>Occupancy sensor</t>
  </si>
  <si>
    <t>Timer for devices, lights, etc</t>
  </si>
  <si>
    <t>Electric fence</t>
  </si>
  <si>
    <t>Hair dryer - Blow dryer</t>
  </si>
  <si>
    <t>Power tool</t>
  </si>
  <si>
    <t>Renewable energy component</t>
  </si>
  <si>
    <t xml:space="preserve">Video streaming/OTT device </t>
  </si>
  <si>
    <t xml:space="preserve">Tier 1 = Highest, most data collection. Tier 2 &amp; 3 = Lower </t>
  </si>
  <si>
    <t>CLASS/RASS</t>
  </si>
  <si>
    <t>ENERGY STAR Market Share 2012 (New Sales)</t>
  </si>
  <si>
    <t>Unit Savings</t>
  </si>
  <si>
    <t>Territory-level Potential Savings</t>
  </si>
  <si>
    <t>CLASS</t>
  </si>
  <si>
    <t>RASS</t>
  </si>
  <si>
    <t>Energy Solutions MEL report</t>
  </si>
  <si>
    <t>RIA secondary research conducted as part of RSW Phase I project</t>
  </si>
  <si>
    <t>Placeholder - data from the Navigant potential study will be added in the RSW v2.0</t>
  </si>
  <si>
    <t>RIA primary research conducted as part of RSW Phase I project</t>
  </si>
  <si>
    <t>Overall ESTAR Penetration</t>
  </si>
  <si>
    <t xml:space="preserve">Difference in Device Definition </t>
  </si>
  <si>
    <t>Savings Source</t>
  </si>
  <si>
    <t>Savings Notes</t>
  </si>
  <si>
    <t>Potential Statewide Savings</t>
  </si>
  <si>
    <t>Potential PG&amp;E Savings</t>
  </si>
  <si>
    <t>Potential SCE Savings</t>
  </si>
  <si>
    <t>Potential SCG Savings</t>
  </si>
  <si>
    <t>Potential SDG&amp;E Savings</t>
  </si>
  <si>
    <t>Overall Device Price Range</t>
  </si>
  <si>
    <t>ESTAR Availibility Limited at Low Price Point</t>
  </si>
  <si>
    <t>ESTAR Penetration at Low Price Point</t>
  </si>
  <si>
    <t># Total Models at Low price point</t>
  </si>
  <si>
    <t>ESTAR Availability Constrained at High Price Point</t>
  </si>
  <si>
    <t>ESTAR Penetration at High Price Points</t>
  </si>
  <si>
    <t># Total Models at High Price Point</t>
  </si>
  <si>
    <t>Price Point Notes</t>
  </si>
  <si>
    <t>Federal Mandatory</t>
  </si>
  <si>
    <t>National Voluntary (ENERGY STAR)</t>
  </si>
  <si>
    <t>California Mandatory (Title 20)</t>
  </si>
  <si>
    <t>% of new unit shipments</t>
  </si>
  <si>
    <t>Estimated Annual</t>
  </si>
  <si>
    <t>ENERGY STAR (NATIONAL)</t>
  </si>
  <si>
    <t>Codes/Specs - Current &amp; Future</t>
  </si>
  <si>
    <t>`</t>
  </si>
  <si>
    <t>Other Type</t>
  </si>
  <si>
    <t>Average ESTAR Model Penetration</t>
  </si>
  <si>
    <t>ESTAR Model Penetration by Price Point</t>
  </si>
  <si>
    <t>Desktop</t>
  </si>
  <si>
    <t>Notebook</t>
  </si>
  <si>
    <t>Differences btwn source  device definitions and RSW definitions.</t>
  </si>
  <si>
    <r>
      <rPr>
        <b/>
        <i/>
        <sz val="11"/>
        <color theme="1"/>
        <rFont val="Calibri"/>
        <family val="2"/>
        <scheme val="minor"/>
      </rPr>
      <t>Expected</t>
    </r>
    <r>
      <rPr>
        <b/>
        <sz val="11"/>
        <color theme="1"/>
        <rFont val="Calibri"/>
        <family val="2"/>
        <scheme val="minor"/>
      </rPr>
      <t xml:space="preserve"> Effective Date</t>
    </r>
  </si>
  <si>
    <t>ENERGY STAR Market Share (new unit sales)</t>
  </si>
  <si>
    <t>Current Codes and Specifications</t>
  </si>
  <si>
    <t>Upcoming Codes and Specifications</t>
  </si>
  <si>
    <r>
      <t>RASS/</t>
    </r>
    <r>
      <rPr>
        <sz val="11"/>
        <color rgb="FF0563C1"/>
        <rFont val="Calibri"/>
        <family val="2"/>
        <scheme val="minor"/>
      </rPr>
      <t>CLASS</t>
    </r>
  </si>
  <si>
    <t>An overview of device penetration and saturation and ENERGY STAR market share and UEC savings for all energy-using household devices. Also includes a California-specific chart of energy use by end use over time.</t>
  </si>
  <si>
    <t>ENERGY STAR Availability by Device Price Point</t>
  </si>
  <si>
    <t>Displays the raw data for the Household Energy Consumption chart in the upper left quadrant of the Household View</t>
  </si>
  <si>
    <t>Dashboard controls</t>
  </si>
  <si>
    <t>Grey, underlined cell contents are hyperlinks to the SOURCE Info tab, where information about the source of each data point is displayed.</t>
  </si>
  <si>
    <t>Navigating the Dashboards</t>
  </si>
  <si>
    <t>Navigating the Documentation Tabs</t>
  </si>
  <si>
    <t>Pending Modifications</t>
  </si>
  <si>
    <t>A new release is planned for Q4 2014.</t>
  </si>
  <si>
    <t>Interpreting the Data</t>
  </si>
  <si>
    <t>Device list</t>
  </si>
  <si>
    <t>Data accuracy</t>
  </si>
  <si>
    <t>Dashboard purpose</t>
  </si>
  <si>
    <t xml:space="preserve">Data in the RSW are "order of magnitude accurate" and intended to facilitate program planning. </t>
  </si>
  <si>
    <t>ENERGY STAR Availability by Price Point</t>
  </si>
  <si>
    <t>Tier 1 Product Fuel</t>
  </si>
  <si>
    <t>UEC Potential Savings</t>
  </si>
  <si>
    <t>New Unit Potential Savings</t>
  </si>
  <si>
    <t>Codes and Standard Unit Savings</t>
  </si>
  <si>
    <t>Savings over Title 20 baseline</t>
  </si>
  <si>
    <r>
      <t xml:space="preserve">Column Group </t>
    </r>
    <r>
      <rPr>
        <b/>
        <sz val="10"/>
        <rFont val="Calibri"/>
        <family val="2"/>
      </rPr>
      <t>→</t>
    </r>
  </si>
  <si>
    <t>Includes modems, routers, integrated access devices, hubs and switches Optical Network Termination devices</t>
  </si>
  <si>
    <t>All STB devices: cable, satellite, internet protocol television, OTT, stand-alone DVRs, digital TV adapters, thin clients.</t>
  </si>
  <si>
    <t>Compares dual speed versus vairable speed pumps. Includes stand-alone motors, corrected for the cost of the other pump components</t>
  </si>
  <si>
    <t>Excludes tankless units.</t>
  </si>
  <si>
    <t>ENERGY STAR qualified model is heat pump water heater. Excludes POU units.</t>
  </si>
  <si>
    <t>ENERGY STAR model is heat pump water heater. Excludes POU units</t>
  </si>
  <si>
    <t>'00</t>
  </si>
  <si>
    <t>Statewide HH Penetration 2000</t>
  </si>
  <si>
    <t>PG&amp;E HH Penetration 2000</t>
  </si>
  <si>
    <t>SCE HH Penetration 2000</t>
  </si>
  <si>
    <t>SCG HH Penetration 2000</t>
  </si>
  <si>
    <t>SDG&amp;E HH Penetration 2000</t>
  </si>
  <si>
    <t>Statewide HH Saturation 2000</t>
  </si>
  <si>
    <t>PG&amp;E HH Saturation 2000</t>
  </si>
  <si>
    <t>SCE HH Saturation 2000</t>
  </si>
  <si>
    <t>SCG HH Saturation 2000</t>
  </si>
  <si>
    <t>SDG&amp;E HH Saturation 2000</t>
  </si>
  <si>
    <t>2005 California Lighting and Appliance Saturation Study (CLASS)</t>
  </si>
  <si>
    <t>http://calresest.kemainc.com/</t>
  </si>
  <si>
    <t>Massachusetts Electric and Gas Energy</t>
  </si>
  <si>
    <t>Literature Review of Miscellaneous Energy Loads (MELs) in Residential Buildings</t>
  </si>
  <si>
    <t>http://www.calmac.org/publications/MEL_Literature_Review_6_10_14.pdf</t>
  </si>
  <si>
    <t>Also 13 kWh electric savings</t>
  </si>
  <si>
    <t>Baseline is 2015 DOE minimum. ENERGY STAR savings also 30 kWh</t>
  </si>
  <si>
    <t>Best on market assumptions: 312 cycles/year, hot water fuel type and dryer fuel type- electric, 3.1 cubic feet capacity, 6 loads/week; ENERGY STAR assumes electric water heating - gas water heating savings 120 kWh 8.5 therms</t>
  </si>
  <si>
    <t>Includes air-source only; not CA-specific. Geothermal heat pump savings 6700</t>
  </si>
  <si>
    <t>Other savings assumes variable speed motor with a baseline of two speed motor; ESTAR savings assumes single speed motor</t>
  </si>
  <si>
    <t>Assumes DOE baseline usage, national average. ENERGY STAR is national average.</t>
  </si>
  <si>
    <t>Market share refers to MFDs and printers; savings is weighted average of laser and inkjet printers</t>
  </si>
  <si>
    <t>Efficient components</t>
  </si>
  <si>
    <t>Savings estimates by product type, weighted by sales estimates; ENERGY STAR average over all types</t>
  </si>
  <si>
    <t>Assumed annual run hours of 1,882 (5.16 hours/day * 365 days); ENERGY STAR average over all sizes</t>
  </si>
  <si>
    <t>National average</t>
  </si>
  <si>
    <t>Market share for gas storage only; ENERGY STAR  tankless - storage type savings 37 therms</t>
  </si>
  <si>
    <t>Simple average of laser and inkjet</t>
  </si>
  <si>
    <t>ENERGY STAR 2014 Product Savings Table</t>
  </si>
  <si>
    <t/>
  </si>
  <si>
    <t>Averaged across display sizes</t>
  </si>
  <si>
    <t>Therms savings of 1.4</t>
  </si>
  <si>
    <t>Standard and heat pump</t>
  </si>
  <si>
    <t>Storage and tankless</t>
  </si>
  <si>
    <t>Note for source of "other" savings</t>
  </si>
  <si>
    <t>-98 = not included in source</t>
  </si>
  <si>
    <t>SDG&amp;E: Lela Manning</t>
  </si>
  <si>
    <t>LJManning@semprautilities.com</t>
  </si>
  <si>
    <t>SCE: Larry Tabizon</t>
  </si>
  <si>
    <t>Larry.Tabizon@sce.com</t>
  </si>
  <si>
    <t>1.0</t>
  </si>
  <si>
    <t>Market Indicator Definitions</t>
  </si>
  <si>
    <t>Household energy consumption by end-use</t>
  </si>
  <si>
    <t>Household penetration and saturation by device</t>
  </si>
  <si>
    <t>ENERGY STAR market share</t>
  </si>
  <si>
    <t>Installed base UEC</t>
  </si>
  <si>
    <t>Potential UEC Savings</t>
  </si>
  <si>
    <t>ENERGY STAR availability by price point</t>
  </si>
  <si>
    <t>Codes and specifications</t>
  </si>
  <si>
    <t>Percent of California household energy consumption by end-use category for single-family households.</t>
  </si>
  <si>
    <t>Household penetration by device</t>
  </si>
  <si>
    <t>Household saturation by device</t>
  </si>
  <si>
    <t xml:space="preserve">ENERGY STAR models as a percent of new unit shipments. </t>
  </si>
  <si>
    <t>Estimated annual energy consumption of installed units.</t>
  </si>
  <si>
    <t>Estimated savings from Best on Market, ENERGY STAR, or other efficient model types over baseline models.</t>
  </si>
  <si>
    <t>ENERGY STAR models as a percent of all models available at retail, by price point.</t>
  </si>
  <si>
    <t>Current and future updates to Federal and California Title 20 standards, and ENERGY STAR specifications.</t>
  </si>
  <si>
    <t>Dashboard Use Scenario Examples</t>
  </si>
  <si>
    <t>What devices have the lowest ENERGY STAR market share and highest estimated unit savings?</t>
  </si>
  <si>
    <t>What devices have upcoming specification updates?</t>
  </si>
  <si>
    <t>What devices have high penetration but moderate savings estimates?</t>
  </si>
  <si>
    <t>What devices have limited ENERGY STAR availability at low price points?</t>
  </si>
  <si>
    <t>The RSW is a planning document. The purpose is to pool  available data in a systematic, accessible format for use by residential program managers in program planning. It is not a forecasting or reporting tool.</t>
  </si>
  <si>
    <t>The 132 residential plug load devices in the RSW were compiled from a list developed by PG&amp;E and adapted to align with the device lists in various sources. Some of the listed devices are actually device categories, and may be differentiated in future versions of the RSW. As part of the development of the RSW v1.0, devices were assigned to one of three categories, "Tier 1," "Tier 2," or "Tier 3," based on their importance to the utility stakeholders, with Tier 1 being the most important device category. Additional market indicators were collected for Tier 1 devices, and they are the focus of the Device View tab. To avoid duplication with the Lighting Solutions Workbook, no data were collected for lighting devices.</t>
  </si>
  <si>
    <t>How is the penetration of stand-alone freezers changing over time in SCE territory?</t>
  </si>
  <si>
    <t>What is the range of savings estimates for desktops?</t>
  </si>
  <si>
    <t>What devices in the  office equipment end use have the highest saturation?</t>
  </si>
  <si>
    <t>What is the difference between SCG territory and all IOU territory in the saturation of gas water heaters?</t>
  </si>
  <si>
    <t>On the Device View tab, select a fuel and examine the "Codes/Specs - Current &amp; Future" section on the upper right of the page.</t>
  </si>
  <si>
    <t>On the Household View tab, select a fuel and sort by either of the two right-most market indicators.</t>
  </si>
  <si>
    <t>On the Household View tab, select a fuel and territory and sort by penetration. Examine the ENERGY STAR savings estimates on the far right of the dashboard.</t>
  </si>
  <si>
    <t>On the Household View tab, select electric as a fuel, select a territory, and select "Office equipment" as the devices to display. Sort by saturation and compare the top devices.</t>
  </si>
  <si>
    <t>On the Household View tab, select gas as a fuel and select "Water/Waste water" as the devices to display. Sort by saturation, and compare the results between selecting "SCG" and "All IOUs" as the territory.</t>
  </si>
  <si>
    <t>On the Household View tab, select electric as a fuel and select "Refrigeration" as the devices to display. Examine the change in penetration between 2000 and 2012 (black numbers are RASS results, blue are CLASS results).</t>
  </si>
  <si>
    <t xml:space="preserve">The RSW Documentation report provides more detail about the data collection process and market indicator definitions. It is available through CALMAC. </t>
  </si>
  <si>
    <t>Market Indicator Interpretation Notes</t>
  </si>
  <si>
    <t>Data from Energy Solutions MELs report. Some device definitions differ from RSW definitions: Audio/video receiver, Compact audio, Set top boxes, and Network equipment. (Definitions on DATA tab and in Device Snapshot on Device View tab.)</t>
  </si>
  <si>
    <r>
      <t xml:space="preserve">The background color indicates  the user's selected fuel type and territory. 
</t>
    </r>
    <r>
      <rPr>
        <b/>
        <sz val="11"/>
        <color theme="1"/>
        <rFont val="Calibri"/>
        <family val="2"/>
        <scheme val="minor"/>
      </rPr>
      <t>Blue/orange</t>
    </r>
    <r>
      <rPr>
        <sz val="11"/>
        <color theme="1"/>
        <rFont val="Calibri"/>
        <family val="2"/>
        <scheme val="minor"/>
      </rPr>
      <t xml:space="preserve"> indicate electric/gas.
</t>
    </r>
    <r>
      <rPr>
        <b/>
        <sz val="11"/>
        <color theme="1"/>
        <rFont val="Calibri"/>
        <family val="2"/>
        <scheme val="minor"/>
      </rPr>
      <t>Green/gray</t>
    </r>
    <r>
      <rPr>
        <sz val="11"/>
        <color theme="1"/>
        <rFont val="Calibri"/>
        <family val="2"/>
        <scheme val="minor"/>
      </rPr>
      <t xml:space="preserve"> indicates utility-specific/national data.</t>
    </r>
  </si>
  <si>
    <t>Displays the raw data for the "ENERGY STAR Availability by Price Point" market indicator displayed on the lower right quadrant of the Device View. This data is also summarized in the Data tab.</t>
  </si>
  <si>
    <t>N/A (Procured directly from ENERGY STAR)</t>
  </si>
  <si>
    <t>SCG: Corinne Sierzant</t>
  </si>
  <si>
    <t>CSierzant@semprautilities.com</t>
  </si>
  <si>
    <t>'14</t>
  </si>
  <si>
    <t>PG&amp;E: Oriana Tiell</t>
  </si>
  <si>
    <t>OST2@pge.com</t>
  </si>
  <si>
    <r>
      <t xml:space="preserve">Excel Version Compatibility: </t>
    </r>
    <r>
      <rPr>
        <sz val="11"/>
        <rFont val="Calibri"/>
        <family val="2"/>
        <scheme val="minor"/>
      </rPr>
      <t>Fully compatible with Excel 2010 and above. Partially compatible with Excel 2007.</t>
    </r>
  </si>
  <si>
    <t>Utility Contacts (for questions and suggestions):</t>
  </si>
  <si>
    <t>Funded by: Southern California Edison, Pacific Gas and Electric Company, Southern California Gas Company, and San Diego Gas and Electric</t>
  </si>
  <si>
    <t>Prepared by: Research Into Action, Inc.</t>
  </si>
  <si>
    <r>
      <t xml:space="preserve">Residential Solutions Workbook
</t>
    </r>
    <r>
      <rPr>
        <b/>
        <sz val="16"/>
        <color theme="3"/>
        <rFont val="Calibri"/>
        <family val="2"/>
        <scheme val="minor"/>
      </rPr>
      <t>Phase I: Market View</t>
    </r>
  </si>
  <si>
    <r>
      <t xml:space="preserve">Red cells indicate user controls, which include drop-down menus, radio buttons, and check boxes.
</t>
    </r>
    <r>
      <rPr>
        <b/>
        <sz val="11"/>
        <color theme="1"/>
        <rFont val="Calibri"/>
        <family val="2"/>
        <scheme val="minor"/>
      </rPr>
      <t>Drop-down</t>
    </r>
    <r>
      <rPr>
        <sz val="11"/>
        <color theme="1"/>
        <rFont val="Calibri"/>
        <family val="2"/>
        <scheme val="minor"/>
      </rPr>
      <t xml:space="preserve"> filter the data to select a fuel, subset of devices (by end-use in Household View or custom select in Device View), and utility territory.
</t>
    </r>
    <r>
      <rPr>
        <b/>
        <sz val="11"/>
        <color theme="1"/>
        <rFont val="Calibri"/>
        <family val="2"/>
        <scheme val="minor"/>
      </rPr>
      <t>Radio buttons</t>
    </r>
    <r>
      <rPr>
        <sz val="11"/>
        <color theme="1"/>
        <rFont val="Calibri"/>
        <family val="2"/>
        <scheme val="minor"/>
      </rPr>
      <t xml:space="preserve"> sort the devices by market indicator from largest to smallest.
</t>
    </r>
    <r>
      <rPr>
        <b/>
        <sz val="11"/>
        <color theme="1"/>
        <rFont val="Calibri"/>
        <family val="2"/>
        <scheme val="minor"/>
      </rPr>
      <t xml:space="preserve">Check boxes </t>
    </r>
    <r>
      <rPr>
        <sz val="11"/>
        <color theme="1"/>
        <rFont val="Calibri"/>
        <family val="2"/>
        <scheme val="minor"/>
      </rPr>
      <t>select a custom subset of devices (in Device View).</t>
    </r>
  </si>
  <si>
    <t>The raw data table from which the dashboard tab data is drawn (with the exception of the price point data and the category data, which have separate tabs). Devices are in rows, market indicators are in columns. Sorting and filtering does not affect the layout of the dashboard tabs. Editing the data in these cells will edit the data shown on in the dashboard.</t>
  </si>
  <si>
    <t>Shows the source numbers for each cell in the Data tab. The organization mirrors the Data tab. The source numbers shown correspond to the source numbers on the Source Info tab.</t>
  </si>
  <si>
    <t>The author, date, title, link, and date accessed for each source used. Sources are organized by numbers (which correspond to the numbers on the DATA SOURCE #s tab). The five-digit source numbers can be interpreted, broadly, as  follows: the first digit is the market indicator number, the second and third digits are the product number, the fourth and fifth digits are the source number. For sources that apply to all products, the product number is 00. For sources that apply to some products, the product number has been assigned to the first applicable product. All source numbers are unique, and the numbering system is not necessary to locating or interpreting source information.</t>
  </si>
  <si>
    <t>An in-depth look at the 21 devices selected for enhanced data collection (labeled as "Tier 1" devices). It includes a "device snapshot" view in the bottom left quartile that displays all collected data for a single selected device. It includes a separate view of the "ENERGY STAR Model Availability by Price Point" metric on the bottom right quartile, displaying ENERGY STAR model availability for each price point for each retailer-distributed product with an ENERGY STAR specification.</t>
  </si>
  <si>
    <t>Unless otherwise noted, blank data cells in the dashboard tabs indicate  the sources did not include data for the device.</t>
  </si>
  <si>
    <t>The goal of the RSW is to allow program managers to track market indicators for products in current programs and to identify new opportunities. The workbook also provides easy access to the original data source to facilitate further research. The following are several examples of specific questions the RSW can be used to answer.</t>
  </si>
  <si>
    <t>On the Device View tab, examine the "ENERGY STAR Availability by Device and Price Point" section at the bottom right. Look at the "Low Price Constraint" column for products with limited availability at low price points.</t>
  </si>
  <si>
    <t>On the Device View tab, select electric as a fuel and compare Best on Market and ENERGY STAR national savings estimates.</t>
  </si>
  <si>
    <t>Percent of households in territory with one or more devices.</t>
  </si>
  <si>
    <t>Average number of devices per household in territory.</t>
  </si>
  <si>
    <t>&lt;11</t>
  </si>
  <si>
    <t>Best on market savings is weighted averages of compact (shelf) audio systems and iPod/MP3 Docking Station/Speakers; ENERGY STAR savings also includes products with non-attached speakers.</t>
  </si>
  <si>
    <t>%ENERGY STAR - Low</t>
  </si>
  <si>
    <t>% ENERGY STAR - High</t>
  </si>
  <si>
    <t>Total # Models at High Constraint</t>
  </si>
  <si>
    <t>Total # Models at Low Constraint</t>
  </si>
  <si>
    <t># of households with 1+ devices / total # of households</t>
  </si>
  <si>
    <t>total # of devices / total # of households</t>
  </si>
  <si>
    <t>For Penetration/Saturation, blank cells indicate device data not collected in that year, or that the device definitions were not compatible.</t>
  </si>
  <si>
    <t>ENERGY STAR provided 2014 estimated savings for all qualified products. For the 21 priority products, the research team consulted up to 3 sources to collect a Best-on Market device savings estimate and/or an Other type of savings estimate (for example, Max Tech [estimated maximum feasible technology] or based on currently available efficient components). The team attempted as much as possible to use sources with similar assumptions and device definitions. Savings are shown for primary fuel only. See notes in Device Snapshot and on Data tab and consult savings estimate source for more detail.</t>
  </si>
  <si>
    <t>kWh/Therms</t>
  </si>
  <si>
    <t>kWh/Therms
-98 = DK (not tracked by source)
-99 = N/A (no ESTAR spec)</t>
  </si>
  <si>
    <t>A new version is expected Q4, 2014. Please confirm this workbook is up to date before use.</t>
  </si>
  <si>
    <t>Data from California RASS and CLASS surveys. RASS and CLASS use different methodologies (CLASS data are gathered onsite by a researcher; RASS data are compiled from mail survey responses) and different samples (CLASS includes only individually-metered accounts, RASS also includes master-metered accounts) and may not be directly comparable. In reporting RASS results, master-metered respondents were excluded for HVAC and other potentially building-level systems, and LADWP respondents were excluded. Saturation results are only calculated when RASS/CLASS results indicate the number of devices in the respondents' homes. Both penetration and saturation are calculated based on the number of electric or gas customers in the territory, as applicable based on the device fuel. Thus, there are no electric results for SCG and no gas results for SCE. 
Product-specific notes: Some year-over year changes may result from changes in survey methodology or question wording. See the RASS and CLASS reports for further detail. Some calculations were necessary to align device definitions (for example, aggregating the penetration of several types of HVAC measures to estimate furnace fan penetration.) In a few of these cases, saturation but not penetration could be calculated. RASS/CLASS results for devices with incompatible definitions were excluded from the RSW.</t>
  </si>
  <si>
    <t>2000 California Lighting and Appliance Saturation Study (CLASS)</t>
  </si>
  <si>
    <t>DNV GL (formerly KEMA)</t>
  </si>
  <si>
    <t>The Residential Solutions Workbook (RSW) is a residential energy efficiency program planning tool created to help program managers identify opportunities and manage programs by aggregating and displaying device-level market and energy savings data.</t>
  </si>
  <si>
    <t>RSW V1.0: 6-23-14</t>
  </si>
  <si>
    <t>RSW V1.0 6-23-14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</si>
</sst>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yy"/>
    <numFmt numFmtId="167" formatCode="m/d/yy;@"/>
  </numFmts>
  <fonts count="79"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name val="Arial"/>
      <family val="2"/>
    </font>
    <font>
      <sz val="1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9"/>
      <color indexed="81"/>
      <name val="Tahoma"/>
      <family val="2"/>
    </font>
    <font>
      <b/>
      <sz val="9"/>
      <color indexed="81"/>
      <name val="Tahoma"/>
      <family val="2"/>
    </font>
    <font>
      <b/>
      <sz val="11"/>
      <color theme="0"/>
      <name val="Calibri"/>
      <family val="2"/>
      <scheme val="minor"/>
    </font>
    <font>
      <b/>
      <sz val="16"/>
      <color theme="1"/>
      <name val="Calibri"/>
      <family val="2"/>
      <scheme val="minor"/>
    </font>
    <font>
      <b/>
      <sz val="24"/>
      <color theme="3" tint="0.39997558519241921"/>
      <name val="Calibri"/>
      <family val="2"/>
      <scheme val="minor"/>
    </font>
    <font>
      <b/>
      <sz val="24"/>
      <color theme="0"/>
      <name val="Calibri"/>
      <family val="2"/>
      <scheme val="minor"/>
    </font>
    <font>
      <sz val="16"/>
      <color theme="1"/>
      <name val="Calibri"/>
      <family val="2"/>
      <scheme val="minor"/>
    </font>
    <font>
      <b/>
      <sz val="11"/>
      <color theme="1"/>
      <name val="Calibri"/>
      <family val="2"/>
    </font>
    <font>
      <b/>
      <sz val="11"/>
      <color theme="0"/>
      <name val="Calibri"/>
      <family val="2"/>
    </font>
    <font>
      <sz val="10"/>
      <name val="Arial"/>
      <family val="2"/>
    </font>
    <font>
      <b/>
      <sz val="10"/>
      <name val="Arial"/>
      <family val="2"/>
    </font>
    <font>
      <u/>
      <sz val="11"/>
      <color theme="10"/>
      <name val="Calibri"/>
      <family val="2"/>
      <scheme val="minor"/>
    </font>
    <font>
      <b/>
      <sz val="10"/>
      <color theme="0"/>
      <name val="Calibri"/>
      <family val="2"/>
      <scheme val="minor"/>
    </font>
    <font>
      <sz val="11"/>
      <color theme="0"/>
      <name val="Calibri"/>
      <family val="2"/>
      <scheme val="minor"/>
    </font>
    <font>
      <sz val="9"/>
      <color theme="1"/>
      <name val="Calibri"/>
      <family val="2"/>
      <scheme val="minor"/>
    </font>
    <font>
      <sz val="10"/>
      <color rgb="FFFF0000"/>
      <name val="Calibri"/>
      <family val="2"/>
      <scheme val="minor"/>
    </font>
    <font>
      <b/>
      <sz val="11"/>
      <color theme="9" tint="-0.499984740745262"/>
      <name val="Calibri"/>
      <family val="2"/>
      <scheme val="minor"/>
    </font>
    <font>
      <b/>
      <sz val="16"/>
      <color theme="0"/>
      <name val="Calibri"/>
      <family val="2"/>
      <scheme val="minor"/>
    </font>
    <font>
      <sz val="8"/>
      <color theme="0"/>
      <name val="Calibri"/>
      <family val="2"/>
      <scheme val="minor"/>
    </font>
    <font>
      <b/>
      <sz val="10"/>
      <color theme="1"/>
      <name val="Calibri"/>
      <family val="2"/>
    </font>
    <font>
      <b/>
      <sz val="11"/>
      <color rgb="FFFF3300"/>
      <name val="Calibri"/>
      <family val="2"/>
      <scheme val="minor"/>
    </font>
    <font>
      <b/>
      <sz val="11"/>
      <color theme="8"/>
      <name val="Calibri"/>
      <family val="2"/>
      <scheme val="minor"/>
    </font>
    <font>
      <sz val="10"/>
      <color theme="8"/>
      <name val="Calibri"/>
      <family val="2"/>
      <scheme val="minor"/>
    </font>
    <font>
      <sz val="11"/>
      <color theme="8"/>
      <name val="Calibri"/>
      <family val="2"/>
      <scheme val="minor"/>
    </font>
    <font>
      <sz val="11"/>
      <color theme="1" tint="0.499984740745262"/>
      <name val="Calibri"/>
      <family val="2"/>
      <scheme val="minor"/>
    </font>
    <font>
      <i/>
      <sz val="10"/>
      <color theme="1"/>
      <name val="Calibri"/>
      <family val="2"/>
      <scheme val="minor"/>
    </font>
    <font>
      <sz val="8"/>
      <color theme="0" tint="-0.499984740745262"/>
      <name val="Calibri"/>
      <family val="2"/>
      <scheme val="minor"/>
    </font>
    <font>
      <sz val="10"/>
      <color theme="1"/>
      <name val="Webdings"/>
      <family val="1"/>
      <charset val="2"/>
    </font>
    <font>
      <sz val="9"/>
      <color theme="1"/>
      <name val="Webdings"/>
      <family val="1"/>
      <charset val="2"/>
    </font>
    <font>
      <sz val="6"/>
      <color rgb="FFFFC000"/>
      <name val="Webdings"/>
      <family val="1"/>
      <charset val="2"/>
    </font>
    <font>
      <sz val="6"/>
      <color rgb="FFEEB500"/>
      <name val="Webdings"/>
      <family val="1"/>
      <charset val="2"/>
    </font>
    <font>
      <b/>
      <sz val="10"/>
      <color rgb="FFEEB500"/>
      <name val="Calibri"/>
      <family val="2"/>
      <scheme val="minor"/>
    </font>
    <font>
      <sz val="10"/>
      <color rgb="FF0563C1"/>
      <name val="Calibri"/>
      <family val="2"/>
      <scheme val="minor"/>
    </font>
    <font>
      <i/>
      <sz val="11"/>
      <color theme="1"/>
      <name val="Calibri"/>
      <family val="2"/>
      <scheme val="minor"/>
    </font>
    <font>
      <u/>
      <sz val="10"/>
      <color theme="2" tint="-0.499984740745262"/>
      <name val="Calibri"/>
      <family val="2"/>
      <scheme val="minor"/>
    </font>
    <font>
      <u/>
      <sz val="11"/>
      <color theme="2" tint="-0.499984740745262"/>
      <name val="Calibri"/>
      <family val="2"/>
      <scheme val="minor"/>
    </font>
    <font>
      <b/>
      <sz val="10"/>
      <color theme="2" tint="-0.499984740745262"/>
      <name val="Calibri"/>
      <family val="2"/>
      <scheme val="minor"/>
    </font>
    <font>
      <u/>
      <sz val="11"/>
      <color theme="2" tint="-0.249977111117893"/>
      <name val="Calibri"/>
      <family val="2"/>
      <scheme val="minor"/>
    </font>
    <font>
      <b/>
      <sz val="13"/>
      <color theme="3"/>
      <name val="Calibri"/>
      <family val="2"/>
      <scheme val="minor"/>
    </font>
    <font>
      <i/>
      <sz val="11"/>
      <name val="Calibri"/>
      <family val="2"/>
      <scheme val="minor"/>
    </font>
    <font>
      <b/>
      <sz val="10.5"/>
      <color theme="1"/>
      <name val="Calibri"/>
      <family val="2"/>
      <scheme val="minor"/>
    </font>
    <font>
      <b/>
      <sz val="15"/>
      <color theme="3"/>
      <name val="Calibri"/>
      <family val="2"/>
      <scheme val="minor"/>
    </font>
    <font>
      <b/>
      <sz val="11"/>
      <color theme="3"/>
      <name val="Calibri"/>
      <family val="2"/>
      <scheme val="minor"/>
    </font>
    <font>
      <u/>
      <sz val="11"/>
      <color theme="1" tint="0.499984740745262"/>
      <name val="Calibri"/>
      <family val="2"/>
      <scheme val="minor"/>
    </font>
    <font>
      <b/>
      <sz val="8"/>
      <color theme="1"/>
      <name val="Calibri"/>
      <family val="2"/>
      <scheme val="minor"/>
    </font>
    <font>
      <b/>
      <sz val="8"/>
      <name val="Calibri"/>
      <family val="2"/>
      <scheme val="minor"/>
    </font>
    <font>
      <sz val="8"/>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6"/>
      <color theme="1"/>
      <name val="Calibri"/>
      <family val="2"/>
      <scheme val="minor"/>
    </font>
    <font>
      <b/>
      <sz val="10"/>
      <color theme="0" tint="-0.499984740745262"/>
      <name val="Calibri"/>
      <family val="2"/>
      <scheme val="minor"/>
    </font>
    <font>
      <sz val="7"/>
      <color theme="1"/>
      <name val="Calibri"/>
      <family val="2"/>
      <scheme val="minor"/>
    </font>
    <font>
      <b/>
      <i/>
      <sz val="11"/>
      <color theme="1"/>
      <name val="Calibri"/>
      <family val="2"/>
      <scheme val="minor"/>
    </font>
    <font>
      <sz val="11"/>
      <color rgb="FF0563C1"/>
      <name val="Calibri"/>
      <family val="2"/>
      <scheme val="minor"/>
    </font>
    <font>
      <sz val="11"/>
      <color theme="0" tint="-0.499984740745262"/>
      <name val="Calibri"/>
      <family val="2"/>
      <scheme val="minor"/>
    </font>
    <font>
      <b/>
      <sz val="14"/>
      <color theme="3"/>
      <name val="Calibri"/>
      <family val="2"/>
      <scheme val="minor"/>
    </font>
    <font>
      <u/>
      <sz val="10"/>
      <color theme="1" tint="0.499984740745262"/>
      <name val="Calibri"/>
      <family val="2"/>
      <scheme val="minor"/>
    </font>
    <font>
      <sz val="9"/>
      <name val="Calibri"/>
      <family val="2"/>
      <scheme val="minor"/>
    </font>
    <font>
      <b/>
      <sz val="10"/>
      <name val="Calibri"/>
      <family val="2"/>
      <scheme val="minor"/>
    </font>
    <font>
      <b/>
      <sz val="10"/>
      <name val="Calibri"/>
      <family val="2"/>
    </font>
    <font>
      <sz val="7.5"/>
      <color theme="1"/>
      <name val="Calibri"/>
      <family val="2"/>
      <scheme val="minor"/>
    </font>
    <font>
      <b/>
      <sz val="16"/>
      <color theme="3"/>
      <name val="Calibri"/>
      <family val="2"/>
      <scheme val="minor"/>
    </font>
    <font>
      <b/>
      <sz val="20"/>
      <color theme="3"/>
      <name val="Calibri"/>
      <family val="2"/>
      <scheme val="minor"/>
    </font>
    <font>
      <sz val="9"/>
      <color rgb="FFFF0000"/>
      <name val="Calibri"/>
      <family val="2"/>
      <scheme val="minor"/>
    </font>
    <font>
      <sz val="10"/>
      <color theme="1" tint="0.499984740745262"/>
      <name val="Calibri"/>
      <family val="2"/>
      <scheme val="minor"/>
    </font>
    <font>
      <sz val="10"/>
      <color theme="0"/>
      <name val="Calibri"/>
      <family val="2"/>
      <scheme val="minor"/>
    </font>
  </fonts>
  <fills count="37">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8"/>
        <bgColor indexed="64"/>
      </patternFill>
    </fill>
    <fill>
      <patternFill patternType="solid">
        <fgColor theme="9" tint="0.59999389629810485"/>
        <bgColor indexed="64"/>
      </patternFill>
    </fill>
    <fill>
      <patternFill patternType="solid">
        <fgColor rgb="FFFF3300"/>
        <bgColor indexed="64"/>
      </patternFill>
    </fill>
    <fill>
      <patternFill patternType="solid">
        <fgColor theme="0" tint="-0.499984740745262"/>
        <bgColor indexed="64"/>
      </patternFill>
    </fill>
    <fill>
      <patternFill patternType="solid">
        <fgColor theme="9"/>
        <bgColor indexed="64"/>
      </patternFill>
    </fill>
    <fill>
      <patternFill patternType="solid">
        <fgColor rgb="FF00999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5" tint="-0.249977111117893"/>
        <bgColor indexed="64"/>
      </patternFill>
    </fill>
  </fills>
  <borders count="143">
    <border>
      <left/>
      <right/>
      <top/>
      <bottom/>
      <diagonal/>
    </border>
    <border>
      <left/>
      <right/>
      <top/>
      <bottom style="medium">
        <color indexed="64"/>
      </bottom>
      <diagonal/>
    </border>
    <border>
      <left style="medium">
        <color theme="0"/>
      </left>
      <right style="medium">
        <color theme="0"/>
      </right>
      <top/>
      <bottom/>
      <diagonal/>
    </border>
    <border>
      <left style="medium">
        <color theme="0"/>
      </left>
      <right/>
      <top/>
      <bottom/>
      <diagonal/>
    </border>
    <border>
      <left/>
      <right/>
      <top style="medium">
        <color theme="0"/>
      </top>
      <bottom style="medium">
        <color theme="0"/>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indexed="64"/>
      </top>
      <bottom/>
      <diagonal/>
    </border>
    <border>
      <left/>
      <right/>
      <top style="thin">
        <color indexed="64"/>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theme="0" tint="-0.14996795556505021"/>
      </left>
      <right style="thin">
        <color theme="0" tint="-0.14996795556505021"/>
      </right>
      <top/>
      <bottom/>
      <diagonal/>
    </border>
    <border>
      <left style="thick">
        <color theme="0"/>
      </left>
      <right/>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24994659260841701"/>
      </right>
      <top/>
      <bottom/>
      <diagonal/>
    </border>
    <border>
      <left/>
      <right style="medium">
        <color theme="0"/>
      </right>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auto="1"/>
      </bottom>
      <diagonal/>
    </border>
    <border>
      <left style="thick">
        <color theme="0"/>
      </left>
      <right style="thick">
        <color theme="0"/>
      </right>
      <top/>
      <bottom/>
      <diagonal/>
    </border>
    <border>
      <left/>
      <right/>
      <top style="thin">
        <color theme="0" tint="-0.24994659260841701"/>
      </top>
      <bottom/>
      <diagonal/>
    </border>
    <border>
      <left/>
      <right/>
      <top style="thin">
        <color indexed="64"/>
      </top>
      <bottom style="thin">
        <color theme="0" tint="-0.24994659260841701"/>
      </bottom>
      <diagonal/>
    </border>
    <border>
      <left style="thick">
        <color theme="0"/>
      </left>
      <right style="thin">
        <color theme="0" tint="-0.14996795556505021"/>
      </right>
      <top/>
      <bottom/>
      <diagonal/>
    </border>
    <border>
      <left style="thin">
        <color theme="0" tint="-0.14996795556505021"/>
      </left>
      <right style="thin">
        <color theme="0" tint="-0.14993743705557422"/>
      </right>
      <top/>
      <bottom/>
      <diagonal/>
    </border>
    <border>
      <left/>
      <right style="thick">
        <color theme="0"/>
      </right>
      <top/>
      <bottom/>
      <diagonal/>
    </border>
    <border>
      <left/>
      <right/>
      <top/>
      <bottom style="thick">
        <color theme="4" tint="0.499984740745262"/>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top/>
      <bottom style="thin">
        <color indexed="64"/>
      </bottom>
      <diagonal/>
    </border>
    <border>
      <left/>
      <right/>
      <top/>
      <bottom style="thick">
        <color theme="4"/>
      </bottom>
      <diagonal/>
    </border>
    <border>
      <left/>
      <right/>
      <top/>
      <bottom style="medium">
        <color theme="4" tint="0.399975585192419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medium">
        <color theme="4" tint="0.39997558519241921"/>
      </top>
      <bottom style="thin">
        <color theme="2" tint="-0.24994659260841701"/>
      </bottom>
      <diagonal/>
    </border>
    <border>
      <left/>
      <right style="thin">
        <color theme="2" tint="-0.24994659260841701"/>
      </right>
      <top style="medium">
        <color theme="4" tint="0.3999755851924192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ck">
        <color theme="4"/>
      </top>
      <bottom style="thin">
        <color theme="2" tint="-0.24994659260841701"/>
      </bottom>
      <diagonal/>
    </border>
    <border>
      <left/>
      <right/>
      <top style="thick">
        <color theme="4"/>
      </top>
      <bottom style="thin">
        <color theme="2" tint="-0.24994659260841701"/>
      </bottom>
      <diagonal/>
    </border>
    <border>
      <left/>
      <right style="thin">
        <color theme="2" tint="-0.24994659260841701"/>
      </right>
      <top style="thick">
        <color theme="4"/>
      </top>
      <bottom style="thin">
        <color theme="2" tint="-0.24994659260841701"/>
      </bottom>
      <diagonal/>
    </border>
    <border>
      <left style="thin">
        <color theme="0" tint="-0.24994659260841701"/>
      </left>
      <right/>
      <top style="thin">
        <color indexed="64"/>
      </top>
      <bottom/>
      <diagonal/>
    </border>
    <border>
      <left/>
      <right style="thin">
        <color theme="0" tint="-0.2499465926084170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top/>
      <bottom style="thin">
        <color theme="0"/>
      </bottom>
      <diagonal/>
    </border>
    <border>
      <left/>
      <right/>
      <top/>
      <bottom style="thin">
        <color theme="0"/>
      </bottom>
      <diagonal/>
    </border>
    <border>
      <left/>
      <right style="medium">
        <color theme="0"/>
      </right>
      <top/>
      <bottom style="thin">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thin">
        <color theme="0"/>
      </top>
      <bottom style="thin">
        <color theme="0"/>
      </bottom>
      <diagonal/>
    </border>
    <border>
      <left/>
      <right style="medium">
        <color theme="0"/>
      </right>
      <top style="thin">
        <color theme="0"/>
      </top>
      <bottom style="thin">
        <color theme="0"/>
      </bottom>
      <diagonal/>
    </border>
    <border>
      <left style="medium">
        <color theme="0"/>
      </left>
      <right/>
      <top style="thin">
        <color theme="0"/>
      </top>
      <bottom style="thin">
        <color theme="0"/>
      </bottom>
      <diagonal/>
    </border>
    <border>
      <left style="thin">
        <color theme="0"/>
      </left>
      <right/>
      <top style="thin">
        <color theme="0"/>
      </top>
      <bottom style="medium">
        <color indexed="64"/>
      </bottom>
      <diagonal/>
    </border>
    <border>
      <left style="medium">
        <color theme="0"/>
      </left>
      <right style="medium">
        <color theme="0"/>
      </right>
      <top style="thin">
        <color theme="0"/>
      </top>
      <bottom style="medium">
        <color indexed="64"/>
      </bottom>
      <diagonal/>
    </border>
    <border>
      <left style="medium">
        <color theme="0"/>
      </left>
      <right/>
      <top style="thin">
        <color theme="0"/>
      </top>
      <bottom style="medium">
        <color indexed="64"/>
      </bottom>
      <diagonal/>
    </border>
    <border>
      <left style="thin">
        <color indexed="64"/>
      </left>
      <right style="medium">
        <color theme="0"/>
      </right>
      <top style="thin">
        <color theme="0"/>
      </top>
      <bottom style="medium">
        <color indexed="64"/>
      </bottom>
      <diagonal/>
    </border>
    <border>
      <left style="thin">
        <color theme="0"/>
      </left>
      <right style="medium">
        <color theme="0"/>
      </right>
      <top style="thin">
        <color theme="0"/>
      </top>
      <bottom style="medium">
        <color indexed="64"/>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medium">
        <color theme="0"/>
      </right>
      <top style="thin">
        <color theme="0"/>
      </top>
      <bottom style="thin">
        <color theme="0"/>
      </bottom>
      <diagonal/>
    </border>
    <border>
      <left/>
      <right style="medium">
        <color theme="0"/>
      </right>
      <top style="thin">
        <color theme="0"/>
      </top>
      <bottom style="medium">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style="medium">
        <color theme="0"/>
      </left>
      <right style="thin">
        <color indexed="64"/>
      </right>
      <top style="thin">
        <color theme="0"/>
      </top>
      <bottom style="thin">
        <color theme="0"/>
      </bottom>
      <diagonal/>
    </border>
    <border>
      <left style="medium">
        <color theme="0"/>
      </left>
      <right style="thin">
        <color indexed="64"/>
      </right>
      <top style="thin">
        <color theme="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bottom style="thin">
        <color indexed="64"/>
      </bottom>
      <diagonal/>
    </border>
    <border>
      <left/>
      <right style="thin">
        <color rgb="FFFF0000"/>
      </right>
      <top/>
      <bottom/>
      <diagonal/>
    </border>
    <border>
      <left/>
      <right/>
      <top style="thin">
        <color theme="0"/>
      </top>
      <bottom/>
      <diagonal/>
    </border>
    <border>
      <left/>
      <right/>
      <top style="thin">
        <color theme="0"/>
      </top>
      <bottom style="thin">
        <color theme="0" tint="-0.34998626667073579"/>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right/>
      <top/>
      <bottom style="thin">
        <color theme="0" tint="-4.9989318521683403E-2"/>
      </bottom>
      <diagonal/>
    </border>
    <border>
      <left/>
      <right style="thin">
        <color theme="0" tint="-0.34998626667073579"/>
      </right>
      <top/>
      <bottom style="thin">
        <color theme="0" tint="-4.9989318521683403E-2"/>
      </bottom>
      <diagonal/>
    </border>
    <border>
      <left/>
      <right/>
      <top style="thin">
        <color theme="0" tint="-4.9989318521683403E-2"/>
      </top>
      <bottom style="thin">
        <color theme="0" tint="-4.9989318521683403E-2"/>
      </bottom>
      <diagonal/>
    </border>
    <border>
      <left/>
      <right style="thin">
        <color theme="0" tint="-0.34998626667073579"/>
      </right>
      <top style="thin">
        <color theme="0" tint="-4.9989318521683403E-2"/>
      </top>
      <bottom style="thin">
        <color theme="0" tint="-4.9989318521683403E-2"/>
      </bottom>
      <diagonal/>
    </border>
    <border>
      <left/>
      <right/>
      <top style="thin">
        <color theme="0" tint="-4.9989318521683403E-2"/>
      </top>
      <bottom/>
      <diagonal/>
    </border>
    <border>
      <left/>
      <right style="thin">
        <color theme="0" tint="-0.34998626667073579"/>
      </right>
      <top style="thin">
        <color theme="0" tint="-4.9989318521683403E-2"/>
      </top>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tint="-0.34998626667073579"/>
      </right>
      <top style="thin">
        <color theme="0"/>
      </top>
      <bottom style="thin">
        <color theme="0" tint="-0.34998626667073579"/>
      </bottom>
      <diagonal/>
    </border>
    <border>
      <left/>
      <right style="thin">
        <color theme="0" tint="-0.34998626667073579"/>
      </right>
      <top/>
      <bottom style="thin">
        <color indexed="64"/>
      </bottom>
      <diagonal/>
    </border>
    <border>
      <left/>
      <right style="thin">
        <color theme="0"/>
      </right>
      <top/>
      <bottom style="thin">
        <color indexed="64"/>
      </bottom>
      <diagonal/>
    </border>
    <border>
      <left style="thin">
        <color theme="0" tint="-0.34998626667073579"/>
      </left>
      <right/>
      <top/>
      <bottom style="thin">
        <color theme="0"/>
      </bottom>
      <diagonal/>
    </border>
    <border>
      <left/>
      <right/>
      <top style="thick">
        <color theme="4"/>
      </top>
      <bottom style="medium">
        <color theme="4" tint="0.39997558519241921"/>
      </bottom>
      <diagonal/>
    </border>
    <border>
      <left/>
      <right/>
      <top style="thin">
        <color theme="2" tint="-0.24994659260841701"/>
      </top>
      <bottom style="medium">
        <color theme="4" tint="0.39997558519241921"/>
      </bottom>
      <diagonal/>
    </border>
    <border>
      <left style="medium">
        <color theme="0"/>
      </left>
      <right style="medium">
        <color theme="0"/>
      </right>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bottom style="medium">
        <color indexed="64"/>
      </bottom>
      <diagonal/>
    </border>
    <border>
      <left style="thin">
        <color indexed="64"/>
      </left>
      <right style="medium">
        <color theme="0"/>
      </right>
      <top style="medium">
        <color theme="0"/>
      </top>
      <bottom style="medium">
        <color indexed="64"/>
      </bottom>
      <diagonal/>
    </border>
    <border>
      <left style="thin">
        <color indexed="64"/>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medium">
        <color theme="0"/>
      </left>
      <right style="thin">
        <color indexed="64"/>
      </right>
      <top style="medium">
        <color theme="0"/>
      </top>
      <bottom style="medium">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right/>
      <top style="thin">
        <color theme="0"/>
      </top>
      <bottom style="medium">
        <color indexed="64"/>
      </bottom>
      <diagonal/>
    </border>
    <border>
      <left/>
      <right style="thin">
        <color indexed="64"/>
      </right>
      <top/>
      <bottom style="thin">
        <color theme="0"/>
      </bottom>
      <diagonal/>
    </border>
    <border>
      <left/>
      <right/>
      <top style="medium">
        <color theme="4" tint="0.39997558519241921"/>
      </top>
      <bottom style="thin">
        <color theme="2" tint="-0.24994659260841701"/>
      </bottom>
      <diagonal/>
    </border>
    <border>
      <left style="thin">
        <color indexed="64"/>
      </left>
      <right/>
      <top style="thin">
        <color theme="0"/>
      </top>
      <bottom style="medium">
        <color indexed="64"/>
      </bottom>
      <diagonal/>
    </border>
    <border>
      <left/>
      <right style="thin">
        <color indexed="64"/>
      </right>
      <top style="thin">
        <color theme="0"/>
      </top>
      <bottom style="medium">
        <color indexed="64"/>
      </bottom>
      <diagonal/>
    </border>
    <border>
      <left/>
      <right/>
      <top/>
      <bottom style="thick">
        <color theme="8"/>
      </bottom>
      <diagonal/>
    </border>
    <border>
      <left/>
      <right style="thin">
        <color theme="0" tint="-0.14993743705557422"/>
      </right>
      <top/>
      <bottom/>
      <diagonal/>
    </border>
    <border>
      <left style="thin">
        <color theme="0" tint="-0.14993743705557422"/>
      </left>
      <right style="thin">
        <color theme="0" tint="-0.14996795556505021"/>
      </right>
      <top/>
      <bottom/>
      <diagonal/>
    </border>
  </borders>
  <cellStyleXfs count="19">
    <xf numFmtId="0" fontId="0" fillId="0" borderId="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1" fillId="0" borderId="0"/>
    <xf numFmtId="0" fontId="23" fillId="0" borderId="0" applyNumberFormat="0" applyFill="0" applyBorder="0" applyAlignment="0" applyProtection="0"/>
    <xf numFmtId="43" fontId="1" fillId="0" borderId="0" applyFont="0" applyFill="0" applyBorder="0" applyAlignment="0" applyProtection="0"/>
    <xf numFmtId="0" fontId="50" fillId="0" borderId="42" applyNumberFormat="0" applyFill="0" applyAlignment="0" applyProtection="0"/>
    <xf numFmtId="0" fontId="53" fillId="0" borderId="50" applyNumberFormat="0" applyFill="0" applyAlignment="0" applyProtection="0"/>
    <xf numFmtId="0" fontId="54" fillId="0" borderId="51" applyNumberFormat="0" applyFill="0" applyAlignment="0" applyProtection="0"/>
    <xf numFmtId="0" fontId="54" fillId="0" borderId="0" applyNumberFormat="0" applyFill="0" applyBorder="0" applyAlignment="0" applyProtection="0"/>
  </cellStyleXfs>
  <cellXfs count="903">
    <xf numFmtId="0" fontId="0" fillId="0" borderId="0" xfId="0"/>
    <xf numFmtId="0" fontId="0" fillId="0" borderId="0" xfId="0" applyAlignment="1">
      <alignment wrapText="1"/>
    </xf>
    <xf numFmtId="0" fontId="0" fillId="0" borderId="0" xfId="0" applyAlignment="1"/>
    <xf numFmtId="0" fontId="7" fillId="0" borderId="0" xfId="0" applyFont="1" applyAlignment="1">
      <alignment wrapText="1"/>
    </xf>
    <xf numFmtId="0" fontId="5" fillId="0" borderId="0" xfId="0" applyFont="1"/>
    <xf numFmtId="0" fontId="5" fillId="0" borderId="0" xfId="0" applyFont="1" applyBorder="1"/>
    <xf numFmtId="9" fontId="0" fillId="0" borderId="0" xfId="11" applyFont="1"/>
    <xf numFmtId="0" fontId="5" fillId="3" borderId="0" xfId="0" applyFont="1" applyFill="1"/>
    <xf numFmtId="0" fontId="0" fillId="0" borderId="0" xfId="0" applyFont="1" applyAlignment="1"/>
    <xf numFmtId="0" fontId="0" fillId="0" borderId="0" xfId="0" applyFont="1"/>
    <xf numFmtId="0" fontId="0" fillId="0" borderId="0" xfId="0" applyFont="1" applyFill="1"/>
    <xf numFmtId="0" fontId="0" fillId="3" borderId="0" xfId="0" applyFont="1" applyFill="1" applyAlignment="1"/>
    <xf numFmtId="0" fontId="5" fillId="0" borderId="0" xfId="0" applyFont="1" applyBorder="1" applyAlignment="1">
      <alignment vertical="center" wrapText="1"/>
    </xf>
    <xf numFmtId="0" fontId="0" fillId="0" borderId="0" xfId="0" applyFont="1" applyBorder="1" applyAlignment="1"/>
    <xf numFmtId="0" fontId="0" fillId="0" borderId="0" xfId="0" applyFont="1" applyFill="1" applyBorder="1" applyAlignment="1"/>
    <xf numFmtId="0" fontId="0" fillId="3" borderId="0" xfId="0" applyFont="1" applyFill="1" applyBorder="1" applyAlignment="1"/>
    <xf numFmtId="0" fontId="0" fillId="0" borderId="0" xfId="0" applyAlignment="1">
      <alignment horizontal="left" wrapText="1"/>
    </xf>
    <xf numFmtId="0" fontId="5" fillId="0" borderId="0" xfId="0" applyFont="1" applyFill="1" applyAlignment="1"/>
    <xf numFmtId="0" fontId="5" fillId="3" borderId="0" xfId="0" applyFont="1" applyFill="1" applyAlignment="1"/>
    <xf numFmtId="0" fontId="5" fillId="0" borderId="0" xfId="0" applyFont="1" applyFill="1" applyBorder="1" applyAlignment="1">
      <alignment vertical="center" wrapText="1"/>
    </xf>
    <xf numFmtId="0" fontId="5" fillId="0" borderId="0" xfId="0" applyFont="1" applyFill="1"/>
    <xf numFmtId="0" fontId="7" fillId="8" borderId="0" xfId="0" applyFont="1" applyFill="1" applyAlignment="1">
      <alignment wrapText="1"/>
    </xf>
    <xf numFmtId="0" fontId="0" fillId="0" borderId="0" xfId="0" applyAlignment="1">
      <alignment horizontal="left" vertical="top" wrapText="1"/>
    </xf>
    <xf numFmtId="14" fontId="0" fillId="0" borderId="0" xfId="0" applyNumberFormat="1"/>
    <xf numFmtId="0" fontId="0" fillId="9" borderId="0" xfId="0" applyFill="1"/>
    <xf numFmtId="0" fontId="0" fillId="9" borderId="0" xfId="0" applyFill="1" applyBorder="1"/>
    <xf numFmtId="0" fontId="15" fillId="11" borderId="9" xfId="0" applyFont="1" applyFill="1" applyBorder="1" applyAlignment="1">
      <alignment vertical="center"/>
    </xf>
    <xf numFmtId="0" fontId="16" fillId="10" borderId="0" xfId="0" applyFont="1" applyFill="1" applyAlignment="1">
      <alignment vertical="center"/>
    </xf>
    <xf numFmtId="0" fontId="11" fillId="9" borderId="0" xfId="0" applyFont="1" applyFill="1" applyAlignment="1">
      <alignment vertical="center"/>
    </xf>
    <xf numFmtId="0" fontId="5" fillId="9" borderId="0" xfId="0" applyFont="1" applyFill="1" applyAlignment="1">
      <alignment vertical="center"/>
    </xf>
    <xf numFmtId="0" fontId="2" fillId="9" borderId="0" xfId="0" applyFont="1" applyFill="1" applyAlignment="1">
      <alignment vertical="center"/>
    </xf>
    <xf numFmtId="0" fontId="0" fillId="9" borderId="0" xfId="0" applyFill="1" applyAlignment="1">
      <alignment vertical="center"/>
    </xf>
    <xf numFmtId="0" fontId="0" fillId="9" borderId="0" xfId="0" applyFill="1" applyBorder="1" applyAlignment="1">
      <alignment vertical="center"/>
    </xf>
    <xf numFmtId="0" fontId="0" fillId="10" borderId="0" xfId="0" applyFill="1" applyAlignment="1">
      <alignment vertical="center"/>
    </xf>
    <xf numFmtId="0" fontId="15" fillId="9" borderId="0" xfId="0" applyFont="1" applyFill="1" applyAlignment="1">
      <alignment vertical="center"/>
    </xf>
    <xf numFmtId="0" fontId="18" fillId="11" borderId="9" xfId="0" applyFont="1" applyFill="1" applyBorder="1" applyAlignment="1">
      <alignment vertical="center"/>
    </xf>
    <xf numFmtId="0" fontId="0" fillId="9" borderId="11" xfId="0" applyFill="1" applyBorder="1" applyAlignment="1">
      <alignment vertical="center"/>
    </xf>
    <xf numFmtId="0" fontId="0" fillId="9" borderId="10" xfId="0" applyFill="1" applyBorder="1" applyAlignment="1">
      <alignment vertical="center"/>
    </xf>
    <xf numFmtId="0" fontId="14" fillId="10" borderId="0" xfId="0" applyFont="1" applyFill="1" applyAlignment="1">
      <alignment vertical="center"/>
    </xf>
    <xf numFmtId="0" fontId="2" fillId="9" borderId="0" xfId="0" applyFont="1" applyFill="1" applyBorder="1" applyAlignment="1">
      <alignment vertical="center"/>
    </xf>
    <xf numFmtId="0" fontId="15" fillId="9" borderId="0" xfId="0" applyFont="1" applyFill="1" applyBorder="1" applyAlignment="1">
      <alignment vertical="center"/>
    </xf>
    <xf numFmtId="0" fontId="2" fillId="7" borderId="13" xfId="0" applyFont="1" applyFill="1" applyBorder="1" applyAlignment="1">
      <alignment vertical="center"/>
    </xf>
    <xf numFmtId="0" fontId="0" fillId="7" borderId="13" xfId="0" applyFill="1" applyBorder="1" applyAlignment="1">
      <alignment vertical="center"/>
    </xf>
    <xf numFmtId="0" fontId="2" fillId="7" borderId="0" xfId="0" applyFont="1" applyFill="1" applyAlignment="1">
      <alignment vertical="center"/>
    </xf>
    <xf numFmtId="0" fontId="0" fillId="9" borderId="10" xfId="0" applyFill="1" applyBorder="1" applyAlignment="1">
      <alignment horizontal="left" vertical="center"/>
    </xf>
    <xf numFmtId="0" fontId="0" fillId="9" borderId="0" xfId="0" applyFill="1" applyBorder="1" applyAlignment="1">
      <alignment horizontal="left" vertical="center"/>
    </xf>
    <xf numFmtId="0" fontId="0" fillId="9" borderId="11" xfId="0" applyFill="1" applyBorder="1" applyAlignment="1">
      <alignment horizontal="left" vertical="center"/>
    </xf>
    <xf numFmtId="0" fontId="0" fillId="9" borderId="14" xfId="0" applyFill="1" applyBorder="1" applyAlignment="1">
      <alignment vertical="center"/>
    </xf>
    <xf numFmtId="0" fontId="0" fillId="9" borderId="15" xfId="0" applyFill="1" applyBorder="1" applyAlignment="1">
      <alignment vertical="center"/>
    </xf>
    <xf numFmtId="0" fontId="0" fillId="9" borderId="16" xfId="0" applyFill="1" applyBorder="1" applyAlignment="1">
      <alignment vertical="center"/>
    </xf>
    <xf numFmtId="0" fontId="0" fillId="0" borderId="0" xfId="0" applyAlignment="1">
      <alignment vertical="center"/>
    </xf>
    <xf numFmtId="0" fontId="15" fillId="11" borderId="0" xfId="0" applyFont="1" applyFill="1" applyBorder="1" applyAlignment="1">
      <alignment vertical="center"/>
    </xf>
    <xf numFmtId="0" fontId="0" fillId="11" borderId="0" xfId="0" applyFill="1" applyBorder="1" applyAlignment="1">
      <alignment vertical="center"/>
    </xf>
    <xf numFmtId="0" fontId="2" fillId="7" borderId="0" xfId="0" applyFont="1" applyFill="1" applyBorder="1" applyAlignment="1">
      <alignment vertical="center"/>
    </xf>
    <xf numFmtId="0" fontId="10" fillId="9" borderId="0" xfId="0" applyFont="1" applyFill="1" applyBorder="1" applyAlignment="1">
      <alignment vertical="center"/>
    </xf>
    <xf numFmtId="0" fontId="0" fillId="9" borderId="0" xfId="0" applyFill="1" applyBorder="1" applyAlignment="1">
      <alignment horizontal="left" vertical="center"/>
    </xf>
    <xf numFmtId="0" fontId="0" fillId="9" borderId="0" xfId="0" applyFont="1" applyFill="1" applyAlignment="1">
      <alignment vertical="center"/>
    </xf>
    <xf numFmtId="0" fontId="14" fillId="9" borderId="0" xfId="0" applyFont="1" applyFill="1" applyAlignment="1">
      <alignment vertical="center"/>
    </xf>
    <xf numFmtId="0" fontId="0" fillId="13" borderId="0" xfId="0" applyFill="1" applyAlignment="1">
      <alignment vertical="center"/>
    </xf>
    <xf numFmtId="0" fontId="2" fillId="9" borderId="0" xfId="0" quotePrefix="1" applyFont="1" applyFill="1" applyBorder="1" applyAlignment="1">
      <alignment vertical="center"/>
    </xf>
    <xf numFmtId="0" fontId="2" fillId="7" borderId="0" xfId="0" applyFont="1" applyFill="1"/>
    <xf numFmtId="0" fontId="0" fillId="7" borderId="0" xfId="0" applyFill="1"/>
    <xf numFmtId="0" fontId="2" fillId="9" borderId="0" xfId="0" applyFont="1" applyFill="1"/>
    <xf numFmtId="0" fontId="5" fillId="14" borderId="0" xfId="0" applyFont="1" applyFill="1" applyAlignment="1">
      <alignment vertical="center"/>
    </xf>
    <xf numFmtId="0" fontId="0" fillId="14" borderId="0" xfId="0" applyFill="1" applyAlignment="1">
      <alignment vertical="center"/>
    </xf>
    <xf numFmtId="0" fontId="7" fillId="2" borderId="2" xfId="0" applyFont="1" applyFill="1" applyBorder="1" applyAlignment="1">
      <alignment wrapText="1"/>
    </xf>
    <xf numFmtId="17" fontId="0" fillId="0" borderId="0" xfId="0" applyNumberFormat="1"/>
    <xf numFmtId="0" fontId="0" fillId="0" borderId="0" xfId="0" applyFill="1"/>
    <xf numFmtId="0" fontId="21" fillId="0" borderId="0" xfId="12"/>
    <xf numFmtId="0" fontId="22" fillId="0" borderId="0" xfId="12" applyFont="1" applyAlignment="1">
      <alignment horizontal="center"/>
    </xf>
    <xf numFmtId="0" fontId="22" fillId="0" borderId="0" xfId="12" applyFont="1"/>
    <xf numFmtId="2" fontId="21" fillId="0" borderId="0" xfId="12" applyNumberFormat="1"/>
    <xf numFmtId="0" fontId="22" fillId="0" borderId="0" xfId="12" applyFont="1" applyAlignment="1">
      <alignment wrapText="1"/>
    </xf>
    <xf numFmtId="0" fontId="21" fillId="0" borderId="0" xfId="12" applyAlignment="1">
      <alignment wrapText="1"/>
    </xf>
    <xf numFmtId="9" fontId="21" fillId="0" borderId="0" xfId="11" applyFont="1"/>
    <xf numFmtId="0" fontId="22" fillId="0" borderId="0" xfId="12" applyFont="1" applyAlignment="1">
      <alignment vertical="center"/>
    </xf>
    <xf numFmtId="1" fontId="0" fillId="0" borderId="0" xfId="0" applyNumberFormat="1" applyFont="1" applyBorder="1" applyAlignment="1"/>
    <xf numFmtId="0" fontId="23" fillId="0" borderId="0" xfId="13"/>
    <xf numFmtId="9" fontId="0" fillId="0" borderId="0" xfId="0" applyNumberFormat="1"/>
    <xf numFmtId="0" fontId="0" fillId="0" borderId="0" xfId="0" applyAlignment="1">
      <alignment horizontal="left"/>
    </xf>
    <xf numFmtId="165" fontId="0" fillId="0" borderId="0" xfId="0" applyNumberFormat="1"/>
    <xf numFmtId="165" fontId="0" fillId="0" borderId="0" xfId="14" applyNumberFormat="1" applyFont="1"/>
    <xf numFmtId="6" fontId="0" fillId="0" borderId="0" xfId="0" applyNumberFormat="1" applyAlignment="1">
      <alignment horizontal="left"/>
    </xf>
    <xf numFmtId="165" fontId="0" fillId="0" borderId="0" xfId="11" applyNumberFormat="1" applyFont="1"/>
    <xf numFmtId="0" fontId="0" fillId="0" borderId="0" xfId="0" applyAlignment="1">
      <alignment vertical="top"/>
    </xf>
    <xf numFmtId="0" fontId="7" fillId="7" borderId="2" xfId="0" applyFont="1" applyFill="1" applyBorder="1" applyAlignment="1">
      <alignment wrapText="1"/>
    </xf>
    <xf numFmtId="0" fontId="7" fillId="9" borderId="2" xfId="0" applyFont="1" applyFill="1" applyBorder="1" applyAlignment="1">
      <alignment wrapText="1"/>
    </xf>
    <xf numFmtId="0" fontId="7" fillId="0" borderId="0" xfId="0" applyFont="1"/>
    <xf numFmtId="0" fontId="7" fillId="0" borderId="0" xfId="0" applyFont="1" applyAlignment="1"/>
    <xf numFmtId="0" fontId="6" fillId="0" borderId="0" xfId="0" applyFont="1"/>
    <xf numFmtId="0" fontId="6" fillId="0" borderId="0" xfId="0" applyFont="1" applyFill="1" applyBorder="1"/>
    <xf numFmtId="0" fontId="7" fillId="7" borderId="0" xfId="0" applyFont="1" applyFill="1"/>
    <xf numFmtId="0" fontId="8" fillId="0" borderId="0" xfId="0" applyFont="1" applyAlignment="1"/>
    <xf numFmtId="0" fontId="7" fillId="0" borderId="0" xfId="0" applyFont="1" applyBorder="1"/>
    <xf numFmtId="0" fontId="7" fillId="0" borderId="0" xfId="0" applyFont="1" applyFill="1"/>
    <xf numFmtId="3" fontId="7" fillId="0" borderId="0" xfId="0" applyNumberFormat="1" applyFont="1" applyFill="1" applyBorder="1"/>
    <xf numFmtId="0" fontId="8" fillId="0" borderId="0" xfId="0" applyFont="1" applyFill="1" applyBorder="1" applyAlignment="1">
      <alignment vertical="center"/>
    </xf>
    <xf numFmtId="0" fontId="8" fillId="0" borderId="0" xfId="0" applyFont="1" applyFill="1" applyAlignment="1"/>
    <xf numFmtId="0" fontId="8" fillId="0" borderId="0" xfId="0" applyFont="1" applyBorder="1" applyAlignment="1"/>
    <xf numFmtId="0" fontId="6" fillId="0" borderId="0" xfId="0" applyFont="1" applyAlignment="1"/>
    <xf numFmtId="2" fontId="7" fillId="7" borderId="0" xfId="0" applyNumberFormat="1" applyFont="1" applyFill="1"/>
    <xf numFmtId="0" fontId="7" fillId="7" borderId="0" xfId="0" applyFont="1" applyFill="1" applyAlignment="1">
      <alignment wrapText="1"/>
    </xf>
    <xf numFmtId="0" fontId="0" fillId="14" borderId="23" xfId="0" applyFill="1" applyBorder="1"/>
    <xf numFmtId="0" fontId="0" fillId="14" borderId="2" xfId="0" applyFill="1" applyBorder="1"/>
    <xf numFmtId="0" fontId="0" fillId="14" borderId="24" xfId="0" applyFill="1" applyBorder="1"/>
    <xf numFmtId="0" fontId="0" fillId="0" borderId="0" xfId="0" applyNumberFormat="1"/>
    <xf numFmtId="0" fontId="22" fillId="0" borderId="0" xfId="12" applyFont="1" applyAlignment="1">
      <alignment horizontal="center"/>
    </xf>
    <xf numFmtId="0" fontId="7" fillId="9" borderId="0" xfId="0" applyFont="1" applyFill="1"/>
    <xf numFmtId="0" fontId="7" fillId="15" borderId="0" xfId="0" applyFont="1" applyFill="1"/>
    <xf numFmtId="9" fontId="7" fillId="0" borderId="0" xfId="11" applyFont="1"/>
    <xf numFmtId="0" fontId="7" fillId="9" borderId="0" xfId="0" applyFont="1" applyFill="1" applyAlignment="1">
      <alignment vertical="top"/>
    </xf>
    <xf numFmtId="9" fontId="7" fillId="9" borderId="0" xfId="11" applyFont="1" applyFill="1" applyBorder="1" applyAlignment="1">
      <alignment vertical="center"/>
    </xf>
    <xf numFmtId="9" fontId="7" fillId="9" borderId="0" xfId="11" applyFont="1" applyFill="1" applyAlignment="1">
      <alignment vertical="center"/>
    </xf>
    <xf numFmtId="0" fontId="7" fillId="7" borderId="0" xfId="0" quotePrefix="1" applyFont="1" applyFill="1"/>
    <xf numFmtId="14" fontId="7" fillId="7" borderId="0" xfId="11" quotePrefix="1" applyNumberFormat="1" applyFont="1" applyFill="1"/>
    <xf numFmtId="14" fontId="7" fillId="7" borderId="0" xfId="0" applyNumberFormat="1" applyFont="1" applyFill="1"/>
    <xf numFmtId="0" fontId="0" fillId="14" borderId="0" xfId="0" applyFont="1" applyFill="1" applyBorder="1" applyAlignment="1"/>
    <xf numFmtId="0" fontId="2" fillId="9" borderId="0" xfId="0" applyFont="1" applyFill="1" applyBorder="1"/>
    <xf numFmtId="0" fontId="6" fillId="9" borderId="0" xfId="0" applyFont="1" applyFill="1" applyBorder="1" applyAlignment="1">
      <alignment vertical="center"/>
    </xf>
    <xf numFmtId="0" fontId="7" fillId="9" borderId="0" xfId="0" applyFont="1" applyFill="1" applyAlignment="1">
      <alignment vertical="center"/>
    </xf>
    <xf numFmtId="0" fontId="6" fillId="9" borderId="0" xfId="0" applyFont="1" applyFill="1" applyAlignment="1">
      <alignment vertical="center"/>
    </xf>
    <xf numFmtId="0" fontId="7" fillId="0" borderId="0" xfId="0" quotePrefix="1" applyFont="1" applyFill="1"/>
    <xf numFmtId="0" fontId="7" fillId="9" borderId="0" xfId="0" applyFont="1" applyFill="1" applyBorder="1"/>
    <xf numFmtId="0" fontId="7" fillId="9" borderId="0" xfId="0" applyFont="1" applyFill="1" applyBorder="1" applyAlignment="1"/>
    <xf numFmtId="0" fontId="23" fillId="9" borderId="0" xfId="13" applyFill="1" applyAlignment="1">
      <alignment vertical="center"/>
    </xf>
    <xf numFmtId="0" fontId="22" fillId="0" borderId="0" xfId="12" applyFont="1" applyAlignment="1">
      <alignment horizontal="center"/>
    </xf>
    <xf numFmtId="0" fontId="27" fillId="7" borderId="0" xfId="0" applyFont="1" applyFill="1"/>
    <xf numFmtId="1" fontId="7" fillId="7" borderId="0" xfId="0" applyNumberFormat="1" applyFont="1" applyFill="1"/>
    <xf numFmtId="0" fontId="0" fillId="14" borderId="0" xfId="0" applyFill="1"/>
    <xf numFmtId="0" fontId="14" fillId="14" borderId="0" xfId="0" applyFont="1" applyFill="1"/>
    <xf numFmtId="0" fontId="21" fillId="9" borderId="0" xfId="12" applyFill="1"/>
    <xf numFmtId="0" fontId="21" fillId="9" borderId="0" xfId="12" applyFill="1" applyAlignment="1">
      <alignment wrapText="1"/>
    </xf>
    <xf numFmtId="0" fontId="7" fillId="9" borderId="0" xfId="0" applyFont="1" applyFill="1" applyBorder="1" applyAlignment="1">
      <alignment vertical="center"/>
    </xf>
    <xf numFmtId="0" fontId="28" fillId="7" borderId="0" xfId="0" applyFont="1" applyFill="1" applyAlignment="1">
      <alignment vertical="center"/>
    </xf>
    <xf numFmtId="2" fontId="7" fillId="9" borderId="0" xfId="0" applyNumberFormat="1" applyFont="1" applyFill="1" applyBorder="1" applyAlignment="1">
      <alignment vertical="center"/>
    </xf>
    <xf numFmtId="9" fontId="7" fillId="9" borderId="0" xfId="0" applyNumberFormat="1" applyFont="1" applyFill="1" applyBorder="1" applyAlignment="1">
      <alignment horizontal="center"/>
    </xf>
    <xf numFmtId="0" fontId="2" fillId="9" borderId="0" xfId="0" applyFont="1" applyFill="1" applyBorder="1" applyAlignment="1"/>
    <xf numFmtId="0" fontId="6" fillId="9" borderId="0" xfId="0" applyFont="1" applyFill="1" applyBorder="1"/>
    <xf numFmtId="0" fontId="6" fillId="9" borderId="0" xfId="0" applyFont="1" applyFill="1" applyBorder="1" applyAlignment="1"/>
    <xf numFmtId="0" fontId="2" fillId="9" borderId="0" xfId="0" applyFont="1" applyFill="1" applyBorder="1" applyAlignment="1">
      <alignment horizontal="right"/>
    </xf>
    <xf numFmtId="0" fontId="7" fillId="9" borderId="0" xfId="0" applyFont="1" applyFill="1" applyBorder="1" applyAlignment="1">
      <alignment horizontal="left"/>
    </xf>
    <xf numFmtId="0" fontId="0" fillId="7" borderId="0" xfId="0" applyFill="1" applyBorder="1"/>
    <xf numFmtId="0" fontId="28" fillId="7" borderId="0" xfId="0" applyFont="1" applyFill="1"/>
    <xf numFmtId="0" fontId="29" fillId="10" borderId="0" xfId="0" applyFont="1" applyFill="1" applyAlignment="1">
      <alignment horizontal="left" vertical="center"/>
    </xf>
    <xf numFmtId="0" fontId="14" fillId="10" borderId="0" xfId="0" applyFont="1" applyFill="1"/>
    <xf numFmtId="0" fontId="25" fillId="10" borderId="0" xfId="0" applyFont="1" applyFill="1"/>
    <xf numFmtId="9" fontId="7" fillId="0" borderId="0" xfId="0" applyNumberFormat="1" applyFont="1"/>
    <xf numFmtId="0" fontId="0" fillId="0" borderId="0" xfId="0"/>
    <xf numFmtId="0" fontId="7" fillId="0" borderId="0" xfId="0" applyFont="1" applyAlignment="1">
      <alignment wrapText="1"/>
    </xf>
    <xf numFmtId="0" fontId="7" fillId="9" borderId="0" xfId="0" applyFont="1" applyFill="1" applyAlignment="1">
      <alignment horizontal="center" wrapText="1"/>
    </xf>
    <xf numFmtId="0" fontId="7" fillId="9" borderId="15" xfId="0" applyFont="1" applyFill="1" applyBorder="1" applyAlignment="1">
      <alignment vertical="center" wrapText="1"/>
    </xf>
    <xf numFmtId="0" fontId="7" fillId="9" borderId="28" xfId="0" applyFont="1" applyFill="1" applyBorder="1" applyAlignment="1">
      <alignment vertical="center" wrapText="1"/>
    </xf>
    <xf numFmtId="0" fontId="7" fillId="9" borderId="27" xfId="0" applyFont="1" applyFill="1" applyBorder="1" applyAlignment="1">
      <alignment vertical="center" wrapText="1"/>
    </xf>
    <xf numFmtId="0" fontId="25" fillId="9" borderId="0" xfId="0" applyFont="1" applyFill="1"/>
    <xf numFmtId="0" fontId="0" fillId="9" borderId="30" xfId="0" applyFill="1" applyBorder="1" applyAlignment="1">
      <alignment vertical="center"/>
    </xf>
    <xf numFmtId="0" fontId="0" fillId="9" borderId="30" xfId="0" applyFill="1" applyBorder="1"/>
    <xf numFmtId="0" fontId="7" fillId="9" borderId="30" xfId="0" applyFont="1" applyFill="1" applyBorder="1" applyAlignment="1">
      <alignment vertical="center"/>
    </xf>
    <xf numFmtId="0" fontId="19" fillId="14" borderId="0" xfId="0" applyFont="1" applyFill="1" applyAlignment="1">
      <alignment vertical="center"/>
    </xf>
    <xf numFmtId="0" fontId="14" fillId="14" borderId="0" xfId="0" applyFont="1" applyFill="1" applyAlignment="1">
      <alignment vertical="center"/>
    </xf>
    <xf numFmtId="0" fontId="0" fillId="14" borderId="0" xfId="0" applyFont="1" applyFill="1" applyAlignment="1">
      <alignment vertical="center"/>
    </xf>
    <xf numFmtId="0" fontId="0" fillId="14" borderId="0" xfId="0" applyFill="1" applyBorder="1"/>
    <xf numFmtId="0" fontId="2" fillId="9" borderId="0" xfId="0" applyFont="1" applyFill="1" applyAlignment="1">
      <alignment horizontal="right" vertical="top"/>
    </xf>
    <xf numFmtId="166" fontId="26" fillId="7" borderId="0" xfId="0" quotePrefix="1" applyNumberFormat="1" applyFont="1" applyFill="1" applyAlignment="1">
      <alignment horizontal="center" vertical="center" textRotation="90"/>
    </xf>
    <xf numFmtId="0" fontId="7" fillId="11" borderId="0" xfId="0" applyFont="1" applyFill="1"/>
    <xf numFmtId="0" fontId="7" fillId="9" borderId="0" xfId="0" applyFont="1" applyFill="1" applyAlignment="1">
      <alignment vertical="center"/>
    </xf>
    <xf numFmtId="0" fontId="7" fillId="9" borderId="0" xfId="0" applyFont="1" applyFill="1" applyBorder="1" applyAlignment="1">
      <alignment vertical="center"/>
    </xf>
    <xf numFmtId="0" fontId="9" fillId="7" borderId="0" xfId="0" applyFont="1" applyFill="1" applyAlignment="1">
      <alignment horizontal="right"/>
    </xf>
    <xf numFmtId="0" fontId="7" fillId="9" borderId="0" xfId="0" applyFont="1" applyFill="1" applyAlignment="1">
      <alignment vertical="center"/>
    </xf>
    <xf numFmtId="0" fontId="33" fillId="9" borderId="0" xfId="0" quotePrefix="1" applyFont="1" applyFill="1" applyBorder="1" applyAlignment="1">
      <alignment vertical="center"/>
    </xf>
    <xf numFmtId="9" fontId="34" fillId="9" borderId="0" xfId="11" applyFont="1" applyFill="1" applyAlignment="1">
      <alignment vertical="center"/>
    </xf>
    <xf numFmtId="0" fontId="35" fillId="9" borderId="0" xfId="0" applyFont="1" applyFill="1" applyBorder="1" applyAlignment="1">
      <alignment vertical="center"/>
    </xf>
    <xf numFmtId="2" fontId="34" fillId="9" borderId="0" xfId="0" applyNumberFormat="1" applyFont="1" applyFill="1" applyBorder="1" applyAlignment="1">
      <alignment vertical="center"/>
    </xf>
    <xf numFmtId="0" fontId="0" fillId="7" borderId="0" xfId="0" applyFont="1" applyFill="1" applyAlignment="1">
      <alignment vertical="center"/>
    </xf>
    <xf numFmtId="0" fontId="2" fillId="9" borderId="0" xfId="0" applyFont="1" applyFill="1" applyAlignment="1">
      <alignment horizontal="center" vertical="center"/>
    </xf>
    <xf numFmtId="0" fontId="11" fillId="14" borderId="0" xfId="0" applyFont="1" applyFill="1" applyAlignment="1">
      <alignment horizontal="right" vertical="center"/>
    </xf>
    <xf numFmtId="0" fontId="14" fillId="9" borderId="0" xfId="0" applyFont="1" applyFill="1"/>
    <xf numFmtId="0" fontId="2" fillId="9" borderId="0" xfId="0" applyFont="1" applyFill="1" applyBorder="1" applyAlignment="1">
      <alignment vertical="center"/>
    </xf>
    <xf numFmtId="0" fontId="24" fillId="15" borderId="0" xfId="0" applyFont="1" applyFill="1" applyAlignment="1">
      <alignment horizontal="center"/>
    </xf>
    <xf numFmtId="0" fontId="7" fillId="0" borderId="2" xfId="0" applyFont="1" applyFill="1" applyBorder="1" applyAlignment="1">
      <alignment wrapText="1"/>
    </xf>
    <xf numFmtId="14" fontId="7" fillId="7" borderId="0" xfId="0" quotePrefix="1" applyNumberFormat="1" applyFont="1" applyFill="1"/>
    <xf numFmtId="0" fontId="39" fillId="0" borderId="0" xfId="0" applyFont="1"/>
    <xf numFmtId="0" fontId="25" fillId="12" borderId="0" xfId="0" applyFont="1" applyFill="1" applyAlignment="1">
      <alignment vertical="center"/>
    </xf>
    <xf numFmtId="0" fontId="25" fillId="17" borderId="0" xfId="0" applyFont="1" applyFill="1" applyAlignment="1">
      <alignment vertical="center"/>
    </xf>
    <xf numFmtId="0" fontId="25" fillId="16" borderId="0" xfId="0" applyFont="1" applyFill="1" applyAlignment="1">
      <alignment vertical="center"/>
    </xf>
    <xf numFmtId="0" fontId="41" fillId="9" borderId="39" xfId="0" applyFont="1" applyFill="1" applyBorder="1" applyAlignment="1">
      <alignment horizontal="center" vertical="center"/>
    </xf>
    <xf numFmtId="0" fontId="41" fillId="9" borderId="40" xfId="0" applyFont="1" applyFill="1" applyBorder="1" applyAlignment="1">
      <alignment horizontal="center" vertical="center"/>
    </xf>
    <xf numFmtId="0" fontId="41" fillId="9" borderId="0" xfId="0" applyFont="1" applyFill="1" applyBorder="1" applyAlignment="1">
      <alignment horizontal="center" vertical="center"/>
    </xf>
    <xf numFmtId="0" fontId="41" fillId="9" borderId="25" xfId="0" applyFont="1" applyFill="1" applyBorder="1" applyAlignment="1">
      <alignment horizontal="center" vertical="center"/>
    </xf>
    <xf numFmtId="0" fontId="11" fillId="13" borderId="0" xfId="0" applyFont="1" applyFill="1" applyAlignment="1">
      <alignment vertical="center"/>
    </xf>
    <xf numFmtId="0" fontId="2" fillId="13" borderId="0" xfId="0" applyFont="1" applyFill="1" applyAlignment="1">
      <alignment vertical="center"/>
    </xf>
    <xf numFmtId="0" fontId="2" fillId="11" borderId="0" xfId="0" applyFont="1" applyFill="1" applyAlignment="1">
      <alignment vertical="center"/>
    </xf>
    <xf numFmtId="0" fontId="11" fillId="11" borderId="0" xfId="0" applyFont="1" applyFill="1" applyAlignment="1">
      <alignment vertical="center"/>
    </xf>
    <xf numFmtId="0" fontId="15" fillId="13" borderId="0" xfId="0" applyFont="1" applyFill="1" applyBorder="1" applyAlignment="1">
      <alignment vertical="center"/>
    </xf>
    <xf numFmtId="0" fontId="15" fillId="13" borderId="9" xfId="0" applyFont="1" applyFill="1" applyBorder="1" applyAlignment="1">
      <alignment vertical="center"/>
    </xf>
    <xf numFmtId="0" fontId="18" fillId="13" borderId="9" xfId="0" applyFont="1" applyFill="1" applyBorder="1" applyAlignment="1">
      <alignment vertical="center"/>
    </xf>
    <xf numFmtId="0" fontId="2" fillId="9" borderId="0" xfId="0" applyFont="1" applyFill="1" applyAlignment="1">
      <alignment horizontal="right" vertical="center"/>
    </xf>
    <xf numFmtId="0" fontId="11" fillId="13" borderId="0" xfId="0" applyFont="1" applyFill="1" applyBorder="1" applyAlignment="1">
      <alignment vertical="center"/>
    </xf>
    <xf numFmtId="0" fontId="25" fillId="10" borderId="0" xfId="0" applyFont="1" applyFill="1" applyAlignment="1">
      <alignment vertical="center"/>
    </xf>
    <xf numFmtId="0" fontId="2" fillId="7" borderId="10" xfId="0" quotePrefix="1" applyFont="1" applyFill="1" applyBorder="1" applyAlignment="1">
      <alignment vertical="center"/>
    </xf>
    <xf numFmtId="0" fontId="23" fillId="7" borderId="0" xfId="13" applyFill="1" applyAlignment="1"/>
    <xf numFmtId="0" fontId="45" fillId="0" borderId="0" xfId="0" applyFont="1" applyAlignment="1">
      <alignment horizontal="left"/>
    </xf>
    <xf numFmtId="0" fontId="7" fillId="9" borderId="3" xfId="0" applyFont="1" applyFill="1" applyBorder="1" applyAlignment="1">
      <alignment vertical="center"/>
    </xf>
    <xf numFmtId="0" fontId="7" fillId="9" borderId="0" xfId="0" applyFont="1" applyFill="1" applyAlignment="1">
      <alignment vertical="center"/>
    </xf>
    <xf numFmtId="1" fontId="46" fillId="9" borderId="41" xfId="11" applyNumberFormat="1" applyFont="1" applyFill="1" applyBorder="1" applyAlignment="1">
      <alignment horizontal="left" vertical="center"/>
    </xf>
    <xf numFmtId="0" fontId="48" fillId="7" borderId="0" xfId="0" applyFont="1" applyFill="1"/>
    <xf numFmtId="0" fontId="8" fillId="7" borderId="0" xfId="0" applyFont="1" applyFill="1" applyAlignment="1">
      <alignment horizontal="left"/>
    </xf>
    <xf numFmtId="0" fontId="23" fillId="0" borderId="0" xfId="13" applyFill="1" applyAlignment="1">
      <alignment vertical="center"/>
    </xf>
    <xf numFmtId="0" fontId="48" fillId="7" borderId="0" xfId="0" applyFont="1" applyFill="1" applyAlignment="1">
      <alignment horizontal="right"/>
    </xf>
    <xf numFmtId="0" fontId="50" fillId="0" borderId="42" xfId="15"/>
    <xf numFmtId="0" fontId="50" fillId="0" borderId="42" xfId="15" applyAlignment="1"/>
    <xf numFmtId="0" fontId="50" fillId="0" borderId="42" xfId="15" applyNumberFormat="1"/>
    <xf numFmtId="14" fontId="50" fillId="0" borderId="42" xfId="15" applyNumberFormat="1"/>
    <xf numFmtId="17" fontId="50" fillId="0" borderId="42" xfId="15" applyNumberFormat="1"/>
    <xf numFmtId="0" fontId="0" fillId="9" borderId="9" xfId="0" applyFill="1" applyBorder="1"/>
    <xf numFmtId="1" fontId="7" fillId="9" borderId="0" xfId="0" applyNumberFormat="1" applyFont="1" applyFill="1" applyBorder="1" applyAlignment="1">
      <alignment horizontal="left" vertical="center"/>
    </xf>
    <xf numFmtId="0" fontId="7" fillId="9" borderId="0" xfId="0" applyFont="1" applyFill="1" applyBorder="1" applyAlignment="1">
      <alignment vertical="center"/>
    </xf>
    <xf numFmtId="0" fontId="46" fillId="7" borderId="0" xfId="13" applyFont="1" applyFill="1" applyAlignment="1">
      <alignment horizontal="right"/>
    </xf>
    <xf numFmtId="0" fontId="7" fillId="7" borderId="0" xfId="0" applyFont="1" applyFill="1" applyBorder="1"/>
    <xf numFmtId="0" fontId="7" fillId="9" borderId="0" xfId="0" applyFont="1" applyFill="1" applyBorder="1" applyAlignment="1">
      <alignment vertical="top" wrapText="1"/>
    </xf>
    <xf numFmtId="0" fontId="5" fillId="14" borderId="0" xfId="0" applyFont="1" applyFill="1"/>
    <xf numFmtId="0" fontId="51" fillId="0" borderId="0" xfId="0" applyFont="1"/>
    <xf numFmtId="0" fontId="51" fillId="0" borderId="0" xfId="0" applyFont="1" applyFill="1"/>
    <xf numFmtId="0" fontId="51" fillId="0" borderId="0" xfId="0" applyFont="1" applyBorder="1"/>
    <xf numFmtId="0" fontId="45" fillId="0" borderId="0" xfId="0" applyFont="1"/>
    <xf numFmtId="0" fontId="51" fillId="0" borderId="0" xfId="0" applyFont="1" applyAlignment="1"/>
    <xf numFmtId="0" fontId="51" fillId="0" borderId="0" xfId="0" applyFont="1" applyBorder="1" applyAlignment="1"/>
    <xf numFmtId="0" fontId="51" fillId="0" borderId="0" xfId="0" applyFont="1" applyFill="1" applyBorder="1" applyAlignment="1">
      <alignment vertical="center"/>
    </xf>
    <xf numFmtId="0" fontId="51" fillId="0" borderId="0" xfId="0" applyFont="1" applyFill="1" applyAlignment="1"/>
    <xf numFmtId="1" fontId="44" fillId="9" borderId="0" xfId="11" applyNumberFormat="1" applyFont="1" applyFill="1" applyBorder="1" applyAlignment="1">
      <alignment horizontal="left" vertical="center"/>
    </xf>
    <xf numFmtId="1" fontId="7" fillId="9" borderId="0" xfId="11" applyNumberFormat="1" applyFont="1" applyFill="1" applyBorder="1" applyAlignment="1">
      <alignment vertical="center"/>
    </xf>
    <xf numFmtId="0" fontId="40" fillId="9" borderId="0" xfId="0" applyFont="1" applyFill="1" applyBorder="1" applyAlignment="1">
      <alignment horizontal="center" vertical="center"/>
    </xf>
    <xf numFmtId="0" fontId="52" fillId="11" borderId="0" xfId="0" applyFont="1" applyFill="1" applyAlignment="1">
      <alignment vertical="center"/>
    </xf>
    <xf numFmtId="0" fontId="53" fillId="0" borderId="50" xfId="16" applyAlignment="1"/>
    <xf numFmtId="0" fontId="53" fillId="0" borderId="50" xfId="16" applyAlignment="1">
      <alignment wrapText="1"/>
    </xf>
    <xf numFmtId="0" fontId="0" fillId="0" borderId="59" xfId="0" applyBorder="1" applyAlignment="1"/>
    <xf numFmtId="0" fontId="0" fillId="0" borderId="56" xfId="0" applyBorder="1" applyAlignment="1"/>
    <xf numFmtId="0" fontId="25" fillId="14" borderId="0" xfId="0" applyFont="1" applyFill="1"/>
    <xf numFmtId="0" fontId="25" fillId="14" borderId="0" xfId="0" applyFont="1" applyFill="1" applyBorder="1"/>
    <xf numFmtId="0" fontId="7" fillId="9" borderId="13" xfId="0" applyFont="1" applyFill="1" applyBorder="1" applyAlignment="1">
      <alignment vertical="center"/>
    </xf>
    <xf numFmtId="0" fontId="25" fillId="9" borderId="0" xfId="0" applyFont="1" applyFill="1" applyBorder="1"/>
    <xf numFmtId="0" fontId="29" fillId="10" borderId="65" xfId="0" applyFont="1" applyFill="1" applyBorder="1" applyAlignment="1">
      <alignment horizontal="left" vertical="center"/>
    </xf>
    <xf numFmtId="0" fontId="25" fillId="10" borderId="66" xfId="0" applyFont="1" applyFill="1" applyBorder="1"/>
    <xf numFmtId="0" fontId="0" fillId="10" borderId="66" xfId="0" applyFill="1" applyBorder="1"/>
    <xf numFmtId="0" fontId="14" fillId="10" borderId="66" xfId="0" applyFont="1" applyFill="1" applyBorder="1" applyAlignment="1">
      <alignment vertical="center"/>
    </xf>
    <xf numFmtId="0" fontId="49" fillId="10" borderId="66" xfId="13" applyFont="1" applyFill="1" applyBorder="1" applyAlignment="1"/>
    <xf numFmtId="14" fontId="0" fillId="0" borderId="0" xfId="0" applyNumberFormat="1" applyFont="1"/>
    <xf numFmtId="0" fontId="54" fillId="0" borderId="0" xfId="18" applyBorder="1" applyAlignment="1">
      <alignment wrapText="1"/>
    </xf>
    <xf numFmtId="0" fontId="0" fillId="0" borderId="0" xfId="0" applyBorder="1" applyAlignment="1">
      <alignment wrapText="1"/>
    </xf>
    <xf numFmtId="0" fontId="26" fillId="9" borderId="0" xfId="0" applyFont="1" applyFill="1" applyBorder="1" applyAlignment="1">
      <alignment vertical="top" wrapText="1"/>
    </xf>
    <xf numFmtId="0" fontId="7" fillId="9" borderId="0" xfId="0" applyFont="1" applyFill="1" applyBorder="1" applyAlignment="1">
      <alignment vertical="center"/>
    </xf>
    <xf numFmtId="0" fontId="6" fillId="7" borderId="67" xfId="0" applyFont="1" applyFill="1" applyBorder="1" applyAlignment="1">
      <alignment vertical="center" wrapText="1"/>
    </xf>
    <xf numFmtId="0" fontId="6" fillId="6" borderId="67" xfId="0" applyFont="1" applyFill="1" applyBorder="1" applyAlignment="1">
      <alignment vertical="center" wrapText="1"/>
    </xf>
    <xf numFmtId="0" fontId="57" fillId="7" borderId="67" xfId="0" applyFont="1" applyFill="1" applyBorder="1" applyAlignment="1">
      <alignment vertical="center" wrapText="1"/>
    </xf>
    <xf numFmtId="0" fontId="58" fillId="8" borderId="0" xfId="0" applyFont="1" applyFill="1" applyAlignment="1">
      <alignment wrapText="1"/>
    </xf>
    <xf numFmtId="0" fontId="61" fillId="0" borderId="0" xfId="0" applyFont="1" applyAlignment="1">
      <alignment vertical="center" wrapText="1"/>
    </xf>
    <xf numFmtId="0" fontId="56" fillId="7" borderId="67" xfId="0" applyFont="1" applyFill="1" applyBorder="1" applyAlignment="1">
      <alignment horizontal="center" vertical="center" wrapText="1"/>
    </xf>
    <xf numFmtId="0" fontId="56" fillId="11" borderId="67" xfId="0" applyFont="1" applyFill="1" applyBorder="1" applyAlignment="1">
      <alignment horizontal="left" vertical="center" wrapText="1"/>
    </xf>
    <xf numFmtId="0" fontId="59" fillId="4" borderId="72" xfId="0" applyFont="1" applyFill="1" applyBorder="1" applyAlignment="1">
      <alignment horizontal="center" vertical="center"/>
    </xf>
    <xf numFmtId="0" fontId="56" fillId="7" borderId="75" xfId="0" applyFont="1" applyFill="1" applyBorder="1" applyAlignment="1">
      <alignment horizontal="center" vertical="center" wrapText="1"/>
    </xf>
    <xf numFmtId="9" fontId="58" fillId="7" borderId="67" xfId="9" applyFont="1" applyFill="1" applyBorder="1" applyAlignment="1">
      <alignment horizontal="center" vertical="center" wrapText="1"/>
    </xf>
    <xf numFmtId="0" fontId="58" fillId="28" borderId="76" xfId="0" applyFont="1" applyFill="1" applyBorder="1" applyAlignment="1">
      <alignment horizontal="center" vertical="center" wrapText="1"/>
    </xf>
    <xf numFmtId="0" fontId="58" fillId="28" borderId="77" xfId="0" applyFont="1" applyFill="1" applyBorder="1" applyAlignment="1">
      <alignment horizontal="center" vertical="center" wrapText="1"/>
    </xf>
    <xf numFmtId="0" fontId="58" fillId="20" borderId="77" xfId="0" quotePrefix="1" applyFont="1" applyFill="1" applyBorder="1" applyAlignment="1">
      <alignment horizontal="left" vertical="center" wrapText="1"/>
    </xf>
    <xf numFmtId="0" fontId="6" fillId="11" borderId="67" xfId="0" applyFont="1" applyFill="1" applyBorder="1" applyAlignment="1">
      <alignment horizontal="left" vertical="center" wrapText="1"/>
    </xf>
    <xf numFmtId="0" fontId="57" fillId="11" borderId="67" xfId="0" applyFont="1" applyFill="1" applyBorder="1" applyAlignment="1">
      <alignment horizontal="left" vertical="center" wrapText="1"/>
    </xf>
    <xf numFmtId="0" fontId="56" fillId="11" borderId="75" xfId="0" applyFont="1" applyFill="1" applyBorder="1" applyAlignment="1">
      <alignment horizontal="left" vertical="center" wrapText="1"/>
    </xf>
    <xf numFmtId="0" fontId="58" fillId="24" borderId="76" xfId="0" quotePrefix="1" applyFont="1" applyFill="1" applyBorder="1" applyAlignment="1">
      <alignment horizontal="left" vertical="center" wrapText="1"/>
    </xf>
    <xf numFmtId="0" fontId="58" fillId="24" borderId="77" xfId="0" quotePrefix="1" applyFont="1" applyFill="1" applyBorder="1" applyAlignment="1">
      <alignment horizontal="left" vertical="center" wrapText="1"/>
    </xf>
    <xf numFmtId="0" fontId="58" fillId="0" borderId="0" xfId="0" applyFont="1" applyAlignment="1">
      <alignment horizontal="left" wrapText="1"/>
    </xf>
    <xf numFmtId="0" fontId="58" fillId="18" borderId="77" xfId="0" quotePrefix="1" applyFont="1" applyFill="1" applyBorder="1" applyAlignment="1">
      <alignment horizontal="left" wrapText="1"/>
    </xf>
    <xf numFmtId="0" fontId="58" fillId="18" borderId="76" xfId="0" quotePrefix="1" applyFont="1" applyFill="1" applyBorder="1" applyAlignment="1">
      <alignment horizontal="left" wrapText="1"/>
    </xf>
    <xf numFmtId="0" fontId="58" fillId="30" borderId="67" xfId="0" applyFont="1" applyFill="1" applyBorder="1" applyAlignment="1">
      <alignment horizontal="left" wrapText="1"/>
    </xf>
    <xf numFmtId="0" fontId="58" fillId="34" borderId="77" xfId="0" applyFont="1" applyFill="1" applyBorder="1" applyAlignment="1">
      <alignment vertical="center" wrapText="1"/>
    </xf>
    <xf numFmtId="0" fontId="62" fillId="34" borderId="76" xfId="0" applyFont="1" applyFill="1" applyBorder="1" applyAlignment="1">
      <alignment vertical="center" wrapText="1"/>
    </xf>
    <xf numFmtId="1" fontId="0" fillId="9" borderId="0" xfId="0" applyNumberFormat="1" applyFont="1" applyFill="1" applyBorder="1" applyAlignment="1"/>
    <xf numFmtId="1" fontId="58" fillId="6" borderId="77" xfId="0" applyNumberFormat="1" applyFont="1" applyFill="1" applyBorder="1" applyAlignment="1">
      <alignment horizontal="left" wrapText="1"/>
    </xf>
    <xf numFmtId="0" fontId="58" fillId="30" borderId="75" xfId="0" applyFont="1" applyFill="1" applyBorder="1" applyAlignment="1">
      <alignment horizontal="left" wrapText="1"/>
    </xf>
    <xf numFmtId="0" fontId="58" fillId="6" borderId="88" xfId="0" applyFont="1" applyFill="1" applyBorder="1" applyAlignment="1">
      <alignment horizontal="left" wrapText="1"/>
    </xf>
    <xf numFmtId="1" fontId="58" fillId="6" borderId="92" xfId="0" applyNumberFormat="1" applyFont="1" applyFill="1" applyBorder="1" applyAlignment="1">
      <alignment horizontal="left" wrapText="1"/>
    </xf>
    <xf numFmtId="0" fontId="58" fillId="19" borderId="78" xfId="0" quotePrefix="1" applyFont="1" applyFill="1" applyBorder="1" applyAlignment="1">
      <alignment horizontal="left" vertical="center" wrapText="1"/>
    </xf>
    <xf numFmtId="0" fontId="58" fillId="19" borderId="77" xfId="0" quotePrefix="1" applyFont="1" applyFill="1" applyBorder="1" applyAlignment="1">
      <alignment horizontal="left" vertical="center" wrapText="1"/>
    </xf>
    <xf numFmtId="0" fontId="62" fillId="19" borderId="77" xfId="0" quotePrefix="1" applyFont="1" applyFill="1" applyBorder="1" applyAlignment="1">
      <alignment horizontal="left" vertical="center" wrapText="1"/>
    </xf>
    <xf numFmtId="0" fontId="62" fillId="19" borderId="77" xfId="0" applyFont="1" applyFill="1" applyBorder="1" applyAlignment="1">
      <alignment horizontal="left" vertical="center" wrapText="1"/>
    </xf>
    <xf numFmtId="0" fontId="58" fillId="24" borderId="77" xfId="0" applyFont="1" applyFill="1" applyBorder="1" applyAlignment="1">
      <alignment horizontal="left" wrapText="1"/>
    </xf>
    <xf numFmtId="0" fontId="58" fillId="28" borderId="76" xfId="0" applyFont="1" applyFill="1" applyBorder="1" applyAlignment="1">
      <alignment horizontal="center" vertical="center" wrapText="1"/>
    </xf>
    <xf numFmtId="0" fontId="37" fillId="11" borderId="9" xfId="0" applyFont="1" applyFill="1" applyBorder="1" applyAlignment="1">
      <alignment vertical="center"/>
    </xf>
    <xf numFmtId="0" fontId="7" fillId="7" borderId="26" xfId="0" applyFont="1" applyFill="1" applyBorder="1"/>
    <xf numFmtId="0" fontId="42" fillId="9" borderId="0" xfId="0" applyFont="1" applyFill="1"/>
    <xf numFmtId="0" fontId="43" fillId="9" borderId="0" xfId="0" applyFont="1" applyFill="1" applyAlignment="1">
      <alignment vertical="center"/>
    </xf>
    <xf numFmtId="0" fontId="43" fillId="9" borderId="0" xfId="0" applyFont="1" applyFill="1" applyAlignment="1">
      <alignment horizontal="right"/>
    </xf>
    <xf numFmtId="0" fontId="2" fillId="3" borderId="0" xfId="0" applyFont="1" applyFill="1" applyAlignment="1">
      <alignment vertical="center"/>
    </xf>
    <xf numFmtId="0" fontId="0" fillId="9" borderId="98" xfId="0" applyFill="1" applyBorder="1"/>
    <xf numFmtId="0" fontId="0" fillId="9" borderId="10" xfId="0" applyFill="1" applyBorder="1"/>
    <xf numFmtId="0" fontId="0" fillId="9" borderId="11" xfId="0" applyFill="1" applyBorder="1"/>
    <xf numFmtId="0" fontId="27" fillId="9" borderId="10" xfId="0" applyFont="1" applyFill="1" applyBorder="1"/>
    <xf numFmtId="0" fontId="2" fillId="9" borderId="10" xfId="0" applyFont="1" applyFill="1" applyBorder="1"/>
    <xf numFmtId="0" fontId="0" fillId="0" borderId="0" xfId="0" applyBorder="1"/>
    <xf numFmtId="0" fontId="7" fillId="9" borderId="10" xfId="0" applyFont="1" applyFill="1" applyBorder="1"/>
    <xf numFmtId="0" fontId="7" fillId="0" borderId="0" xfId="0" applyFont="1" applyBorder="1" applyAlignment="1"/>
    <xf numFmtId="0" fontId="7" fillId="9" borderId="11" xfId="0" applyFont="1" applyFill="1" applyBorder="1" applyAlignment="1">
      <alignment vertical="top" wrapText="1"/>
    </xf>
    <xf numFmtId="0" fontId="0" fillId="9" borderId="14" xfId="0" applyFill="1" applyBorder="1"/>
    <xf numFmtId="0" fontId="2" fillId="9" borderId="15" xfId="0" applyFont="1" applyFill="1" applyBorder="1" applyAlignment="1">
      <alignment horizontal="right"/>
    </xf>
    <xf numFmtId="0" fontId="49" fillId="10" borderId="66" xfId="13" applyFont="1" applyFill="1" applyBorder="1" applyAlignment="1">
      <alignment horizontal="right" vertical="center"/>
    </xf>
    <xf numFmtId="0" fontId="7" fillId="7" borderId="70" xfId="0" applyFont="1" applyFill="1" applyBorder="1"/>
    <xf numFmtId="0" fontId="7" fillId="7" borderId="70" xfId="0" applyFont="1" applyFill="1" applyBorder="1" applyAlignment="1"/>
    <xf numFmtId="0" fontId="46" fillId="7" borderId="70" xfId="0" applyFont="1" applyFill="1" applyBorder="1" applyAlignment="1"/>
    <xf numFmtId="0" fontId="7" fillId="7" borderId="76" xfId="0" applyFont="1" applyFill="1" applyBorder="1"/>
    <xf numFmtId="0" fontId="0" fillId="7" borderId="76" xfId="0" applyFill="1" applyBorder="1"/>
    <xf numFmtId="0" fontId="46" fillId="7" borderId="76" xfId="0" applyFont="1" applyFill="1" applyBorder="1" applyAlignment="1"/>
    <xf numFmtId="0" fontId="7" fillId="7" borderId="76" xfId="0" applyFont="1" applyFill="1" applyBorder="1" applyAlignment="1"/>
    <xf numFmtId="0" fontId="0" fillId="0" borderId="70" xfId="0" applyBorder="1"/>
    <xf numFmtId="0" fontId="7" fillId="9" borderId="70" xfId="0" applyFont="1" applyFill="1" applyBorder="1"/>
    <xf numFmtId="0" fontId="0" fillId="0" borderId="76" xfId="0" applyBorder="1"/>
    <xf numFmtId="0" fontId="7" fillId="9" borderId="76" xfId="0" applyFont="1" applyFill="1" applyBorder="1"/>
    <xf numFmtId="0" fontId="0" fillId="0" borderId="100" xfId="0" applyBorder="1"/>
    <xf numFmtId="0" fontId="7" fillId="9" borderId="100" xfId="0" applyFont="1" applyFill="1" applyBorder="1"/>
    <xf numFmtId="0" fontId="7" fillId="7" borderId="12" xfId="0" applyFont="1" applyFill="1" applyBorder="1"/>
    <xf numFmtId="0" fontId="6" fillId="7" borderId="0" xfId="0" applyFont="1" applyFill="1" applyBorder="1" applyAlignment="1">
      <alignment vertical="center" wrapText="1"/>
    </xf>
    <xf numFmtId="0" fontId="0" fillId="7" borderId="10" xfId="0" applyFill="1" applyBorder="1" applyAlignment="1">
      <alignment vertical="center"/>
    </xf>
    <xf numFmtId="0" fontId="0" fillId="7" borderId="98" xfId="0" applyFill="1" applyBorder="1"/>
    <xf numFmtId="0" fontId="58" fillId="7" borderId="49" xfId="0" applyFont="1" applyFill="1" applyBorder="1" applyAlignment="1">
      <alignment horizontal="left" vertical="center"/>
    </xf>
    <xf numFmtId="0" fontId="7" fillId="7" borderId="9" xfId="0" applyFont="1" applyFill="1" applyBorder="1" applyAlignment="1">
      <alignment vertical="center" wrapText="1"/>
    </xf>
    <xf numFmtId="0" fontId="58" fillId="7" borderId="9" xfId="0" applyFont="1" applyFill="1" applyBorder="1" applyAlignment="1">
      <alignment vertical="center"/>
    </xf>
    <xf numFmtId="0" fontId="58" fillId="7" borderId="35" xfId="0" applyFont="1" applyFill="1" applyBorder="1" applyAlignment="1">
      <alignment horizontal="right" vertical="center"/>
    </xf>
    <xf numFmtId="0" fontId="58" fillId="7" borderId="49" xfId="0" applyFont="1" applyFill="1" applyBorder="1" applyAlignment="1">
      <alignment vertical="center"/>
    </xf>
    <xf numFmtId="0" fontId="58" fillId="7" borderId="9" xfId="0" applyFont="1" applyFill="1" applyBorder="1" applyAlignment="1">
      <alignment vertical="center" wrapText="1"/>
    </xf>
    <xf numFmtId="0" fontId="58" fillId="7" borderId="9" xfId="0" applyFont="1" applyFill="1" applyBorder="1"/>
    <xf numFmtId="0" fontId="58" fillId="7" borderId="9" xfId="0" applyFont="1" applyFill="1" applyBorder="1" applyAlignment="1">
      <alignment horizontal="right" vertical="center"/>
    </xf>
    <xf numFmtId="0" fontId="58" fillId="7" borderId="35" xfId="0" applyFont="1" applyFill="1" applyBorder="1" applyAlignment="1">
      <alignment horizontal="right"/>
    </xf>
    <xf numFmtId="0" fontId="7" fillId="7" borderId="111" xfId="0" applyFont="1" applyFill="1" applyBorder="1" applyAlignment="1"/>
    <xf numFmtId="0" fontId="7" fillId="7" borderId="111" xfId="0" applyFont="1" applyFill="1" applyBorder="1" applyAlignment="1">
      <alignment vertical="top" wrapText="1"/>
    </xf>
    <xf numFmtId="0" fontId="0" fillId="7" borderId="111" xfId="0" applyFill="1" applyBorder="1"/>
    <xf numFmtId="0" fontId="7" fillId="7" borderId="113" xfId="0" applyFont="1" applyFill="1" applyBorder="1"/>
    <xf numFmtId="0" fontId="0" fillId="7" borderId="113" xfId="0" applyFill="1" applyBorder="1"/>
    <xf numFmtId="0" fontId="7" fillId="7" borderId="115" xfId="0" applyFont="1" applyFill="1" applyBorder="1"/>
    <xf numFmtId="0" fontId="0" fillId="7" borderId="115" xfId="0" applyFill="1" applyBorder="1"/>
    <xf numFmtId="0" fontId="0" fillId="7" borderId="70" xfId="0" applyFill="1" applyBorder="1"/>
    <xf numFmtId="0" fontId="7" fillId="7" borderId="101" xfId="0" applyFont="1" applyFill="1" applyBorder="1"/>
    <xf numFmtId="0" fontId="0" fillId="7" borderId="101" xfId="0" applyFill="1" applyBorder="1"/>
    <xf numFmtId="0" fontId="2" fillId="9" borderId="98" xfId="0" applyFont="1" applyFill="1" applyBorder="1"/>
    <xf numFmtId="0" fontId="2" fillId="0" borderId="9" xfId="0" applyFont="1" applyBorder="1"/>
    <xf numFmtId="0" fontId="2" fillId="9" borderId="9" xfId="0" applyFont="1" applyFill="1" applyBorder="1" applyAlignment="1"/>
    <xf numFmtId="0" fontId="7" fillId="9" borderId="9" xfId="0" applyFont="1" applyFill="1" applyBorder="1"/>
    <xf numFmtId="0" fontId="7" fillId="9" borderId="9" xfId="0" applyFont="1" applyFill="1" applyBorder="1" applyAlignment="1"/>
    <xf numFmtId="0" fontId="0" fillId="0" borderId="9" xfId="0" applyBorder="1"/>
    <xf numFmtId="0" fontId="2" fillId="9" borderId="9" xfId="0" applyFont="1" applyFill="1" applyBorder="1"/>
    <xf numFmtId="0" fontId="6" fillId="9" borderId="9" xfId="0" applyFont="1" applyFill="1" applyBorder="1" applyAlignment="1"/>
    <xf numFmtId="0" fontId="0" fillId="9" borderId="9" xfId="0" applyFill="1" applyBorder="1" applyAlignment="1"/>
    <xf numFmtId="0" fontId="7" fillId="9" borderId="9" xfId="0" applyFont="1" applyFill="1" applyBorder="1" applyAlignment="1">
      <alignment vertical="top" wrapText="1"/>
    </xf>
    <xf numFmtId="0" fontId="2" fillId="9" borderId="9" xfId="0" applyFont="1" applyFill="1" applyBorder="1" applyAlignment="1">
      <alignment horizontal="right"/>
    </xf>
    <xf numFmtId="0" fontId="7" fillId="0" borderId="9" xfId="0" applyFont="1" applyBorder="1" applyAlignment="1">
      <alignment horizontal="left"/>
    </xf>
    <xf numFmtId="0" fontId="63" fillId="9" borderId="120" xfId="0" applyFont="1" applyFill="1" applyBorder="1" applyAlignment="1">
      <alignment horizontal="right"/>
    </xf>
    <xf numFmtId="0" fontId="63" fillId="9" borderId="121" xfId="0" applyFont="1" applyFill="1" applyBorder="1" applyAlignment="1">
      <alignment horizontal="right"/>
    </xf>
    <xf numFmtId="9" fontId="7" fillId="9" borderId="0" xfId="11" applyFont="1" applyFill="1" applyBorder="1"/>
    <xf numFmtId="0" fontId="46" fillId="9" borderId="0" xfId="0" applyFont="1" applyFill="1" applyBorder="1" applyAlignment="1"/>
    <xf numFmtId="2" fontId="7" fillId="7" borderId="0" xfId="11" applyNumberFormat="1" applyFont="1" applyFill="1" applyBorder="1" applyAlignment="1">
      <alignment horizontal="right"/>
    </xf>
    <xf numFmtId="9" fontId="7" fillId="7" borderId="100" xfId="11" applyFont="1" applyFill="1" applyBorder="1"/>
    <xf numFmtId="0" fontId="0" fillId="9" borderId="122" xfId="0" applyFill="1" applyBorder="1"/>
    <xf numFmtId="0" fontId="0" fillId="9" borderId="70" xfId="0" applyFill="1" applyBorder="1"/>
    <xf numFmtId="167" fontId="0" fillId="9" borderId="9" xfId="0" applyNumberFormat="1" applyFont="1" applyFill="1" applyBorder="1"/>
    <xf numFmtId="167" fontId="2" fillId="9" borderId="9" xfId="0" applyNumberFormat="1" applyFont="1" applyFill="1" applyBorder="1" applyAlignment="1">
      <alignment horizontal="right"/>
    </xf>
    <xf numFmtId="0" fontId="63" fillId="9" borderId="9" xfId="0" applyFont="1" applyFill="1" applyBorder="1"/>
    <xf numFmtId="0" fontId="0" fillId="9" borderId="9" xfId="0" applyFill="1" applyBorder="1" applyAlignment="1">
      <alignment horizontal="left"/>
    </xf>
    <xf numFmtId="9" fontId="34" fillId="7" borderId="70" xfId="11" applyFont="1" applyFill="1" applyBorder="1" applyAlignment="1">
      <alignment horizontal="right"/>
    </xf>
    <xf numFmtId="9" fontId="7" fillId="7" borderId="70" xfId="11" applyFont="1" applyFill="1" applyBorder="1" applyAlignment="1">
      <alignment horizontal="right"/>
    </xf>
    <xf numFmtId="9" fontId="7" fillId="7" borderId="70" xfId="0" applyNumberFormat="1" applyFont="1" applyFill="1" applyBorder="1" applyAlignment="1">
      <alignment horizontal="right"/>
    </xf>
    <xf numFmtId="9" fontId="34" fillId="7" borderId="70" xfId="0" applyNumberFormat="1" applyFont="1" applyFill="1" applyBorder="1" applyAlignment="1">
      <alignment horizontal="right"/>
    </xf>
    <xf numFmtId="2" fontId="34" fillId="7" borderId="0" xfId="11" applyNumberFormat="1" applyFont="1" applyFill="1" applyBorder="1" applyAlignment="1">
      <alignment horizontal="right"/>
    </xf>
    <xf numFmtId="0" fontId="33" fillId="0" borderId="9" xfId="0" quotePrefix="1" applyFont="1" applyBorder="1" applyAlignment="1">
      <alignment horizontal="right"/>
    </xf>
    <xf numFmtId="0" fontId="2" fillId="9" borderId="9" xfId="0" quotePrefix="1" applyFont="1" applyFill="1" applyBorder="1" applyAlignment="1">
      <alignment horizontal="right"/>
    </xf>
    <xf numFmtId="0" fontId="33" fillId="9" borderId="9" xfId="0" quotePrefix="1" applyFont="1" applyFill="1" applyBorder="1" applyAlignment="1">
      <alignment horizontal="right"/>
    </xf>
    <xf numFmtId="0" fontId="0" fillId="9" borderId="9" xfId="0" applyFont="1" applyFill="1" applyBorder="1" applyAlignment="1">
      <alignment horizontal="right"/>
    </xf>
    <xf numFmtId="0" fontId="9" fillId="7" borderId="9" xfId="0" applyFont="1" applyFill="1" applyBorder="1" applyAlignment="1">
      <alignment horizontal="right"/>
    </xf>
    <xf numFmtId="0" fontId="8" fillId="7" borderId="9" xfId="0" applyFont="1" applyFill="1" applyBorder="1" applyAlignment="1">
      <alignment horizontal="left"/>
    </xf>
    <xf numFmtId="0" fontId="22" fillId="9" borderId="0" xfId="12" applyFont="1" applyFill="1"/>
    <xf numFmtId="0" fontId="22" fillId="9" borderId="13" xfId="12" applyFont="1" applyFill="1" applyBorder="1"/>
    <xf numFmtId="0" fontId="21" fillId="9" borderId="0" xfId="12" applyFill="1" applyBorder="1"/>
    <xf numFmtId="9" fontId="21" fillId="9" borderId="0" xfId="11" applyFont="1" applyFill="1" applyBorder="1"/>
    <xf numFmtId="2" fontId="22" fillId="9" borderId="13" xfId="12" applyNumberFormat="1" applyFont="1" applyFill="1" applyBorder="1"/>
    <xf numFmtId="9" fontId="22" fillId="9" borderId="13" xfId="11" applyFont="1" applyFill="1" applyBorder="1"/>
    <xf numFmtId="0" fontId="61" fillId="9" borderId="0" xfId="0" applyFont="1" applyFill="1" applyAlignment="1">
      <alignment vertical="center" wrapText="1"/>
    </xf>
    <xf numFmtId="0" fontId="58" fillId="9" borderId="0" xfId="0" applyFont="1" applyFill="1" applyAlignment="1">
      <alignment wrapText="1"/>
    </xf>
    <xf numFmtId="0" fontId="58" fillId="9" borderId="0" xfId="0" applyFont="1" applyFill="1" applyAlignment="1">
      <alignment horizontal="left" wrapText="1"/>
    </xf>
    <xf numFmtId="0" fontId="0" fillId="9" borderId="0" xfId="0" applyFont="1" applyFill="1" applyAlignment="1"/>
    <xf numFmtId="0" fontId="0" fillId="9" borderId="0" xfId="0" applyFont="1" applyFill="1" applyBorder="1" applyAlignment="1"/>
    <xf numFmtId="0" fontId="5" fillId="9" borderId="0" xfId="0" applyFont="1" applyFill="1"/>
    <xf numFmtId="0" fontId="0" fillId="9" borderId="0" xfId="0" applyFont="1" applyFill="1"/>
    <xf numFmtId="9" fontId="0" fillId="9" borderId="0" xfId="0" applyNumberFormat="1" applyFill="1"/>
    <xf numFmtId="0" fontId="2" fillId="7" borderId="0" xfId="0" applyFont="1" applyFill="1" applyAlignment="1">
      <alignment horizontal="center"/>
    </xf>
    <xf numFmtId="0" fontId="0" fillId="7" borderId="0" xfId="0" applyFill="1" applyAlignment="1">
      <alignment horizontal="left"/>
    </xf>
    <xf numFmtId="0" fontId="0" fillId="0" borderId="0" xfId="0" applyAlignment="1">
      <alignment horizontal="left" vertical="center"/>
    </xf>
    <xf numFmtId="0" fontId="2" fillId="7" borderId="0" xfId="0" applyFont="1" applyFill="1" applyAlignment="1">
      <alignment horizontal="right"/>
    </xf>
    <xf numFmtId="9" fontId="2" fillId="7" borderId="0" xfId="11" applyFont="1" applyFill="1" applyAlignment="1">
      <alignment horizontal="right"/>
    </xf>
    <xf numFmtId="0" fontId="0" fillId="0" borderId="0" xfId="0" applyAlignment="1">
      <alignment horizontal="right"/>
    </xf>
    <xf numFmtId="1" fontId="0" fillId="0" borderId="0" xfId="11" applyNumberFormat="1" applyFont="1" applyAlignment="1">
      <alignment horizontal="right"/>
    </xf>
    <xf numFmtId="0" fontId="0" fillId="0" borderId="9" xfId="0" applyBorder="1" applyAlignment="1">
      <alignment horizontal="left"/>
    </xf>
    <xf numFmtId="9" fontId="0" fillId="0" borderId="9" xfId="11" applyFont="1" applyBorder="1"/>
    <xf numFmtId="165" fontId="0" fillId="0" borderId="9" xfId="0" applyNumberFormat="1" applyBorder="1"/>
    <xf numFmtId="0" fontId="0" fillId="0" borderId="9" xfId="0" applyBorder="1" applyAlignment="1">
      <alignment wrapText="1"/>
    </xf>
    <xf numFmtId="0" fontId="2" fillId="3" borderId="9" xfId="0" applyFont="1" applyFill="1" applyBorder="1" applyAlignment="1">
      <alignment wrapText="1"/>
    </xf>
    <xf numFmtId="0" fontId="2" fillId="3" borderId="9" xfId="0" applyFont="1" applyFill="1" applyBorder="1" applyAlignment="1">
      <alignment horizontal="left" wrapText="1"/>
    </xf>
    <xf numFmtId="0" fontId="0" fillId="9" borderId="9" xfId="0" applyFill="1" applyBorder="1" applyAlignment="1">
      <alignment wrapText="1"/>
    </xf>
    <xf numFmtId="6" fontId="0" fillId="0" borderId="9" xfId="0" applyNumberFormat="1" applyBorder="1" applyAlignment="1">
      <alignment horizontal="left"/>
    </xf>
    <xf numFmtId="165" fontId="0" fillId="0" borderId="9" xfId="14" applyNumberFormat="1" applyFont="1" applyBorder="1"/>
    <xf numFmtId="165" fontId="0" fillId="0" borderId="9" xfId="11" applyNumberFormat="1" applyFont="1" applyBorder="1"/>
    <xf numFmtId="0" fontId="0" fillId="0" borderId="9" xfId="0" applyBorder="1" applyAlignment="1">
      <alignment horizontal="right"/>
    </xf>
    <xf numFmtId="0" fontId="0" fillId="0" borderId="9" xfId="0" applyBorder="1" applyAlignment="1">
      <alignment horizontal="left" vertical="center"/>
    </xf>
    <xf numFmtId="1" fontId="0" fillId="0" borderId="9" xfId="11" applyNumberFormat="1" applyFont="1" applyBorder="1" applyAlignment="1">
      <alignment horizontal="right"/>
    </xf>
    <xf numFmtId="0" fontId="0" fillId="0" borderId="66" xfId="0" applyBorder="1"/>
    <xf numFmtId="0" fontId="0" fillId="0" borderId="66" xfId="0" applyBorder="1" applyAlignment="1">
      <alignment horizontal="left"/>
    </xf>
    <xf numFmtId="0" fontId="0" fillId="9" borderId="66" xfId="0" applyFill="1" applyBorder="1"/>
    <xf numFmtId="0" fontId="67" fillId="9" borderId="0" xfId="0" applyFont="1" applyFill="1"/>
    <xf numFmtId="0" fontId="67" fillId="9" borderId="0" xfId="0" applyFont="1" applyFill="1" applyAlignment="1">
      <alignment vertical="top"/>
    </xf>
    <xf numFmtId="0" fontId="67" fillId="9" borderId="0" xfId="0" applyFont="1" applyFill="1" applyAlignment="1">
      <alignment horizontal="left"/>
    </xf>
    <xf numFmtId="0" fontId="67" fillId="9" borderId="0" xfId="0" applyFont="1" applyFill="1" applyAlignment="1">
      <alignment wrapText="1"/>
    </xf>
    <xf numFmtId="0" fontId="67" fillId="9" borderId="0" xfId="0" applyFont="1" applyFill="1" applyBorder="1" applyAlignment="1">
      <alignment vertical="top"/>
    </xf>
    <xf numFmtId="0" fontId="67" fillId="9" borderId="0" xfId="0" applyFont="1" applyFill="1" applyBorder="1"/>
    <xf numFmtId="0" fontId="67" fillId="9" borderId="0" xfId="0" applyFont="1" applyFill="1" applyBorder="1" applyAlignment="1">
      <alignment horizontal="left"/>
    </xf>
    <xf numFmtId="0" fontId="67" fillId="9" borderId="0" xfId="0" applyFont="1" applyFill="1" applyBorder="1" applyAlignment="1">
      <alignment wrapText="1"/>
    </xf>
    <xf numFmtId="0" fontId="0" fillId="0" borderId="66" xfId="0" applyBorder="1" applyAlignment="1">
      <alignment vertical="center"/>
    </xf>
    <xf numFmtId="0" fontId="5" fillId="0" borderId="66" xfId="0" applyFont="1" applyBorder="1" applyAlignment="1">
      <alignment vertical="center"/>
    </xf>
    <xf numFmtId="0" fontId="5" fillId="0" borderId="66" xfId="0" applyFont="1" applyFill="1" applyBorder="1" applyAlignment="1">
      <alignment vertical="center"/>
    </xf>
    <xf numFmtId="0" fontId="0" fillId="0" borderId="66" xfId="0" applyBorder="1" applyAlignment="1">
      <alignment horizontal="left" vertical="center"/>
    </xf>
    <xf numFmtId="0" fontId="67" fillId="9" borderId="0" xfId="0" applyFont="1" applyFill="1" applyAlignment="1">
      <alignment horizontal="left" wrapText="1"/>
    </xf>
    <xf numFmtId="0" fontId="67" fillId="9" borderId="0" xfId="0" applyFont="1" applyFill="1" applyBorder="1" applyAlignment="1">
      <alignment horizontal="left" wrapText="1"/>
    </xf>
    <xf numFmtId="0" fontId="2" fillId="9" borderId="0" xfId="0" applyFont="1" applyFill="1" applyAlignment="1">
      <alignment horizontal="left"/>
    </xf>
    <xf numFmtId="165" fontId="0" fillId="9" borderId="0" xfId="0" applyNumberFormat="1" applyFill="1" applyAlignment="1">
      <alignment horizontal="left"/>
    </xf>
    <xf numFmtId="165" fontId="0" fillId="9" borderId="9" xfId="0" applyNumberFormat="1" applyFill="1" applyBorder="1" applyAlignment="1">
      <alignment horizontal="left"/>
    </xf>
    <xf numFmtId="9" fontId="2" fillId="9" borderId="0" xfId="11" applyFont="1" applyFill="1" applyAlignment="1">
      <alignment horizontal="left"/>
    </xf>
    <xf numFmtId="165" fontId="0" fillId="9" borderId="0" xfId="11" applyNumberFormat="1" applyFont="1" applyFill="1" applyAlignment="1">
      <alignment horizontal="left"/>
    </xf>
    <xf numFmtId="165" fontId="0" fillId="9" borderId="9" xfId="11" applyNumberFormat="1" applyFont="1" applyFill="1" applyBorder="1" applyAlignment="1">
      <alignment horizontal="left"/>
    </xf>
    <xf numFmtId="0" fontId="0" fillId="9" borderId="0" xfId="0" applyFill="1" applyAlignment="1">
      <alignment horizontal="left"/>
    </xf>
    <xf numFmtId="1" fontId="2" fillId="9" borderId="0" xfId="11" applyNumberFormat="1" applyFont="1" applyFill="1" applyAlignment="1">
      <alignment horizontal="left"/>
    </xf>
    <xf numFmtId="1" fontId="0" fillId="9" borderId="0" xfId="11" applyNumberFormat="1" applyFont="1" applyFill="1" applyAlignment="1">
      <alignment horizontal="left"/>
    </xf>
    <xf numFmtId="1" fontId="0" fillId="9" borderId="9" xfId="11" applyNumberFormat="1" applyFont="1" applyFill="1" applyBorder="1" applyAlignment="1">
      <alignment horizontal="left"/>
    </xf>
    <xf numFmtId="9" fontId="2" fillId="9" borderId="12" xfId="0" applyNumberFormat="1" applyFont="1" applyFill="1" applyBorder="1" applyAlignment="1">
      <alignment horizontal="left"/>
    </xf>
    <xf numFmtId="0" fontId="2" fillId="9" borderId="10" xfId="0" applyFont="1" applyFill="1" applyBorder="1" applyAlignment="1">
      <alignment horizontal="left"/>
    </xf>
    <xf numFmtId="165" fontId="0" fillId="9" borderId="10" xfId="0" applyNumberFormat="1" applyFill="1" applyBorder="1" applyAlignment="1">
      <alignment horizontal="left"/>
    </xf>
    <xf numFmtId="165" fontId="0" fillId="9" borderId="98" xfId="0" applyNumberFormat="1" applyFill="1" applyBorder="1" applyAlignment="1">
      <alignment horizontal="left"/>
    </xf>
    <xf numFmtId="9" fontId="2" fillId="9" borderId="10" xfId="11" applyFont="1" applyFill="1" applyBorder="1" applyAlignment="1">
      <alignment horizontal="left"/>
    </xf>
    <xf numFmtId="165" fontId="0" fillId="9" borderId="10" xfId="11" applyNumberFormat="1" applyFont="1" applyFill="1" applyBorder="1" applyAlignment="1">
      <alignment horizontal="left"/>
    </xf>
    <xf numFmtId="165" fontId="0" fillId="9" borderId="98" xfId="11" applyNumberFormat="1" applyFont="1" applyFill="1" applyBorder="1" applyAlignment="1">
      <alignment horizontal="left"/>
    </xf>
    <xf numFmtId="9" fontId="2" fillId="9" borderId="10" xfId="0" applyNumberFormat="1" applyFont="1" applyFill="1" applyBorder="1" applyAlignment="1">
      <alignment horizontal="left"/>
    </xf>
    <xf numFmtId="0" fontId="0" fillId="9" borderId="10" xfId="0" applyFill="1" applyBorder="1" applyAlignment="1">
      <alignment horizontal="left"/>
    </xf>
    <xf numFmtId="0" fontId="0" fillId="9" borderId="98" xfId="0" applyFill="1" applyBorder="1" applyAlignment="1">
      <alignment horizontal="left"/>
    </xf>
    <xf numFmtId="1" fontId="2" fillId="9" borderId="10" xfId="11" applyNumberFormat="1" applyFont="1" applyFill="1" applyBorder="1" applyAlignment="1">
      <alignment horizontal="left"/>
    </xf>
    <xf numFmtId="1" fontId="0" fillId="9" borderId="10" xfId="11" applyNumberFormat="1" applyFont="1" applyFill="1" applyBorder="1" applyAlignment="1">
      <alignment horizontal="left"/>
    </xf>
    <xf numFmtId="1" fontId="0" fillId="9" borderId="98" xfId="11" applyNumberFormat="1" applyFont="1" applyFill="1" applyBorder="1" applyAlignment="1">
      <alignment horizontal="left"/>
    </xf>
    <xf numFmtId="0" fontId="0" fillId="0" borderId="97" xfId="0" applyBorder="1" applyAlignment="1">
      <alignment horizontal="left" vertical="center"/>
    </xf>
    <xf numFmtId="165" fontId="2" fillId="9" borderId="12" xfId="0" applyNumberFormat="1" applyFont="1" applyFill="1" applyBorder="1" applyAlignment="1">
      <alignment horizontal="left"/>
    </xf>
    <xf numFmtId="165" fontId="2" fillId="9" borderId="10" xfId="0" applyNumberFormat="1" applyFont="1" applyFill="1" applyBorder="1" applyAlignment="1">
      <alignment horizontal="left"/>
    </xf>
    <xf numFmtId="165" fontId="2" fillId="9" borderId="10" xfId="11" applyNumberFormat="1" applyFont="1" applyFill="1" applyBorder="1" applyAlignment="1">
      <alignment horizontal="left"/>
    </xf>
    <xf numFmtId="0" fontId="2" fillId="9" borderId="12" xfId="0" applyFont="1" applyFill="1" applyBorder="1" applyAlignment="1">
      <alignment horizontal="left"/>
    </xf>
    <xf numFmtId="0" fontId="2" fillId="9" borderId="12" xfId="0" applyFont="1" applyFill="1" applyBorder="1" applyAlignment="1">
      <alignment horizontal="left" wrapText="1"/>
    </xf>
    <xf numFmtId="0" fontId="2" fillId="9" borderId="10" xfId="0" applyFont="1" applyFill="1" applyBorder="1" applyAlignment="1">
      <alignment horizontal="left" wrapText="1"/>
    </xf>
    <xf numFmtId="165" fontId="0" fillId="9" borderId="10" xfId="0" applyNumberFormat="1" applyFill="1" applyBorder="1" applyAlignment="1">
      <alignment horizontal="left" wrapText="1"/>
    </xf>
    <xf numFmtId="165" fontId="0" fillId="9" borderId="98" xfId="0" applyNumberFormat="1" applyFill="1" applyBorder="1" applyAlignment="1">
      <alignment horizontal="left" wrapText="1"/>
    </xf>
    <xf numFmtId="9" fontId="2" fillId="9" borderId="10" xfId="11" applyFont="1" applyFill="1" applyBorder="1" applyAlignment="1">
      <alignment horizontal="left" wrapText="1"/>
    </xf>
    <xf numFmtId="165" fontId="0" fillId="9" borderId="10" xfId="11" applyNumberFormat="1" applyFont="1" applyFill="1" applyBorder="1" applyAlignment="1">
      <alignment horizontal="left" wrapText="1"/>
    </xf>
    <xf numFmtId="165" fontId="0" fillId="9" borderId="98" xfId="11" applyNumberFormat="1" applyFont="1" applyFill="1" applyBorder="1" applyAlignment="1">
      <alignment horizontal="left" wrapText="1"/>
    </xf>
    <xf numFmtId="0" fontId="0" fillId="9" borderId="10" xfId="0" applyFill="1" applyBorder="1" applyAlignment="1">
      <alignment horizontal="left" wrapText="1"/>
    </xf>
    <xf numFmtId="0" fontId="0" fillId="9" borderId="98" xfId="0" applyFill="1" applyBorder="1" applyAlignment="1">
      <alignment horizontal="left" wrapText="1"/>
    </xf>
    <xf numFmtId="1" fontId="2" fillId="9" borderId="10" xfId="11" applyNumberFormat="1" applyFont="1" applyFill="1" applyBorder="1" applyAlignment="1">
      <alignment horizontal="left" wrapText="1"/>
    </xf>
    <xf numFmtId="1" fontId="0" fillId="9" borderId="10" xfId="11" applyNumberFormat="1" applyFont="1" applyFill="1" applyBorder="1" applyAlignment="1">
      <alignment horizontal="left" wrapText="1"/>
    </xf>
    <xf numFmtId="1" fontId="0" fillId="9" borderId="98" xfId="11" applyNumberFormat="1" applyFont="1" applyFill="1" applyBorder="1" applyAlignment="1">
      <alignment horizontal="left" wrapText="1"/>
    </xf>
    <xf numFmtId="0" fontId="0" fillId="0" borderId="97" xfId="0" applyBorder="1" applyAlignment="1">
      <alignment horizontal="left" vertical="center" wrapText="1"/>
    </xf>
    <xf numFmtId="9" fontId="0" fillId="9" borderId="12" xfId="11" applyFont="1" applyFill="1" applyBorder="1" applyAlignment="1"/>
    <xf numFmtId="9" fontId="0" fillId="9" borderId="10" xfId="11" applyFont="1" applyFill="1" applyBorder="1" applyAlignment="1"/>
    <xf numFmtId="9" fontId="0" fillId="9" borderId="10" xfId="11" applyFont="1" applyFill="1" applyBorder="1" applyAlignment="1">
      <alignment vertical="top"/>
    </xf>
    <xf numFmtId="165" fontId="0" fillId="9" borderId="12" xfId="11" applyNumberFormat="1" applyFont="1" applyFill="1" applyBorder="1" applyAlignment="1"/>
    <xf numFmtId="165" fontId="0" fillId="9" borderId="10" xfId="11" applyNumberFormat="1" applyFont="1" applyFill="1" applyBorder="1" applyAlignment="1"/>
    <xf numFmtId="165" fontId="0" fillId="9" borderId="10" xfId="11" applyNumberFormat="1" applyFont="1" applyFill="1" applyBorder="1" applyAlignment="1">
      <alignment vertical="top"/>
    </xf>
    <xf numFmtId="0" fontId="0" fillId="9" borderId="10" xfId="11" applyNumberFormat="1" applyFont="1" applyFill="1" applyBorder="1" applyAlignment="1"/>
    <xf numFmtId="0" fontId="2" fillId="9" borderId="10" xfId="0" applyNumberFormat="1" applyFont="1" applyFill="1" applyBorder="1" applyAlignment="1">
      <alignment horizontal="left"/>
    </xf>
    <xf numFmtId="0" fontId="0" fillId="9" borderId="10" xfId="0" applyNumberFormat="1" applyFill="1" applyBorder="1" applyAlignment="1">
      <alignment horizontal="left"/>
    </xf>
    <xf numFmtId="0" fontId="0" fillId="9" borderId="98" xfId="0" applyNumberFormat="1" applyFill="1" applyBorder="1" applyAlignment="1">
      <alignment horizontal="left"/>
    </xf>
    <xf numFmtId="0" fontId="2" fillId="9" borderId="10" xfId="11" applyNumberFormat="1" applyFont="1" applyFill="1" applyBorder="1" applyAlignment="1">
      <alignment horizontal="left"/>
    </xf>
    <xf numFmtId="0" fontId="0" fillId="9" borderId="10" xfId="11" applyNumberFormat="1" applyFont="1" applyFill="1" applyBorder="1" applyAlignment="1">
      <alignment horizontal="left"/>
    </xf>
    <xf numFmtId="0" fontId="0" fillId="9" borderId="98" xfId="11" applyNumberFormat="1" applyFont="1" applyFill="1" applyBorder="1" applyAlignment="1">
      <alignment horizontal="left"/>
    </xf>
    <xf numFmtId="0" fontId="0" fillId="9" borderId="12" xfId="0" applyFill="1" applyBorder="1" applyAlignment="1">
      <alignment wrapText="1"/>
    </xf>
    <xf numFmtId="0" fontId="2" fillId="9" borderId="10" xfId="0" applyFont="1" applyFill="1" applyBorder="1" applyAlignment="1">
      <alignment wrapText="1"/>
    </xf>
    <xf numFmtId="0" fontId="0" fillId="9" borderId="10" xfId="0" applyFill="1" applyBorder="1" applyAlignment="1">
      <alignment wrapText="1"/>
    </xf>
    <xf numFmtId="0" fontId="0" fillId="9" borderId="98" xfId="0" applyFill="1" applyBorder="1" applyAlignment="1">
      <alignment wrapText="1"/>
    </xf>
    <xf numFmtId="0" fontId="0" fillId="9" borderId="10" xfId="0" applyFont="1" applyFill="1" applyBorder="1" applyAlignment="1">
      <alignment wrapText="1"/>
    </xf>
    <xf numFmtId="9" fontId="0" fillId="9" borderId="10" xfId="11" applyFont="1" applyFill="1" applyBorder="1" applyAlignment="1">
      <alignment wrapText="1"/>
    </xf>
    <xf numFmtId="0" fontId="0" fillId="0" borderId="97" xfId="0" applyBorder="1" applyAlignment="1">
      <alignment wrapText="1"/>
    </xf>
    <xf numFmtId="9" fontId="2" fillId="9" borderId="12" xfId="0" applyNumberFormat="1" applyFont="1" applyFill="1" applyBorder="1" applyAlignment="1"/>
    <xf numFmtId="9" fontId="2" fillId="9" borderId="10" xfId="0" applyNumberFormat="1" applyFont="1" applyFill="1" applyBorder="1" applyAlignment="1"/>
    <xf numFmtId="0" fontId="0" fillId="9" borderId="97" xfId="0" applyFill="1" applyBorder="1"/>
    <xf numFmtId="0" fontId="0" fillId="0" borderId="0" xfId="0" applyAlignment="1">
      <alignment horizontal="left" vertical="center" wrapText="1"/>
    </xf>
    <xf numFmtId="0" fontId="54" fillId="0" borderId="52" xfId="18" applyBorder="1" applyAlignment="1">
      <alignment horizontal="left" vertical="center" wrapText="1"/>
    </xf>
    <xf numFmtId="0" fontId="0" fillId="0" borderId="52" xfId="0" applyBorder="1" applyAlignment="1">
      <alignment horizontal="left" vertical="center" wrapText="1"/>
    </xf>
    <xf numFmtId="0" fontId="0" fillId="18" borderId="52" xfId="0" applyFill="1" applyBorder="1" applyAlignment="1">
      <alignment horizontal="center" vertical="center" wrapText="1"/>
    </xf>
    <xf numFmtId="0" fontId="0" fillId="19" borderId="52" xfId="0" applyFill="1" applyBorder="1" applyAlignment="1">
      <alignment horizontal="center" vertical="center" wrapText="1"/>
    </xf>
    <xf numFmtId="0" fontId="0" fillId="20" borderId="52" xfId="0" applyFill="1" applyBorder="1" applyAlignment="1">
      <alignment horizontal="center" vertical="center" wrapText="1"/>
    </xf>
    <xf numFmtId="0" fontId="0" fillId="21" borderId="52" xfId="0" applyFill="1" applyBorder="1" applyAlignment="1">
      <alignment horizontal="center" vertical="center" wrapText="1"/>
    </xf>
    <xf numFmtId="0" fontId="53" fillId="0" borderId="0" xfId="16" applyBorder="1"/>
    <xf numFmtId="0" fontId="54" fillId="0" borderId="52" xfId="18" applyBorder="1" applyAlignment="1">
      <alignment horizontal="left" vertical="center"/>
    </xf>
    <xf numFmtId="0" fontId="7" fillId="24" borderId="2" xfId="0" applyFont="1" applyFill="1" applyBorder="1" applyAlignment="1">
      <alignment wrapText="1"/>
    </xf>
    <xf numFmtId="0" fontId="7" fillId="28" borderId="6" xfId="0" applyFont="1" applyFill="1" applyBorder="1" applyAlignment="1">
      <alignment wrapText="1"/>
    </xf>
    <xf numFmtId="0" fontId="7" fillId="20" borderId="2" xfId="0" applyFont="1" applyFill="1" applyBorder="1" applyAlignment="1"/>
    <xf numFmtId="0" fontId="7" fillId="18" borderId="2" xfId="0" applyFont="1" applyFill="1" applyBorder="1" applyAlignment="1">
      <alignment wrapText="1"/>
    </xf>
    <xf numFmtId="0" fontId="7" fillId="18" borderId="3" xfId="0" applyFont="1" applyFill="1" applyBorder="1" applyAlignment="1">
      <alignment wrapText="1"/>
    </xf>
    <xf numFmtId="0" fontId="7" fillId="19" borderId="2" xfId="0" applyFont="1" applyFill="1" applyBorder="1" applyAlignment="1">
      <alignment wrapText="1"/>
    </xf>
    <xf numFmtId="0" fontId="7" fillId="6" borderId="6" xfId="0" applyFont="1" applyFill="1" applyBorder="1" applyAlignment="1">
      <alignment wrapText="1"/>
    </xf>
    <xf numFmtId="0" fontId="7" fillId="26" borderId="125" xfId="0" applyFont="1" applyFill="1" applyBorder="1" applyAlignment="1">
      <alignment vertical="top" wrapText="1"/>
    </xf>
    <xf numFmtId="0" fontId="7" fillId="6" borderId="129" xfId="0" applyFont="1" applyFill="1" applyBorder="1" applyAlignment="1">
      <alignment wrapText="1"/>
    </xf>
    <xf numFmtId="0" fontId="7" fillId="6" borderId="130" xfId="0" applyFont="1" applyFill="1" applyBorder="1" applyAlignment="1">
      <alignment wrapText="1"/>
    </xf>
    <xf numFmtId="0" fontId="7" fillId="19" borderId="30" xfId="0" applyFont="1" applyFill="1" applyBorder="1" applyAlignment="1">
      <alignment wrapText="1"/>
    </xf>
    <xf numFmtId="0" fontId="7" fillId="24" borderId="3" xfId="0" applyFont="1" applyFill="1" applyBorder="1" applyAlignment="1">
      <alignment wrapText="1"/>
    </xf>
    <xf numFmtId="0" fontId="32" fillId="14" borderId="0" xfId="0" applyFont="1" applyFill="1" applyBorder="1" applyAlignment="1" applyProtection="1">
      <alignment vertical="center" wrapText="1"/>
    </xf>
    <xf numFmtId="0" fontId="32" fillId="14" borderId="99" xfId="0" applyFont="1" applyFill="1" applyBorder="1" applyAlignment="1" applyProtection="1">
      <alignment horizontal="right" vertical="center"/>
    </xf>
    <xf numFmtId="0" fontId="70" fillId="7" borderId="0" xfId="0" applyFont="1" applyFill="1" applyBorder="1" applyAlignment="1">
      <alignment vertical="center"/>
    </xf>
    <xf numFmtId="0" fontId="58" fillId="6" borderId="76" xfId="0" applyFont="1" applyFill="1" applyBorder="1" applyAlignment="1">
      <alignment horizontal="left" wrapText="1"/>
    </xf>
    <xf numFmtId="0" fontId="58" fillId="0" borderId="0" xfId="0" applyFont="1" applyFill="1" applyAlignment="1">
      <alignment wrapText="1"/>
    </xf>
    <xf numFmtId="0" fontId="59" fillId="4" borderId="72" xfId="0" applyFont="1" applyFill="1" applyBorder="1" applyAlignment="1">
      <alignment vertical="center"/>
    </xf>
    <xf numFmtId="0" fontId="58" fillId="13" borderId="79" xfId="0" applyFont="1" applyFill="1" applyBorder="1" applyAlignment="1">
      <alignment vertical="center" wrapText="1"/>
    </xf>
    <xf numFmtId="0" fontId="6" fillId="3" borderId="68" xfId="0" applyFont="1" applyFill="1" applyBorder="1" applyAlignment="1">
      <alignment vertical="top" wrapText="1"/>
    </xf>
    <xf numFmtId="0" fontId="11" fillId="3" borderId="68" xfId="0" applyFont="1" applyFill="1" applyBorder="1" applyAlignment="1">
      <alignment vertical="top" wrapText="1"/>
    </xf>
    <xf numFmtId="0" fontId="2" fillId="3" borderId="68" xfId="0" applyFont="1" applyFill="1" applyBorder="1" applyAlignment="1">
      <alignment horizontal="left" vertical="top" wrapText="1"/>
    </xf>
    <xf numFmtId="0" fontId="2" fillId="3" borderId="68" xfId="0" applyFont="1" applyFill="1" applyBorder="1" applyAlignment="1">
      <alignment vertical="top" wrapText="1"/>
    </xf>
    <xf numFmtId="0" fontId="2" fillId="3" borderId="80" xfId="0" applyFont="1" applyFill="1" applyBorder="1" applyAlignment="1">
      <alignment vertical="top" wrapText="1"/>
    </xf>
    <xf numFmtId="0" fontId="7" fillId="23" borderId="84" xfId="0" applyFont="1" applyFill="1" applyBorder="1" applyAlignment="1">
      <alignment vertical="top" wrapText="1"/>
    </xf>
    <xf numFmtId="0" fontId="7" fillId="23" borderId="81" xfId="0" applyFont="1" applyFill="1" applyBorder="1" applyAlignment="1">
      <alignment vertical="top" wrapText="1"/>
    </xf>
    <xf numFmtId="0" fontId="7" fillId="31" borderId="81" xfId="0" applyFont="1" applyFill="1" applyBorder="1" applyAlignment="1">
      <alignment vertical="top" wrapText="1"/>
    </xf>
    <xf numFmtId="0" fontId="7" fillId="35" borderId="81" xfId="0" applyFont="1" applyFill="1" applyBorder="1" applyAlignment="1">
      <alignment vertical="top" wrapText="1"/>
    </xf>
    <xf numFmtId="0" fontId="7" fillId="26" borderId="81" xfId="0" applyFont="1" applyFill="1" applyBorder="1" applyAlignment="1">
      <alignment vertical="top" wrapText="1"/>
    </xf>
    <xf numFmtId="0" fontId="7" fillId="26" borderId="82" xfId="0" applyFont="1" applyFill="1" applyBorder="1" applyAlignment="1">
      <alignment vertical="top" wrapText="1"/>
    </xf>
    <xf numFmtId="0" fontId="7" fillId="6" borderId="135" xfId="0" applyFont="1" applyFill="1" applyBorder="1" applyAlignment="1">
      <alignment vertical="top" wrapText="1"/>
    </xf>
    <xf numFmtId="0" fontId="7" fillId="6" borderId="83" xfId="0" applyFont="1" applyFill="1" applyBorder="1" applyAlignment="1">
      <alignment vertical="top" wrapText="1"/>
    </xf>
    <xf numFmtId="1" fontId="7" fillId="6" borderId="81" xfId="0" applyNumberFormat="1" applyFont="1" applyFill="1" applyBorder="1" applyAlignment="1">
      <alignment vertical="top" wrapText="1"/>
    </xf>
    <xf numFmtId="1" fontId="7" fillId="6" borderId="93" xfId="0" applyNumberFormat="1" applyFont="1" applyFill="1" applyBorder="1" applyAlignment="1">
      <alignment vertical="top" wrapText="1"/>
    </xf>
    <xf numFmtId="0" fontId="7" fillId="36" borderId="89" xfId="0" applyFont="1" applyFill="1" applyBorder="1" applyAlignment="1">
      <alignment vertical="top" wrapText="1"/>
    </xf>
    <xf numFmtId="0" fontId="7" fillId="36" borderId="81" xfId="0" applyFont="1" applyFill="1" applyBorder="1" applyAlignment="1">
      <alignment vertical="top" wrapText="1"/>
    </xf>
    <xf numFmtId="0" fontId="7" fillId="23" borderId="82" xfId="0" applyFont="1" applyFill="1" applyBorder="1" applyAlignment="1">
      <alignment vertical="top" wrapText="1"/>
    </xf>
    <xf numFmtId="0" fontId="7" fillId="0" borderId="1" xfId="0" applyFont="1" applyBorder="1" applyAlignment="1">
      <alignment vertical="top" wrapText="1"/>
    </xf>
    <xf numFmtId="0" fontId="7" fillId="9" borderId="1" xfId="0" applyFont="1" applyFill="1" applyBorder="1" applyAlignment="1">
      <alignment vertical="top" wrapText="1"/>
    </xf>
    <xf numFmtId="0" fontId="71" fillId="6" borderId="67" xfId="0" applyFont="1" applyFill="1" applyBorder="1" applyAlignment="1">
      <alignment vertical="center" wrapText="1"/>
    </xf>
    <xf numFmtId="0" fontId="71" fillId="7" borderId="67" xfId="0" applyFont="1" applyFill="1" applyBorder="1" applyAlignment="1">
      <alignment vertical="center" wrapText="1"/>
    </xf>
    <xf numFmtId="0" fontId="71" fillId="11" borderId="67" xfId="0" applyFont="1" applyFill="1" applyBorder="1" applyAlignment="1">
      <alignment horizontal="left" vertical="center" wrapText="1"/>
    </xf>
    <xf numFmtId="0" fontId="71" fillId="3" borderId="68" xfId="0" applyFont="1" applyFill="1" applyBorder="1" applyAlignment="1">
      <alignment vertical="top" wrapText="1"/>
    </xf>
    <xf numFmtId="0" fontId="7" fillId="6" borderId="128" xfId="0" applyFont="1" applyFill="1" applyBorder="1" applyAlignment="1">
      <alignment vertical="top" wrapText="1"/>
    </xf>
    <xf numFmtId="0" fontId="7" fillId="6" borderId="126" xfId="0" applyFont="1" applyFill="1" applyBorder="1" applyAlignment="1">
      <alignment vertical="top" wrapText="1"/>
    </xf>
    <xf numFmtId="0" fontId="7" fillId="6" borderId="131" xfId="0" applyFont="1" applyFill="1" applyBorder="1" applyAlignment="1">
      <alignment vertical="top" wrapText="1"/>
    </xf>
    <xf numFmtId="0" fontId="7" fillId="23" borderId="127" xfId="0" applyFont="1" applyFill="1" applyBorder="1" applyAlignment="1">
      <alignment vertical="top" wrapText="1"/>
    </xf>
    <xf numFmtId="9" fontId="0" fillId="9" borderId="10" xfId="11" applyFont="1" applyFill="1" applyBorder="1" applyAlignment="1">
      <alignment horizontal="left" wrapText="1"/>
    </xf>
    <xf numFmtId="0" fontId="0" fillId="0" borderId="0" xfId="0" applyFont="1" applyFill="1" applyAlignment="1">
      <alignment horizontal="right"/>
    </xf>
    <xf numFmtId="0" fontId="0" fillId="0" borderId="0" xfId="0" applyNumberFormat="1" applyFill="1"/>
    <xf numFmtId="2" fontId="58" fillId="28" borderId="77" xfId="0" applyNumberFormat="1" applyFont="1" applyFill="1" applyBorder="1" applyAlignment="1">
      <alignment horizontal="center" vertical="center" wrapText="1"/>
    </xf>
    <xf numFmtId="2" fontId="58" fillId="24" borderId="77" xfId="0" quotePrefix="1" applyNumberFormat="1" applyFont="1" applyFill="1" applyBorder="1" applyAlignment="1">
      <alignment horizontal="left" vertical="center" wrapText="1"/>
    </xf>
    <xf numFmtId="2" fontId="7" fillId="23" borderId="81" xfId="0" applyNumberFormat="1" applyFont="1" applyFill="1" applyBorder="1" applyAlignment="1">
      <alignment vertical="top" wrapText="1"/>
    </xf>
    <xf numFmtId="2" fontId="0" fillId="0" borderId="0" xfId="0" applyNumberFormat="1" applyFont="1" applyAlignment="1"/>
    <xf numFmtId="2" fontId="0" fillId="9" borderId="0" xfId="0" applyNumberFormat="1" applyFont="1" applyFill="1" applyAlignment="1"/>
    <xf numFmtId="0" fontId="58" fillId="30" borderId="67" xfId="0" quotePrefix="1" applyFont="1" applyFill="1" applyBorder="1" applyAlignment="1">
      <alignment horizontal="left" wrapText="1"/>
    </xf>
    <xf numFmtId="9" fontId="34" fillId="9" borderId="0" xfId="11" applyFont="1" applyFill="1" applyBorder="1" applyAlignment="1">
      <alignment vertical="center"/>
    </xf>
    <xf numFmtId="9" fontId="7" fillId="9" borderId="30" xfId="11" applyFont="1" applyFill="1" applyBorder="1" applyAlignment="1">
      <alignment vertical="center"/>
    </xf>
    <xf numFmtId="9" fontId="7" fillId="9" borderId="30" xfId="11" applyFont="1" applyFill="1" applyBorder="1"/>
    <xf numFmtId="14" fontId="0" fillId="0" borderId="0" xfId="0" applyNumberFormat="1" applyAlignment="1">
      <alignment horizontal="left" vertical="center"/>
    </xf>
    <xf numFmtId="0" fontId="23" fillId="0" borderId="0" xfId="13" applyAlignment="1">
      <alignment horizontal="left" vertical="center"/>
    </xf>
    <xf numFmtId="0" fontId="0" fillId="0" borderId="0" xfId="0" quotePrefix="1" applyAlignment="1">
      <alignment horizontal="left" vertical="center"/>
    </xf>
    <xf numFmtId="0" fontId="0" fillId="0" borderId="53" xfId="0" applyFont="1" applyBorder="1" applyAlignment="1">
      <alignment vertical="center"/>
    </xf>
    <xf numFmtId="0" fontId="0" fillId="0" borderId="55" xfId="0" applyFont="1" applyBorder="1" applyAlignment="1">
      <alignment vertical="center"/>
    </xf>
    <xf numFmtId="0" fontId="5" fillId="0" borderId="0" xfId="0" applyFont="1" applyFill="1" applyBorder="1"/>
    <xf numFmtId="0" fontId="58" fillId="6" borderId="87" xfId="0" applyFont="1" applyFill="1" applyBorder="1" applyAlignment="1">
      <alignment horizontal="left" wrapText="1"/>
    </xf>
    <xf numFmtId="0" fontId="58" fillId="6" borderId="91" xfId="0" applyFont="1" applyFill="1" applyBorder="1" applyAlignment="1">
      <alignment horizontal="left" wrapText="1"/>
    </xf>
    <xf numFmtId="0" fontId="7" fillId="6" borderId="138" xfId="0" applyFont="1" applyFill="1" applyBorder="1" applyAlignment="1">
      <alignment vertical="top" wrapText="1"/>
    </xf>
    <xf numFmtId="0" fontId="7" fillId="6" borderId="139" xfId="0" applyFont="1" applyFill="1" applyBorder="1" applyAlignment="1">
      <alignment vertical="top" wrapText="1"/>
    </xf>
    <xf numFmtId="0" fontId="5" fillId="3" borderId="0" xfId="0" applyFont="1" applyFill="1" applyBorder="1"/>
    <xf numFmtId="0" fontId="34" fillId="9" borderId="0" xfId="0" applyFont="1" applyFill="1" applyBorder="1" applyAlignment="1">
      <alignment vertical="center"/>
    </xf>
    <xf numFmtId="0" fontId="71" fillId="7" borderId="0" xfId="0" quotePrefix="1" applyFont="1" applyFill="1" applyAlignment="1">
      <alignment horizontal="left"/>
    </xf>
    <xf numFmtId="0" fontId="54" fillId="0" borderId="0" xfId="18" applyBorder="1" applyAlignment="1">
      <alignment horizontal="left" vertical="center"/>
    </xf>
    <xf numFmtId="0" fontId="0" fillId="0" borderId="0" xfId="0" applyBorder="1" applyAlignment="1">
      <alignment horizontal="left" vertical="center"/>
    </xf>
    <xf numFmtId="0" fontId="41" fillId="9" borderId="141" xfId="0" applyFont="1" applyFill="1" applyBorder="1" applyAlignment="1">
      <alignment horizontal="center" vertical="center"/>
    </xf>
    <xf numFmtId="0" fontId="41" fillId="9" borderId="142" xfId="0" applyFont="1" applyFill="1" applyBorder="1" applyAlignment="1">
      <alignment horizontal="center" vertical="center"/>
    </xf>
    <xf numFmtId="166" fontId="76" fillId="7" borderId="0" xfId="0" quotePrefix="1" applyNumberFormat="1" applyFont="1" applyFill="1" applyAlignment="1">
      <alignment horizontal="center" vertical="center" textRotation="90"/>
    </xf>
    <xf numFmtId="0" fontId="77" fillId="0" borderId="9" xfId="0" applyFont="1" applyBorder="1" applyAlignment="1">
      <alignment horizontal="center"/>
    </xf>
    <xf numFmtId="0" fontId="47" fillId="7" borderId="13" xfId="13" applyFont="1" applyFill="1" applyBorder="1" applyAlignment="1">
      <alignment horizontal="right" vertical="center"/>
    </xf>
    <xf numFmtId="0" fontId="2" fillId="18" borderId="0" xfId="0" applyFont="1" applyFill="1" applyBorder="1"/>
    <xf numFmtId="9" fontId="0" fillId="0" borderId="0" xfId="11" applyFont="1" applyProtection="1">
      <protection locked="0"/>
    </xf>
    <xf numFmtId="2" fontId="0" fillId="0" borderId="0" xfId="0" applyNumberFormat="1" applyProtection="1">
      <protection locked="0"/>
    </xf>
    <xf numFmtId="2" fontId="0" fillId="0" borderId="0" xfId="11" applyNumberFormat="1" applyFont="1" applyProtection="1">
      <protection locked="0"/>
    </xf>
    <xf numFmtId="9" fontId="5" fillId="0" borderId="0" xfId="0" applyNumberFormat="1" applyFont="1" applyFill="1" applyAlignment="1" applyProtection="1">
      <protection locked="0"/>
    </xf>
    <xf numFmtId="0" fontId="0" fillId="0" borderId="0" xfId="0" applyFont="1" applyFill="1" applyAlignment="1" applyProtection="1">
      <protection locked="0"/>
    </xf>
    <xf numFmtId="0" fontId="0" fillId="0" borderId="0" xfId="0" applyFill="1" applyAlignment="1" applyProtection="1">
      <protection locked="0"/>
    </xf>
    <xf numFmtId="1" fontId="5" fillId="0" borderId="0" xfId="0" applyNumberFormat="1" applyFont="1" applyFill="1" applyAlignment="1" applyProtection="1">
      <protection locked="0"/>
    </xf>
    <xf numFmtId="0" fontId="25" fillId="0" borderId="0" xfId="0" applyFont="1" applyFill="1" applyAlignment="1" applyProtection="1">
      <protection locked="0"/>
    </xf>
    <xf numFmtId="1" fontId="0" fillId="3" borderId="19" xfId="0" applyNumberFormat="1" applyFont="1" applyFill="1" applyBorder="1" applyAlignment="1" applyProtection="1">
      <protection locked="0"/>
    </xf>
    <xf numFmtId="1" fontId="0" fillId="3" borderId="20" xfId="0" applyNumberFormat="1" applyFont="1" applyFill="1" applyBorder="1" applyAlignment="1" applyProtection="1">
      <protection locked="0"/>
    </xf>
    <xf numFmtId="1" fontId="0" fillId="3" borderId="0" xfId="0" applyNumberFormat="1" applyFont="1" applyFill="1" applyBorder="1" applyAlignment="1" applyProtection="1">
      <protection locked="0"/>
    </xf>
    <xf numFmtId="0" fontId="0" fillId="0" borderId="0" xfId="0" applyFont="1" applyAlignment="1" applyProtection="1">
      <protection locked="0"/>
    </xf>
    <xf numFmtId="9" fontId="0" fillId="0" borderId="0" xfId="11" applyFont="1" applyAlignment="1" applyProtection="1">
      <protection locked="0"/>
    </xf>
    <xf numFmtId="14" fontId="0" fillId="0" borderId="0" xfId="0" applyNumberFormat="1" applyFont="1" applyFill="1" applyAlignment="1" applyProtection="1">
      <protection locked="0"/>
    </xf>
    <xf numFmtId="0" fontId="5" fillId="0" borderId="0" xfId="0" applyFont="1" applyFill="1" applyAlignment="1" applyProtection="1">
      <protection locked="0"/>
    </xf>
    <xf numFmtId="1" fontId="0" fillId="0" borderId="0" xfId="0" applyNumberFormat="1" applyFont="1" applyFill="1" applyAlignment="1" applyProtection="1">
      <protection locked="0"/>
    </xf>
    <xf numFmtId="164" fontId="0" fillId="0" borderId="0" xfId="0" applyNumberFormat="1" applyFill="1" applyAlignment="1" applyProtection="1">
      <protection locked="0"/>
    </xf>
    <xf numFmtId="0" fontId="0" fillId="0" borderId="0" xfId="0" applyProtection="1">
      <protection locked="0"/>
    </xf>
    <xf numFmtId="9" fontId="5" fillId="0" borderId="0" xfId="0" applyNumberFormat="1" applyFont="1" applyFill="1" applyBorder="1" applyAlignment="1" applyProtection="1">
      <protection locked="0"/>
    </xf>
    <xf numFmtId="0" fontId="0" fillId="0" borderId="0" xfId="0" applyFill="1" applyBorder="1" applyAlignment="1" applyProtection="1">
      <protection locked="0"/>
    </xf>
    <xf numFmtId="0" fontId="5" fillId="0" borderId="0" xfId="0" applyFont="1" applyFill="1" applyBorder="1" applyAlignment="1" applyProtection="1">
      <protection locked="0"/>
    </xf>
    <xf numFmtId="0" fontId="0" fillId="0" borderId="0" xfId="0" applyFont="1" applyFill="1" applyBorder="1" applyAlignment="1" applyProtection="1">
      <protection locked="0"/>
    </xf>
    <xf numFmtId="2" fontId="0" fillId="0" borderId="0" xfId="0" applyNumberFormat="1" applyFont="1" applyFill="1" applyAlignment="1" applyProtection="1">
      <protection locked="0"/>
    </xf>
    <xf numFmtId="2" fontId="5" fillId="0" borderId="0" xfId="0" applyNumberFormat="1" applyFont="1" applyFill="1" applyAlignment="1" applyProtection="1">
      <protection locked="0"/>
    </xf>
    <xf numFmtId="14" fontId="0" fillId="0" borderId="0" xfId="0" applyNumberFormat="1" applyFont="1" applyFill="1" applyBorder="1" applyAlignment="1" applyProtection="1">
      <protection locked="0"/>
    </xf>
    <xf numFmtId="0" fontId="25" fillId="0" borderId="0" xfId="0" applyFont="1" applyFill="1" applyBorder="1" applyAlignment="1" applyProtection="1">
      <protection locked="0"/>
    </xf>
    <xf numFmtId="164" fontId="0" fillId="3" borderId="20" xfId="0" applyNumberFormat="1" applyFont="1" applyFill="1" applyBorder="1" applyAlignment="1" applyProtection="1">
      <protection locked="0"/>
    </xf>
    <xf numFmtId="9" fontId="0" fillId="0" borderId="0" xfId="11" applyFont="1" applyFill="1" applyAlignment="1" applyProtection="1">
      <protection locked="0"/>
    </xf>
    <xf numFmtId="0" fontId="0" fillId="0" borderId="0" xfId="11" applyNumberFormat="1" applyFont="1" applyAlignment="1" applyProtection="1">
      <protection locked="0"/>
    </xf>
    <xf numFmtId="1" fontId="0" fillId="0" borderId="0" xfId="0" applyNumberFormat="1" applyFill="1" applyAlignment="1" applyProtection="1">
      <protection locked="0"/>
    </xf>
    <xf numFmtId="0" fontId="0" fillId="0" borderId="0" xfId="0" applyFill="1" applyProtection="1">
      <protection locked="0"/>
    </xf>
    <xf numFmtId="1" fontId="5" fillId="0" borderId="0" xfId="0" applyNumberFormat="1" applyFont="1" applyFill="1" applyBorder="1" applyAlignment="1" applyProtection="1">
      <protection locked="0"/>
    </xf>
    <xf numFmtId="9" fontId="5" fillId="0" borderId="0" xfId="0" applyNumberFormat="1" applyFont="1" applyFill="1" applyBorder="1" applyAlignment="1" applyProtection="1">
      <alignment vertical="center"/>
      <protection locked="0"/>
    </xf>
    <xf numFmtId="0" fontId="0" fillId="0"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25" fillId="0" borderId="0" xfId="0" applyFont="1" applyFill="1" applyBorder="1" applyAlignment="1" applyProtection="1">
      <alignment vertical="top"/>
      <protection locked="0"/>
    </xf>
    <xf numFmtId="0" fontId="0" fillId="0" borderId="0" xfId="0" applyFill="1" applyBorder="1" applyAlignment="1" applyProtection="1">
      <alignment vertical="top"/>
      <protection locked="0"/>
    </xf>
    <xf numFmtId="9" fontId="0" fillId="0" borderId="0" xfId="11" applyFont="1" applyFill="1" applyBorder="1" applyAlignment="1" applyProtection="1">
      <alignment vertical="top"/>
      <protection locked="0"/>
    </xf>
    <xf numFmtId="14" fontId="0" fillId="0" borderId="0" xfId="0" applyNumberFormat="1" applyFont="1" applyFill="1" applyBorder="1" applyAlignment="1" applyProtection="1">
      <alignment vertical="top"/>
      <protection locked="0"/>
    </xf>
    <xf numFmtId="0" fontId="0" fillId="3" borderId="0" xfId="0" applyFont="1" applyFill="1" applyBorder="1" applyAlignment="1" applyProtection="1">
      <alignment vertical="top"/>
      <protection locked="0"/>
    </xf>
    <xf numFmtId="0" fontId="0" fillId="3" borderId="0" xfId="0" applyFont="1" applyFill="1" applyBorder="1" applyAlignment="1" applyProtection="1">
      <protection locked="0"/>
    </xf>
    <xf numFmtId="0" fontId="5" fillId="0" borderId="0" xfId="0" applyNumberFormat="1" applyFont="1" applyFill="1" applyBorder="1" applyAlignment="1" applyProtection="1">
      <protection locked="0"/>
    </xf>
    <xf numFmtId="9" fontId="0" fillId="3" borderId="0" xfId="11" applyFont="1" applyFill="1" applyProtection="1">
      <protection locked="0"/>
    </xf>
    <xf numFmtId="2" fontId="0" fillId="3" borderId="0" xfId="0" applyNumberFormat="1" applyFill="1" applyProtection="1">
      <protection locked="0"/>
    </xf>
    <xf numFmtId="2" fontId="0" fillId="3" borderId="0" xfId="11" applyNumberFormat="1" applyFont="1" applyFill="1" applyProtection="1">
      <protection locked="0"/>
    </xf>
    <xf numFmtId="0" fontId="5" fillId="3" borderId="0" xfId="0" applyFont="1" applyFill="1" applyAlignment="1" applyProtection="1">
      <protection locked="0"/>
    </xf>
    <xf numFmtId="1" fontId="5" fillId="3" borderId="0" xfId="0" applyNumberFormat="1" applyFont="1" applyFill="1" applyAlignment="1" applyProtection="1">
      <protection locked="0"/>
    </xf>
    <xf numFmtId="1" fontId="0" fillId="0" borderId="0" xfId="0" applyNumberFormat="1" applyFont="1" applyFill="1" applyBorder="1" applyAlignment="1" applyProtection="1">
      <protection locked="0"/>
    </xf>
    <xf numFmtId="0" fontId="5" fillId="0" borderId="0" xfId="0" applyNumberFormat="1" applyFont="1" applyFill="1" applyAlignment="1" applyProtection="1">
      <protection locked="0"/>
    </xf>
    <xf numFmtId="1" fontId="0" fillId="3" borderId="21" xfId="0" applyNumberFormat="1" applyFont="1" applyFill="1" applyBorder="1" applyAlignment="1" applyProtection="1">
      <protection locked="0"/>
    </xf>
    <xf numFmtId="1" fontId="0" fillId="3" borderId="22" xfId="0" applyNumberFormat="1" applyFont="1" applyFill="1" applyBorder="1" applyAlignment="1" applyProtection="1">
      <protection locked="0"/>
    </xf>
    <xf numFmtId="1" fontId="0" fillId="3" borderId="9" xfId="0" applyNumberFormat="1" applyFont="1" applyFill="1" applyBorder="1" applyAlignment="1" applyProtection="1">
      <protection locked="0"/>
    </xf>
    <xf numFmtId="0" fontId="0" fillId="0" borderId="0" xfId="0" applyFont="1" applyBorder="1" applyAlignment="1" applyProtection="1">
      <protection locked="0"/>
    </xf>
    <xf numFmtId="0" fontId="0" fillId="0" borderId="0" xfId="0" applyAlignment="1" applyProtection="1">
      <protection locked="0"/>
    </xf>
    <xf numFmtId="0" fontId="0" fillId="3" borderId="0" xfId="0" applyFill="1" applyProtection="1">
      <protection locked="0"/>
    </xf>
    <xf numFmtId="0" fontId="8" fillId="0" borderId="0" xfId="0" applyFont="1" applyFill="1" applyBorder="1" applyAlignment="1" applyProtection="1">
      <alignment vertical="center"/>
      <protection locked="0"/>
    </xf>
    <xf numFmtId="0" fontId="7" fillId="3" borderId="0" xfId="0" applyFont="1" applyFill="1"/>
    <xf numFmtId="0" fontId="7" fillId="3" borderId="0" xfId="0" applyFont="1" applyFill="1" applyAlignment="1"/>
    <xf numFmtId="0" fontId="78" fillId="3" borderId="0" xfId="0" applyFont="1" applyFill="1"/>
    <xf numFmtId="0" fontId="7" fillId="0" borderId="0" xfId="0" applyFont="1" applyFill="1" applyAlignment="1">
      <alignment wrapText="1"/>
    </xf>
    <xf numFmtId="0" fontId="7" fillId="16" borderId="0" xfId="0" applyFont="1" applyFill="1" applyAlignment="1">
      <alignment wrapText="1"/>
    </xf>
    <xf numFmtId="0" fontId="75" fillId="0" borderId="0" xfId="16" applyFont="1" applyBorder="1" applyAlignment="1">
      <alignment horizontal="center" wrapText="1"/>
    </xf>
    <xf numFmtId="0" fontId="75" fillId="0" borderId="0" xfId="16" applyFont="1" applyBorder="1" applyAlignment="1">
      <alignment horizontal="center"/>
    </xf>
    <xf numFmtId="0" fontId="0" fillId="0" borderId="0" xfId="0" applyAlignment="1">
      <alignment horizontal="center"/>
    </xf>
    <xf numFmtId="0" fontId="0" fillId="0" borderId="140" xfId="0" applyBorder="1" applyAlignment="1">
      <alignment horizontal="center"/>
    </xf>
    <xf numFmtId="0" fontId="53" fillId="0" borderId="50" xfId="16" applyAlignment="1">
      <alignment horizontal="left"/>
    </xf>
    <xf numFmtId="0" fontId="53" fillId="0" borderId="50" xfId="16" applyAlignment="1"/>
    <xf numFmtId="0" fontId="68" fillId="0" borderId="51" xfId="17" applyFont="1" applyAlignment="1">
      <alignment wrapText="1"/>
    </xf>
    <xf numFmtId="0" fontId="68" fillId="0" borderId="123" xfId="17" applyFont="1" applyBorder="1" applyAlignment="1">
      <alignment horizontal="left" wrapText="1"/>
    </xf>
    <xf numFmtId="0" fontId="0" fillId="0" borderId="55" xfId="0" applyBorder="1" applyAlignment="1">
      <alignment vertical="center" wrapText="1"/>
    </xf>
    <xf numFmtId="0" fontId="0" fillId="0" borderId="59" xfId="0" applyBorder="1" applyAlignment="1">
      <alignment vertical="center" wrapText="1"/>
    </xf>
    <xf numFmtId="0" fontId="0" fillId="0" borderId="56" xfId="0" applyBorder="1" applyAlignment="1">
      <alignment vertical="center" wrapText="1"/>
    </xf>
    <xf numFmtId="0" fontId="14" fillId="14" borderId="53" xfId="0" applyFont="1" applyFill="1" applyBorder="1" applyAlignment="1">
      <alignment horizontal="left" vertical="center" wrapText="1"/>
    </xf>
    <xf numFmtId="0" fontId="14" fillId="14" borderId="54" xfId="0" applyFont="1" applyFill="1" applyBorder="1" applyAlignment="1">
      <alignment horizontal="left" vertical="center" wrapText="1"/>
    </xf>
    <xf numFmtId="0" fontId="55" fillId="0" borderId="55" xfId="0" applyFont="1" applyBorder="1" applyAlignment="1">
      <alignment horizontal="left" vertical="center" wrapText="1"/>
    </xf>
    <xf numFmtId="0" fontId="55" fillId="0" borderId="56" xfId="0" applyFont="1"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54" fillId="0" borderId="57" xfId="18" applyBorder="1" applyAlignment="1">
      <alignment horizontal="left" vertical="center" wrapText="1"/>
    </xf>
    <xf numFmtId="0" fontId="54" fillId="0" borderId="58" xfId="18"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9" xfId="0" applyBorder="1" applyAlignment="1">
      <alignment horizontal="left" vertical="center" wrapText="1"/>
    </xf>
    <xf numFmtId="0" fontId="68" fillId="0" borderId="124" xfId="17" applyFont="1" applyBorder="1" applyAlignment="1">
      <alignment horizontal="left" wrapText="1"/>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5" fillId="0" borderId="55" xfId="0" applyFont="1" applyBorder="1" applyAlignment="1">
      <alignment vertical="center"/>
    </xf>
    <xf numFmtId="0" fontId="5" fillId="0" borderId="59" xfId="0" applyFont="1" applyBorder="1" applyAlignment="1">
      <alignment vertical="center"/>
    </xf>
    <xf numFmtId="0" fontId="5" fillId="0" borderId="56" xfId="0" applyFont="1" applyBorder="1" applyAlignment="1">
      <alignment vertical="center"/>
    </xf>
    <xf numFmtId="0" fontId="0" fillId="0" borderId="53" xfId="0" applyBorder="1" applyAlignment="1">
      <alignment vertical="center" wrapText="1"/>
    </xf>
    <xf numFmtId="0" fontId="0" fillId="0" borderId="137" xfId="0" applyBorder="1" applyAlignment="1">
      <alignment vertical="center" wrapText="1"/>
    </xf>
    <xf numFmtId="0" fontId="0" fillId="0" borderId="54" xfId="0" applyBorder="1" applyAlignment="1">
      <alignment vertical="center" wrapText="1"/>
    </xf>
    <xf numFmtId="0" fontId="0" fillId="0" borderId="137" xfId="0" applyBorder="1" applyAlignment="1">
      <alignment wrapText="1"/>
    </xf>
    <xf numFmtId="0" fontId="25" fillId="10" borderId="0" xfId="0" applyFont="1" applyFill="1" applyAlignment="1">
      <alignment horizontal="left" vertical="center" wrapText="1"/>
    </xf>
    <xf numFmtId="0" fontId="47" fillId="7" borderId="13" xfId="13" applyFont="1" applyFill="1" applyBorder="1" applyAlignment="1">
      <alignment horizontal="right"/>
    </xf>
    <xf numFmtId="0" fontId="37" fillId="13" borderId="0" xfId="0" applyFont="1" applyFill="1" applyAlignment="1">
      <alignment vertical="center" wrapText="1"/>
    </xf>
    <xf numFmtId="0" fontId="37" fillId="13" borderId="9" xfId="0" applyFont="1" applyFill="1" applyBorder="1" applyAlignment="1">
      <alignment vertical="center" wrapText="1"/>
    </xf>
    <xf numFmtId="0" fontId="2" fillId="9" borderId="0" xfId="0" applyFont="1" applyFill="1" applyBorder="1" applyAlignment="1">
      <alignment vertical="center"/>
    </xf>
    <xf numFmtId="0" fontId="2" fillId="9" borderId="0" xfId="0" applyFont="1" applyFill="1" applyBorder="1" applyAlignment="1">
      <alignment horizontal="left" vertical="center"/>
    </xf>
    <xf numFmtId="0" fontId="2" fillId="13" borderId="0" xfId="0" applyFont="1" applyFill="1" applyAlignment="1">
      <alignment horizontal="center" vertical="center"/>
    </xf>
    <xf numFmtId="1" fontId="7" fillId="9" borderId="0" xfId="0" applyNumberFormat="1" applyFont="1" applyFill="1" applyBorder="1" applyAlignment="1">
      <alignment horizontal="left" vertical="center"/>
    </xf>
    <xf numFmtId="0" fontId="46" fillId="9" borderId="0" xfId="13" applyFont="1" applyFill="1" applyBorder="1" applyAlignment="1">
      <alignment horizontal="right" vertical="center"/>
    </xf>
    <xf numFmtId="9" fontId="7" fillId="9" borderId="0" xfId="11" applyFont="1" applyFill="1" applyBorder="1" applyAlignment="1">
      <alignment horizontal="left" vertical="center"/>
    </xf>
    <xf numFmtId="2" fontId="7" fillId="9" borderId="0" xfId="0" applyNumberFormat="1" applyFont="1" applyFill="1" applyBorder="1" applyAlignment="1">
      <alignment horizontal="lef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0" fontId="2" fillId="11" borderId="0" xfId="0" applyFont="1" applyFill="1" applyAlignment="1">
      <alignment horizontal="center" vertical="center"/>
    </xf>
    <xf numFmtId="1" fontId="46" fillId="9" borderId="26" xfId="11" applyNumberFormat="1" applyFont="1" applyFill="1" applyBorder="1" applyAlignment="1">
      <alignment horizontal="right" vertical="center"/>
    </xf>
    <xf numFmtId="1" fontId="46" fillId="9" borderId="41" xfId="11" applyNumberFormat="1" applyFont="1" applyFill="1" applyBorder="1" applyAlignment="1">
      <alignment horizontal="right" vertical="center"/>
    </xf>
    <xf numFmtId="0" fontId="25" fillId="9" borderId="33" xfId="0" applyFont="1" applyFill="1" applyBorder="1" applyAlignment="1">
      <alignment horizontal="right" vertical="center"/>
    </xf>
    <xf numFmtId="0" fontId="25" fillId="9" borderId="104" xfId="0" applyFont="1" applyFill="1" applyBorder="1" applyAlignment="1">
      <alignment horizontal="right" vertical="center"/>
    </xf>
    <xf numFmtId="0" fontId="30" fillId="9" borderId="31" xfId="0" applyFont="1" applyFill="1" applyBorder="1" applyAlignment="1">
      <alignment horizontal="left"/>
    </xf>
    <xf numFmtId="0" fontId="30" fillId="9" borderId="33" xfId="0" applyFont="1" applyFill="1" applyBorder="1" applyAlignment="1">
      <alignment horizontal="left"/>
    </xf>
    <xf numFmtId="0" fontId="25" fillId="9" borderId="33" xfId="0" applyFont="1" applyFill="1" applyBorder="1" applyAlignment="1">
      <alignment horizontal="left"/>
    </xf>
    <xf numFmtId="0" fontId="25" fillId="9" borderId="104" xfId="0" applyFont="1" applyFill="1" applyBorder="1" applyAlignment="1">
      <alignment horizontal="left"/>
    </xf>
    <xf numFmtId="9" fontId="7" fillId="9" borderId="31" xfId="11" applyFont="1" applyFill="1" applyBorder="1" applyAlignment="1">
      <alignment vertical="center" wrapText="1"/>
    </xf>
    <xf numFmtId="9" fontId="7" fillId="9" borderId="33" xfId="11" applyFont="1" applyFill="1" applyBorder="1" applyAlignment="1">
      <alignment vertical="center" wrapText="1"/>
    </xf>
    <xf numFmtId="9" fontId="7" fillId="9" borderId="104" xfId="11" applyFont="1" applyFill="1" applyBorder="1" applyAlignment="1">
      <alignment vertical="center" wrapText="1"/>
    </xf>
    <xf numFmtId="9" fontId="7" fillId="0" borderId="37" xfId="11" applyFont="1" applyBorder="1" applyAlignment="1">
      <alignment vertical="center"/>
    </xf>
    <xf numFmtId="9" fontId="7" fillId="0" borderId="46" xfId="11" applyFont="1" applyBorder="1" applyAlignment="1">
      <alignment vertical="center"/>
    </xf>
    <xf numFmtId="9" fontId="7" fillId="0" borderId="9" xfId="11" applyFont="1" applyBorder="1" applyAlignment="1">
      <alignment vertical="center"/>
    </xf>
    <xf numFmtId="9" fontId="7" fillId="0" borderId="35" xfId="11" applyFont="1" applyBorder="1" applyAlignment="1">
      <alignment vertical="center"/>
    </xf>
    <xf numFmtId="9" fontId="7" fillId="0" borderId="0" xfId="11" applyFont="1" applyBorder="1" applyAlignment="1">
      <alignment vertical="center"/>
    </xf>
    <xf numFmtId="9" fontId="7" fillId="0" borderId="29" xfId="11" applyFont="1" applyBorder="1" applyAlignment="1">
      <alignment vertical="center"/>
    </xf>
    <xf numFmtId="9" fontId="7" fillId="0" borderId="31" xfId="11" applyFont="1" applyBorder="1" applyAlignment="1">
      <alignment vertical="center"/>
    </xf>
    <xf numFmtId="9" fontId="7" fillId="0" borderId="47" xfId="11" applyFont="1" applyBorder="1" applyAlignment="1">
      <alignment vertical="center"/>
    </xf>
    <xf numFmtId="0" fontId="38" fillId="9" borderId="32" xfId="0" applyFont="1" applyFill="1" applyBorder="1" applyAlignment="1">
      <alignment vertical="center" wrapText="1"/>
    </xf>
    <xf numFmtId="0" fontId="38" fillId="9" borderId="31" xfId="0" applyFont="1" applyFill="1" applyBorder="1" applyAlignment="1">
      <alignment vertical="center" wrapText="1"/>
    </xf>
    <xf numFmtId="0" fontId="38" fillId="9" borderId="34" xfId="0" applyFont="1" applyFill="1" applyBorder="1" applyAlignment="1">
      <alignment vertical="center" wrapText="1"/>
    </xf>
    <xf numFmtId="0" fontId="38" fillId="9" borderId="33" xfId="0" applyFont="1" applyFill="1" applyBorder="1" applyAlignment="1">
      <alignment vertical="center" wrapText="1"/>
    </xf>
    <xf numFmtId="0" fontId="38" fillId="9" borderId="105" xfId="0" applyFont="1" applyFill="1" applyBorder="1" applyAlignment="1">
      <alignment vertical="center" wrapText="1"/>
    </xf>
    <xf numFmtId="0" fontId="38" fillId="9" borderId="104" xfId="0" applyFont="1" applyFill="1" applyBorder="1" applyAlignment="1">
      <alignment vertical="center" wrapText="1"/>
    </xf>
    <xf numFmtId="0" fontId="7" fillId="9" borderId="34"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7" fillId="9" borderId="45" xfId="0" applyFont="1" applyFill="1" applyBorder="1" applyAlignment="1">
      <alignment horizontal="left" vertical="center" wrapText="1"/>
    </xf>
    <xf numFmtId="0" fontId="7" fillId="9" borderId="105" xfId="0" applyFont="1" applyFill="1" applyBorder="1" applyAlignment="1">
      <alignment horizontal="left" vertical="center" wrapText="1"/>
    </xf>
    <xf numFmtId="0" fontId="7" fillId="9" borderId="104" xfId="0" applyFont="1" applyFill="1" applyBorder="1" applyAlignment="1">
      <alignment horizontal="left" vertical="center" wrapText="1"/>
    </xf>
    <xf numFmtId="0" fontId="7" fillId="9" borderId="106" xfId="0" applyFont="1" applyFill="1" applyBorder="1" applyAlignment="1">
      <alignment horizontal="left" vertical="center" wrapText="1"/>
    </xf>
    <xf numFmtId="0" fontId="7" fillId="9" borderId="32" xfId="0" applyFont="1" applyFill="1" applyBorder="1" applyAlignment="1">
      <alignment horizontal="left" vertical="center" wrapText="1"/>
    </xf>
    <xf numFmtId="0" fontId="7" fillId="9" borderId="31" xfId="0" applyFont="1" applyFill="1" applyBorder="1" applyAlignment="1">
      <alignment horizontal="left" vertical="center" wrapText="1"/>
    </xf>
    <xf numFmtId="0" fontId="7" fillId="9" borderId="47" xfId="0" applyFont="1" applyFill="1" applyBorder="1" applyAlignment="1">
      <alignment horizontal="left" vertical="center" wrapText="1"/>
    </xf>
    <xf numFmtId="167" fontId="7" fillId="7" borderId="115" xfId="0" applyNumberFormat="1" applyFont="1" applyFill="1" applyBorder="1" applyAlignment="1"/>
    <xf numFmtId="167" fontId="7" fillId="7" borderId="70" xfId="0" applyNumberFormat="1" applyFont="1" applyFill="1" applyBorder="1" applyAlignment="1"/>
    <xf numFmtId="167" fontId="7" fillId="7" borderId="76" xfId="0" applyNumberFormat="1" applyFont="1" applyFill="1" applyBorder="1" applyAlignment="1"/>
    <xf numFmtId="167" fontId="7" fillId="7" borderId="101" xfId="0" applyNumberFormat="1" applyFont="1" applyFill="1" applyBorder="1" applyAlignment="1"/>
    <xf numFmtId="0" fontId="2" fillId="9" borderId="94" xfId="0" applyFont="1" applyFill="1" applyBorder="1" applyAlignment="1">
      <alignment horizontal="center" vertical="center" textRotation="90"/>
    </xf>
    <xf numFmtId="0" fontId="2" fillId="9" borderId="95" xfId="0" applyFont="1" applyFill="1" applyBorder="1" applyAlignment="1">
      <alignment horizontal="center" vertical="center" textRotation="90"/>
    </xf>
    <xf numFmtId="0" fontId="2" fillId="9" borderId="96" xfId="0" applyFont="1" applyFill="1" applyBorder="1" applyAlignment="1">
      <alignment horizontal="center" vertical="center" textRotation="90"/>
    </xf>
    <xf numFmtId="167" fontId="7" fillId="7" borderId="111" xfId="0" applyNumberFormat="1" applyFont="1" applyFill="1" applyBorder="1" applyAlignment="1"/>
    <xf numFmtId="167" fontId="7" fillId="7" borderId="113" xfId="0" applyNumberFormat="1" applyFont="1" applyFill="1" applyBorder="1" applyAlignment="1"/>
    <xf numFmtId="0" fontId="0" fillId="9" borderId="102" xfId="0" applyFill="1" applyBorder="1" applyAlignment="1">
      <alignment vertical="center" wrapText="1"/>
    </xf>
    <xf numFmtId="0" fontId="0" fillId="9" borderId="33" xfId="0" applyFill="1" applyBorder="1" applyAlignment="1">
      <alignment vertical="center" wrapText="1"/>
    </xf>
    <xf numFmtId="0" fontId="0" fillId="9" borderId="103" xfId="0" applyFill="1" applyBorder="1" applyAlignment="1">
      <alignment vertical="center" wrapText="1"/>
    </xf>
    <xf numFmtId="0" fontId="0" fillId="9" borderId="104" xfId="0" applyFill="1" applyBorder="1" applyAlignment="1">
      <alignment vertical="center" wrapText="1"/>
    </xf>
    <xf numFmtId="0" fontId="0" fillId="9" borderId="31" xfId="0" applyFill="1" applyBorder="1" applyAlignment="1">
      <alignment vertical="center" wrapText="1"/>
    </xf>
    <xf numFmtId="0" fontId="46" fillId="7" borderId="111" xfId="0" applyFont="1" applyFill="1" applyBorder="1"/>
    <xf numFmtId="0" fontId="46" fillId="7" borderId="112" xfId="0" applyFont="1" applyFill="1" applyBorder="1"/>
    <xf numFmtId="0" fontId="46" fillId="7" borderId="113" xfId="0" applyFont="1" applyFill="1" applyBorder="1"/>
    <xf numFmtId="0" fontId="46" fillId="7" borderId="114" xfId="0" applyFont="1" applyFill="1" applyBorder="1"/>
    <xf numFmtId="0" fontId="46" fillId="7" borderId="115" xfId="0" applyFont="1" applyFill="1" applyBorder="1"/>
    <xf numFmtId="0" fontId="46" fillId="7" borderId="116" xfId="0" applyFont="1" applyFill="1" applyBorder="1"/>
    <xf numFmtId="0" fontId="46" fillId="7" borderId="70" xfId="0" applyFont="1" applyFill="1" applyBorder="1"/>
    <xf numFmtId="0" fontId="46" fillId="7" borderId="117" xfId="0" applyFont="1" applyFill="1" applyBorder="1"/>
    <xf numFmtId="0" fontId="46" fillId="7" borderId="76" xfId="0" applyFont="1" applyFill="1" applyBorder="1"/>
    <xf numFmtId="0" fontId="46" fillId="7" borderId="118" xfId="0" applyFont="1" applyFill="1" applyBorder="1"/>
    <xf numFmtId="0" fontId="46" fillId="7" borderId="101" xfId="0" applyFont="1" applyFill="1" applyBorder="1"/>
    <xf numFmtId="0" fontId="46" fillId="7" borderId="119" xfId="0" applyFont="1" applyFill="1" applyBorder="1"/>
    <xf numFmtId="0" fontId="46" fillId="9" borderId="0" xfId="0" applyFont="1" applyFill="1" applyBorder="1" applyAlignment="1"/>
    <xf numFmtId="9" fontId="7" fillId="7" borderId="76" xfId="11" applyFont="1" applyFill="1" applyBorder="1" applyAlignment="1">
      <alignment horizontal="right"/>
    </xf>
    <xf numFmtId="0" fontId="0" fillId="9" borderId="38" xfId="0" applyFill="1" applyBorder="1" applyAlignment="1">
      <alignment vertical="center" wrapText="1"/>
    </xf>
    <xf numFmtId="0" fontId="7" fillId="9" borderId="34" xfId="0" applyFont="1" applyFill="1" applyBorder="1" applyAlignment="1">
      <alignment vertical="center" wrapText="1"/>
    </xf>
    <xf numFmtId="0" fontId="7" fillId="9" borderId="33" xfId="0" applyFont="1" applyFill="1" applyBorder="1" applyAlignment="1">
      <alignment vertical="center" wrapText="1"/>
    </xf>
    <xf numFmtId="0" fontId="7" fillId="9" borderId="105" xfId="0" applyFont="1" applyFill="1" applyBorder="1" applyAlignment="1">
      <alignment vertical="center" wrapText="1"/>
    </xf>
    <xf numFmtId="0" fontId="7" fillId="9" borderId="104" xfId="0" applyFont="1" applyFill="1" applyBorder="1" applyAlignment="1">
      <alignment vertical="center" wrapText="1"/>
    </xf>
    <xf numFmtId="1" fontId="7" fillId="9" borderId="36" xfId="0" applyNumberFormat="1" applyFont="1" applyFill="1" applyBorder="1" applyAlignment="1">
      <alignment horizontal="left" vertical="center"/>
    </xf>
    <xf numFmtId="0" fontId="6" fillId="7" borderId="6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64"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64" fillId="9" borderId="26" xfId="0" applyFont="1" applyFill="1" applyBorder="1" applyAlignment="1">
      <alignment vertical="center"/>
    </xf>
    <xf numFmtId="0" fontId="64" fillId="9" borderId="0" xfId="0" applyFont="1" applyFill="1" applyBorder="1" applyAlignment="1">
      <alignment vertical="center"/>
    </xf>
    <xf numFmtId="1" fontId="46" fillId="9" borderId="26" xfId="11" applyNumberFormat="1" applyFont="1" applyFill="1" applyBorder="1" applyAlignment="1">
      <alignment horizontal="left" vertical="center"/>
    </xf>
    <xf numFmtId="1" fontId="46" fillId="9" borderId="41" xfId="11" applyNumberFormat="1" applyFont="1" applyFill="1" applyBorder="1" applyAlignment="1">
      <alignment horizontal="left" vertical="center"/>
    </xf>
    <xf numFmtId="0" fontId="7" fillId="9" borderId="0" xfId="0" applyFont="1" applyFill="1" applyBorder="1" applyAlignment="1">
      <alignment vertical="center"/>
    </xf>
    <xf numFmtId="9" fontId="7" fillId="9" borderId="26" xfId="11" applyFont="1" applyFill="1" applyBorder="1" applyAlignment="1">
      <alignment horizontal="left" vertical="center"/>
    </xf>
    <xf numFmtId="1" fontId="7" fillId="9" borderId="36" xfId="11" applyNumberFormat="1" applyFont="1" applyFill="1" applyBorder="1" applyAlignment="1">
      <alignment horizontal="left" vertical="center"/>
    </xf>
    <xf numFmtId="9" fontId="7" fillId="9" borderId="0" xfId="11" applyFont="1" applyFill="1" applyAlignment="1">
      <alignment horizontal="left" vertical="center"/>
    </xf>
    <xf numFmtId="0" fontId="0" fillId="14" borderId="0" xfId="0" applyFill="1" applyBorder="1" applyAlignment="1">
      <alignment horizontal="center"/>
    </xf>
    <xf numFmtId="0" fontId="0" fillId="9" borderId="102" xfId="0" applyFill="1" applyBorder="1" applyAlignment="1">
      <alignment horizontal="left" vertical="center" wrapText="1"/>
    </xf>
    <xf numFmtId="0" fontId="0" fillId="9" borderId="33" xfId="0" applyFill="1" applyBorder="1" applyAlignment="1">
      <alignment horizontal="left" vertical="center" wrapText="1"/>
    </xf>
    <xf numFmtId="0" fontId="0" fillId="9" borderId="103" xfId="0" applyFill="1" applyBorder="1" applyAlignment="1">
      <alignment horizontal="left" vertical="center" wrapText="1"/>
    </xf>
    <xf numFmtId="0" fontId="0" fillId="9" borderId="104" xfId="0" applyFill="1" applyBorder="1" applyAlignment="1">
      <alignment horizontal="left" vertical="center" wrapText="1"/>
    </xf>
    <xf numFmtId="0" fontId="46" fillId="7" borderId="0" xfId="13" applyFont="1" applyFill="1" applyAlignment="1">
      <alignment horizontal="right"/>
    </xf>
    <xf numFmtId="0" fontId="6" fillId="7" borderId="13" xfId="0" applyFont="1" applyFill="1" applyBorder="1" applyAlignment="1">
      <alignment horizontal="right" vertical="center" wrapText="1"/>
    </xf>
    <xf numFmtId="0" fontId="6" fillId="7" borderId="64" xfId="0" applyFont="1" applyFill="1" applyBorder="1" applyAlignment="1">
      <alignment horizontal="right" vertical="center" wrapText="1"/>
    </xf>
    <xf numFmtId="0" fontId="6" fillId="7" borderId="0" xfId="0" applyFont="1" applyFill="1" applyBorder="1" applyAlignment="1">
      <alignment horizontal="right" vertical="center" wrapText="1"/>
    </xf>
    <xf numFmtId="0" fontId="6" fillId="7" borderId="29" xfId="0" applyFont="1" applyFill="1" applyBorder="1" applyAlignment="1">
      <alignment horizontal="right" vertical="center" wrapText="1"/>
    </xf>
    <xf numFmtId="0" fontId="6" fillId="7" borderId="9" xfId="0" applyFont="1" applyFill="1" applyBorder="1" applyAlignment="1">
      <alignment horizontal="right" vertical="center" wrapText="1"/>
    </xf>
    <xf numFmtId="0" fontId="6" fillId="7" borderId="35" xfId="0" applyFont="1" applyFill="1" applyBorder="1" applyAlignment="1">
      <alignment horizontal="right" vertical="center" wrapText="1"/>
    </xf>
    <xf numFmtId="0" fontId="7" fillId="9" borderId="32" xfId="0" applyFont="1" applyFill="1" applyBorder="1" applyAlignment="1">
      <alignment vertical="center" wrapText="1"/>
    </xf>
    <xf numFmtId="0" fontId="7" fillId="9" borderId="31" xfId="0" applyFont="1" applyFill="1" applyBorder="1" applyAlignment="1">
      <alignment vertical="center" wrapText="1"/>
    </xf>
    <xf numFmtId="0" fontId="25" fillId="9" borderId="31" xfId="0" applyFont="1" applyFill="1" applyBorder="1" applyAlignment="1">
      <alignment vertical="center"/>
    </xf>
    <xf numFmtId="0" fontId="25" fillId="9" borderId="33" xfId="0" applyFont="1" applyFill="1" applyBorder="1" applyAlignment="1">
      <alignment vertical="center"/>
    </xf>
    <xf numFmtId="0" fontId="7" fillId="9" borderId="43" xfId="0" applyFont="1" applyFill="1" applyBorder="1" applyAlignment="1">
      <alignment horizontal="left" vertical="center" wrapText="1"/>
    </xf>
    <xf numFmtId="0" fontId="7" fillId="9" borderId="38" xfId="0" applyFont="1" applyFill="1" applyBorder="1" applyAlignment="1">
      <alignment horizontal="left" vertical="center" wrapText="1"/>
    </xf>
    <xf numFmtId="0" fontId="7" fillId="9" borderId="44" xfId="0" applyFont="1" applyFill="1" applyBorder="1" applyAlignment="1">
      <alignment horizontal="left" vertical="center" wrapText="1"/>
    </xf>
    <xf numFmtId="0" fontId="7" fillId="7" borderId="70" xfId="0" applyFont="1" applyFill="1" applyBorder="1" applyAlignment="1">
      <alignment horizontal="right"/>
    </xf>
    <xf numFmtId="0" fontId="69" fillId="7" borderId="13" xfId="13" applyFont="1" applyFill="1" applyBorder="1" applyAlignment="1">
      <alignment horizontal="right" vertical="center" wrapText="1"/>
    </xf>
    <xf numFmtId="0" fontId="69" fillId="7" borderId="13" xfId="0" applyFont="1" applyFill="1" applyBorder="1" applyAlignment="1">
      <alignment horizontal="right" vertical="center" wrapText="1"/>
    </xf>
    <xf numFmtId="0" fontId="69" fillId="7" borderId="70" xfId="0" applyFont="1" applyFill="1" applyBorder="1" applyAlignment="1">
      <alignment horizontal="right" vertical="center" wrapText="1"/>
    </xf>
    <xf numFmtId="0" fontId="11" fillId="9" borderId="9" xfId="0" applyFont="1" applyFill="1" applyBorder="1" applyAlignment="1">
      <alignment horizontal="center"/>
    </xf>
    <xf numFmtId="0" fontId="7" fillId="9" borderId="0" xfId="0" applyFont="1" applyFill="1" applyBorder="1" applyAlignment="1">
      <alignment horizontal="right"/>
    </xf>
    <xf numFmtId="0" fontId="7" fillId="9" borderId="13" xfId="0" applyFont="1" applyFill="1" applyBorder="1" applyAlignment="1">
      <alignment vertical="center"/>
    </xf>
    <xf numFmtId="1" fontId="7" fillId="9" borderId="0" xfId="11" applyNumberFormat="1" applyFont="1" applyFill="1" applyBorder="1" applyAlignment="1">
      <alignment horizontal="left" vertical="center"/>
    </xf>
    <xf numFmtId="1" fontId="7" fillId="9" borderId="17" xfId="11" applyNumberFormat="1" applyFont="1" applyFill="1" applyBorder="1" applyAlignment="1">
      <alignment horizontal="center" vertical="center"/>
    </xf>
    <xf numFmtId="1" fontId="7" fillId="9" borderId="13" xfId="11" applyNumberFormat="1" applyFont="1" applyFill="1" applyBorder="1" applyAlignment="1">
      <alignment horizontal="center" vertical="center"/>
    </xf>
    <xf numFmtId="1" fontId="7" fillId="9" borderId="18" xfId="11" applyNumberFormat="1" applyFont="1" applyFill="1" applyBorder="1" applyAlignment="1">
      <alignment horizontal="center" vertical="center"/>
    </xf>
    <xf numFmtId="1" fontId="7" fillId="9" borderId="19" xfId="11" applyNumberFormat="1" applyFont="1" applyFill="1" applyBorder="1" applyAlignment="1">
      <alignment horizontal="center" vertical="center"/>
    </xf>
    <xf numFmtId="1" fontId="7" fillId="9" borderId="0" xfId="11" applyNumberFormat="1" applyFont="1" applyFill="1" applyBorder="1" applyAlignment="1">
      <alignment horizontal="center" vertical="center"/>
    </xf>
    <xf numFmtId="1" fontId="7" fillId="9" borderId="20" xfId="11" applyNumberFormat="1" applyFont="1" applyFill="1" applyBorder="1" applyAlignment="1">
      <alignment horizontal="center" vertical="center"/>
    </xf>
    <xf numFmtId="1" fontId="7" fillId="9" borderId="21" xfId="11" applyNumberFormat="1" applyFont="1" applyFill="1" applyBorder="1" applyAlignment="1">
      <alignment horizontal="center" vertical="center"/>
    </xf>
    <xf numFmtId="1" fontId="7" fillId="9" borderId="9" xfId="11" applyNumberFormat="1" applyFont="1" applyFill="1" applyBorder="1" applyAlignment="1">
      <alignment horizontal="center" vertical="center"/>
    </xf>
    <xf numFmtId="1" fontId="7" fillId="9" borderId="22" xfId="11" applyNumberFormat="1" applyFont="1" applyFill="1" applyBorder="1" applyAlignment="1">
      <alignment horizontal="center" vertical="center"/>
    </xf>
    <xf numFmtId="0" fontId="2" fillId="13" borderId="0" xfId="0" applyFont="1" applyFill="1" applyAlignment="1">
      <alignment horizontal="center"/>
    </xf>
    <xf numFmtId="0" fontId="2" fillId="11" borderId="0" xfId="0" applyFont="1" applyFill="1" applyAlignment="1">
      <alignment horizontal="center"/>
    </xf>
    <xf numFmtId="0" fontId="6" fillId="3" borderId="26" xfId="0" applyFont="1" applyFill="1" applyBorder="1" applyAlignment="1">
      <alignment horizontal="center" vertical="center"/>
    </xf>
    <xf numFmtId="0" fontId="6" fillId="3" borderId="0" xfId="0" applyFont="1" applyFill="1" applyBorder="1" applyAlignment="1">
      <alignment horizontal="center" vertical="center"/>
    </xf>
    <xf numFmtId="0" fontId="7" fillId="7" borderId="76" xfId="0" applyFont="1" applyFill="1" applyBorder="1" applyAlignment="1">
      <alignment horizontal="right"/>
    </xf>
    <xf numFmtId="9" fontId="7" fillId="0" borderId="38" xfId="11" applyFont="1" applyBorder="1" applyAlignment="1">
      <alignment vertical="center"/>
    </xf>
    <xf numFmtId="9" fontId="7" fillId="0" borderId="44" xfId="11" applyFont="1" applyBorder="1" applyAlignment="1">
      <alignment vertical="center"/>
    </xf>
    <xf numFmtId="9" fontId="7" fillId="0" borderId="33" xfId="11" applyFont="1" applyBorder="1" applyAlignment="1">
      <alignment vertical="center"/>
    </xf>
    <xf numFmtId="9" fontId="7" fillId="0" borderId="45" xfId="11" applyFont="1" applyBorder="1" applyAlignment="1">
      <alignment vertical="center"/>
    </xf>
    <xf numFmtId="9" fontId="7" fillId="0" borderId="108" xfId="11" applyFont="1" applyBorder="1" applyAlignment="1">
      <alignment vertical="center"/>
    </xf>
    <xf numFmtId="9" fontId="7" fillId="0" borderId="104" xfId="11" applyFont="1" applyBorder="1" applyAlignment="1">
      <alignment vertical="center"/>
    </xf>
    <xf numFmtId="9" fontId="7" fillId="0" borderId="109" xfId="11" applyFont="1" applyBorder="1" applyAlignment="1">
      <alignment vertical="center"/>
    </xf>
    <xf numFmtId="9" fontId="7" fillId="9" borderId="38" xfId="11" applyFont="1" applyFill="1" applyBorder="1" applyAlignment="1">
      <alignment vertical="center"/>
    </xf>
    <xf numFmtId="9" fontId="7" fillId="9" borderId="107" xfId="11" applyFont="1" applyFill="1" applyBorder="1" applyAlignment="1">
      <alignment vertical="center"/>
    </xf>
    <xf numFmtId="9" fontId="7" fillId="9" borderId="33" xfId="11" applyFont="1" applyFill="1" applyBorder="1" applyAlignment="1">
      <alignment vertical="center"/>
    </xf>
    <xf numFmtId="9" fontId="7" fillId="9" borderId="108" xfId="11" applyFont="1" applyFill="1" applyBorder="1" applyAlignment="1">
      <alignment vertical="center"/>
    </xf>
    <xf numFmtId="9" fontId="7" fillId="0" borderId="110" xfId="11" applyFont="1" applyBorder="1" applyAlignment="1">
      <alignment vertical="center"/>
    </xf>
    <xf numFmtId="0" fontId="38" fillId="9" borderId="43" xfId="0" applyFont="1" applyFill="1" applyBorder="1" applyAlignment="1">
      <alignment vertical="center" wrapText="1"/>
    </xf>
    <xf numFmtId="0" fontId="38" fillId="9" borderId="38" xfId="0" applyFont="1" applyFill="1" applyBorder="1" applyAlignment="1">
      <alignment vertical="center" wrapText="1"/>
    </xf>
    <xf numFmtId="0" fontId="7" fillId="9" borderId="3" xfId="0" applyFont="1" applyFill="1" applyBorder="1" applyAlignment="1">
      <alignment vertical="center"/>
    </xf>
    <xf numFmtId="0" fontId="7" fillId="9" borderId="0" xfId="0" applyFont="1" applyFill="1" applyAlignment="1">
      <alignment vertical="center"/>
    </xf>
    <xf numFmtId="0" fontId="6" fillId="9" borderId="0" xfId="0" applyFont="1" applyFill="1" applyBorder="1" applyAlignment="1">
      <alignment horizontal="right"/>
    </xf>
    <xf numFmtId="0" fontId="6" fillId="3" borderId="41" xfId="0" applyFont="1" applyFill="1" applyBorder="1" applyAlignment="1">
      <alignment horizontal="center" vertical="center"/>
    </xf>
    <xf numFmtId="0" fontId="6" fillId="3" borderId="0" xfId="0" applyFont="1" applyFill="1" applyAlignment="1">
      <alignment horizontal="center" vertical="center"/>
    </xf>
    <xf numFmtId="0" fontId="2" fillId="9" borderId="70" xfId="0" applyFont="1" applyFill="1" applyBorder="1" applyAlignment="1">
      <alignment horizontal="center"/>
    </xf>
    <xf numFmtId="0" fontId="46" fillId="7" borderId="100" xfId="0" applyFont="1" applyFill="1" applyBorder="1" applyAlignment="1"/>
    <xf numFmtId="0" fontId="69" fillId="9" borderId="9" xfId="13" applyFont="1" applyFill="1" applyBorder="1" applyAlignment="1"/>
    <xf numFmtId="0" fontId="7" fillId="7" borderId="70" xfId="0" applyFont="1" applyFill="1" applyBorder="1" applyAlignment="1">
      <alignment horizontal="left" vertical="center"/>
    </xf>
    <xf numFmtId="0" fontId="7" fillId="7" borderId="70" xfId="0" applyFont="1" applyFill="1" applyBorder="1" applyAlignment="1">
      <alignment horizontal="right" vertical="center"/>
    </xf>
    <xf numFmtId="9" fontId="7" fillId="7" borderId="70" xfId="11" applyFont="1" applyFill="1" applyBorder="1" applyAlignment="1">
      <alignment horizontal="right" vertical="center"/>
    </xf>
    <xf numFmtId="0" fontId="58" fillId="7" borderId="0" xfId="0" applyFont="1" applyFill="1" applyBorder="1" applyAlignment="1">
      <alignment horizontal="left" vertical="top" wrapText="1"/>
    </xf>
    <xf numFmtId="0" fontId="58" fillId="7" borderId="10" xfId="0" applyFont="1" applyFill="1" applyBorder="1" applyAlignment="1">
      <alignment vertical="top" wrapText="1"/>
    </xf>
    <xf numFmtId="0" fontId="58" fillId="7" borderId="0" xfId="0" applyFont="1" applyFill="1" applyBorder="1" applyAlignment="1">
      <alignment vertical="top" wrapText="1"/>
    </xf>
    <xf numFmtId="0" fontId="7" fillId="7" borderId="76" xfId="0" applyFont="1" applyFill="1" applyBorder="1" applyAlignment="1">
      <alignment horizontal="center"/>
    </xf>
    <xf numFmtId="0" fontId="7" fillId="7" borderId="76" xfId="0" applyFont="1" applyFill="1" applyBorder="1" applyAlignment="1">
      <alignment horizontal="left" vertical="center"/>
    </xf>
    <xf numFmtId="0" fontId="73" fillId="7" borderId="10" xfId="0" applyFont="1" applyFill="1" applyBorder="1" applyAlignment="1">
      <alignment horizontal="left" vertical="top" wrapText="1"/>
    </xf>
    <xf numFmtId="0" fontId="73" fillId="7" borderId="0" xfId="0" applyFont="1" applyFill="1" applyBorder="1" applyAlignment="1">
      <alignment horizontal="left" vertical="top" wrapText="1"/>
    </xf>
    <xf numFmtId="0" fontId="58" fillId="6" borderId="87" xfId="0" applyFont="1" applyFill="1" applyBorder="1" applyAlignment="1">
      <alignment horizontal="center" vertical="center" wrapText="1"/>
    </xf>
    <xf numFmtId="0" fontId="58" fillId="6" borderId="91" xfId="0" applyFont="1" applyFill="1" applyBorder="1" applyAlignment="1">
      <alignment horizontal="center" vertical="center" wrapText="1"/>
    </xf>
    <xf numFmtId="0" fontId="60" fillId="6" borderId="69" xfId="0" applyFont="1" applyFill="1" applyBorder="1" applyAlignment="1">
      <alignment horizontal="center" vertical="center" wrapText="1"/>
    </xf>
    <xf numFmtId="0" fontId="60" fillId="6" borderId="70" xfId="0" applyFont="1" applyFill="1" applyBorder="1" applyAlignment="1">
      <alignment horizontal="center" vertical="center" wrapText="1"/>
    </xf>
    <xf numFmtId="0" fontId="59" fillId="32" borderId="73" xfId="0" applyFont="1" applyFill="1" applyBorder="1" applyAlignment="1">
      <alignment horizontal="center" vertical="center" wrapText="1"/>
    </xf>
    <xf numFmtId="0" fontId="59" fillId="32" borderId="74" xfId="0" applyFont="1" applyFill="1" applyBorder="1" applyAlignment="1">
      <alignment horizontal="center" vertical="center" wrapText="1"/>
    </xf>
    <xf numFmtId="0" fontId="59" fillId="27" borderId="72" xfId="0" applyFont="1" applyFill="1" applyBorder="1" applyAlignment="1">
      <alignment horizontal="center" vertical="center" wrapText="1"/>
    </xf>
    <xf numFmtId="0" fontId="59" fillId="27" borderId="73" xfId="0" applyFont="1" applyFill="1" applyBorder="1" applyAlignment="1">
      <alignment horizontal="center" vertical="center" wrapText="1"/>
    </xf>
    <xf numFmtId="0" fontId="59" fillId="27" borderId="74" xfId="0" applyFont="1" applyFill="1" applyBorder="1" applyAlignment="1">
      <alignment horizontal="center" vertical="center" wrapText="1"/>
    </xf>
    <xf numFmtId="0" fontId="58" fillId="6" borderId="76" xfId="0" applyFont="1" applyFill="1" applyBorder="1" applyAlignment="1">
      <alignment horizontal="center" vertical="center" wrapText="1"/>
    </xf>
    <xf numFmtId="0" fontId="60" fillId="22" borderId="72" xfId="0" applyFont="1" applyFill="1" applyBorder="1" applyAlignment="1">
      <alignment horizontal="center" vertical="center" wrapText="1"/>
    </xf>
    <xf numFmtId="0" fontId="60" fillId="22" borderId="74" xfId="0" applyFont="1" applyFill="1" applyBorder="1" applyAlignment="1">
      <alignment horizontal="center" vertical="center" wrapText="1"/>
    </xf>
    <xf numFmtId="0" fontId="59" fillId="27" borderId="70" xfId="0" applyFont="1" applyFill="1" applyBorder="1" applyAlignment="1">
      <alignment horizontal="center" vertical="center" wrapText="1"/>
    </xf>
    <xf numFmtId="0" fontId="59" fillId="27" borderId="71" xfId="0" applyFont="1" applyFill="1" applyBorder="1" applyAlignment="1">
      <alignment horizontal="center" vertical="center" wrapText="1"/>
    </xf>
    <xf numFmtId="0" fontId="59" fillId="33" borderId="72" xfId="0" applyFont="1" applyFill="1" applyBorder="1" applyAlignment="1">
      <alignment horizontal="center" vertical="center"/>
    </xf>
    <xf numFmtId="0" fontId="59" fillId="33" borderId="73" xfId="0" applyFont="1" applyFill="1" applyBorder="1" applyAlignment="1">
      <alignment horizontal="center" vertical="center"/>
    </xf>
    <xf numFmtId="0" fontId="59" fillId="5" borderId="86" xfId="0" applyFont="1" applyFill="1" applyBorder="1" applyAlignment="1">
      <alignment horizontal="center" vertical="center" wrapText="1"/>
    </xf>
    <xf numFmtId="0" fontId="59" fillId="5" borderId="85" xfId="0" applyFont="1" applyFill="1" applyBorder="1" applyAlignment="1">
      <alignment horizontal="center" vertical="center" wrapText="1"/>
    </xf>
    <xf numFmtId="0" fontId="59" fillId="5" borderId="90" xfId="0" applyFont="1" applyFill="1" applyBorder="1" applyAlignment="1">
      <alignment horizontal="center" vertical="center" wrapText="1"/>
    </xf>
    <xf numFmtId="0" fontId="58" fillId="29" borderId="75" xfId="0" applyFont="1" applyFill="1" applyBorder="1" applyAlignment="1">
      <alignment horizontal="center" vertical="center" wrapText="1"/>
    </xf>
    <xf numFmtId="0" fontId="58" fillId="29" borderId="76" xfId="0" applyFont="1" applyFill="1" applyBorder="1" applyAlignment="1">
      <alignment horizontal="center" vertical="center" wrapText="1"/>
    </xf>
    <xf numFmtId="0" fontId="58" fillId="25" borderId="87" xfId="0" applyFont="1" applyFill="1" applyBorder="1" applyAlignment="1">
      <alignment horizontal="center" vertical="center" wrapText="1"/>
    </xf>
    <xf numFmtId="0" fontId="58" fillId="25" borderId="76" xfId="0" applyFont="1" applyFill="1" applyBorder="1" applyAlignment="1">
      <alignment horizontal="center" vertical="center" wrapText="1"/>
    </xf>
    <xf numFmtId="0" fontId="58" fillId="25" borderId="78" xfId="0" applyFont="1" applyFill="1" applyBorder="1" applyAlignment="1">
      <alignment horizontal="center" vertical="center" wrapText="1"/>
    </xf>
    <xf numFmtId="0" fontId="58" fillId="28" borderId="79" xfId="0" applyFont="1" applyFill="1" applyBorder="1" applyAlignment="1">
      <alignment horizontal="center" vertical="center" wrapText="1"/>
    </xf>
    <xf numFmtId="0" fontId="58" fillId="28" borderId="76" xfId="0" applyFont="1" applyFill="1" applyBorder="1" applyAlignment="1">
      <alignment horizontal="center" vertical="center" wrapText="1"/>
    </xf>
    <xf numFmtId="0" fontId="58" fillId="28" borderId="78" xfId="0" applyFont="1" applyFill="1" applyBorder="1" applyAlignment="1">
      <alignment horizontal="center" vertical="center" wrapText="1"/>
    </xf>
    <xf numFmtId="0" fontId="22" fillId="34" borderId="0" xfId="12" applyFont="1" applyFill="1" applyAlignment="1">
      <alignment horizontal="center"/>
    </xf>
    <xf numFmtId="0" fontId="22" fillId="25" borderId="0" xfId="12" applyFont="1" applyFill="1" applyAlignment="1">
      <alignment horizontal="center"/>
    </xf>
    <xf numFmtId="0" fontId="22" fillId="0" borderId="0" xfId="12" applyFont="1" applyAlignment="1">
      <alignment horizontal="center"/>
    </xf>
    <xf numFmtId="0" fontId="0" fillId="0" borderId="13"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5" fillId="0" borderId="13"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2" fillId="7" borderId="0" xfId="0" applyFont="1" applyFill="1" applyAlignment="1">
      <alignment horizontal="left"/>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vertical="center"/>
    </xf>
    <xf numFmtId="0" fontId="2" fillId="7" borderId="0" xfId="0" applyFont="1" applyFill="1" applyAlignment="1">
      <alignment horizontal="center"/>
    </xf>
    <xf numFmtId="0" fontId="2" fillId="7" borderId="0" xfId="0" applyFont="1" applyFill="1" applyAlignment="1">
      <alignment horizontal="right"/>
    </xf>
    <xf numFmtId="9" fontId="2" fillId="7" borderId="0" xfId="11" applyFont="1" applyFill="1" applyAlignment="1">
      <alignment horizontal="right"/>
    </xf>
    <xf numFmtId="0" fontId="2" fillId="7" borderId="0" xfId="0" applyFont="1" applyFill="1" applyAlignment="1">
      <alignment horizontal="center" wrapText="1"/>
    </xf>
    <xf numFmtId="1" fontId="2" fillId="7" borderId="0" xfId="11" applyNumberFormat="1" applyFont="1" applyFill="1" applyAlignment="1">
      <alignment horizontal="right"/>
    </xf>
    <xf numFmtId="0" fontId="2" fillId="3" borderId="9" xfId="0" applyFont="1" applyFill="1" applyBorder="1" applyAlignment="1">
      <alignment horizontal="center" wrapText="1"/>
    </xf>
    <xf numFmtId="0" fontId="59" fillId="6" borderId="69" xfId="0" applyFont="1" applyFill="1" applyBorder="1" applyAlignment="1">
      <alignment horizontal="center" vertical="center" wrapText="1"/>
    </xf>
    <xf numFmtId="0" fontId="59" fillId="6" borderId="70" xfId="0" applyFont="1" applyFill="1" applyBorder="1" applyAlignment="1">
      <alignment horizontal="center" vertical="center" wrapText="1"/>
    </xf>
    <xf numFmtId="0" fontId="59" fillId="6" borderId="71" xfId="0" applyFont="1" applyFill="1" applyBorder="1" applyAlignment="1">
      <alignment horizontal="center" vertical="center" wrapText="1"/>
    </xf>
    <xf numFmtId="0" fontId="59" fillId="5" borderId="70" xfId="0" applyFont="1" applyFill="1" applyBorder="1" applyAlignment="1">
      <alignment horizontal="center" vertical="center" wrapText="1"/>
    </xf>
    <xf numFmtId="0" fontId="59" fillId="5" borderId="136" xfId="0" applyFont="1" applyFill="1" applyBorder="1" applyAlignment="1">
      <alignment horizontal="center" vertical="center" wrapText="1"/>
    </xf>
    <xf numFmtId="0" fontId="7" fillId="30" borderId="5" xfId="0" applyFont="1" applyFill="1" applyBorder="1" applyAlignment="1">
      <alignment horizontal="center" wrapText="1"/>
    </xf>
    <xf numFmtId="0" fontId="59" fillId="6" borderId="132" xfId="0" applyFont="1" applyFill="1" applyBorder="1" applyAlignment="1">
      <alignment horizontal="center" vertical="center" wrapText="1"/>
    </xf>
    <xf numFmtId="0" fontId="59" fillId="6" borderId="133" xfId="0" applyFont="1" applyFill="1" applyBorder="1" applyAlignment="1">
      <alignment horizontal="center" vertical="center" wrapText="1"/>
    </xf>
    <xf numFmtId="0" fontId="59" fillId="6" borderId="134" xfId="0" applyFont="1" applyFill="1" applyBorder="1" applyAlignment="1">
      <alignment horizontal="center" vertical="center" wrapText="1"/>
    </xf>
    <xf numFmtId="0" fontId="59" fillId="27" borderId="7" xfId="0" applyFont="1" applyFill="1" applyBorder="1" applyAlignment="1">
      <alignment horizontal="center" vertical="center" wrapText="1"/>
    </xf>
    <xf numFmtId="0" fontId="59" fillId="27" borderId="4" xfId="0" applyFont="1" applyFill="1" applyBorder="1" applyAlignment="1">
      <alignment horizontal="center" vertical="center" wrapText="1"/>
    </xf>
    <xf numFmtId="0" fontId="59" fillId="27" borderId="8" xfId="0" applyFont="1" applyFill="1" applyBorder="1" applyAlignment="1">
      <alignment horizontal="center" vertical="center" wrapText="1"/>
    </xf>
    <xf numFmtId="0" fontId="24" fillId="15" borderId="0" xfId="0" applyFont="1" applyFill="1" applyAlignment="1">
      <alignment horizontal="center"/>
    </xf>
  </cellXfs>
  <cellStyles count="19">
    <cellStyle name="Comma" xfId="14" builtinId="3"/>
    <cellStyle name="Comma 2" xfId="1"/>
    <cellStyle name="Comma 2 2" xfId="2"/>
    <cellStyle name="Comma 3" xfId="3"/>
    <cellStyle name="Currency 2" xfId="4"/>
    <cellStyle name="Currency 3" xfId="5"/>
    <cellStyle name="Heading 1" xfId="16" builtinId="16"/>
    <cellStyle name="Heading 2" xfId="15" builtinId="17"/>
    <cellStyle name="Heading 3" xfId="17" builtinId="18"/>
    <cellStyle name="Heading 4" xfId="18" builtinId="19"/>
    <cellStyle name="Hyperlink" xfId="13" builtinId="8"/>
    <cellStyle name="Normal" xfId="0" builtinId="0"/>
    <cellStyle name="Normal 2" xfId="6"/>
    <cellStyle name="Normal 3" xfId="7"/>
    <cellStyle name="Normal 4" xfId="12"/>
    <cellStyle name="Percent" xfId="11" builtinId="5"/>
    <cellStyle name="Percent 2" xfId="8"/>
    <cellStyle name="Percent 2 2" xfId="9"/>
    <cellStyle name="Percent 3" xfId="10"/>
  </cellStyles>
  <dxfs count="33">
    <dxf>
      <numFmt numFmtId="1" formatCode="0"/>
    </dxf>
    <dxf>
      <font>
        <color theme="0" tint="-0.34998626667073579"/>
      </font>
    </dxf>
    <dxf>
      <font>
        <color theme="0" tint="-0.34998626667073579"/>
      </font>
    </dxf>
    <dxf>
      <font>
        <color theme="2" tint="-0.24994659260841701"/>
      </font>
      <fill>
        <patternFill>
          <bgColor theme="0"/>
        </patternFill>
      </fill>
    </dxf>
    <dxf>
      <font>
        <color rgb="FFEEB500"/>
      </font>
      <fill>
        <patternFill>
          <bgColor theme="8"/>
        </patternFill>
      </fill>
    </dxf>
    <dxf>
      <fill>
        <patternFill>
          <bgColor theme="9"/>
        </patternFill>
      </fill>
    </dxf>
    <dxf>
      <fill>
        <patternFill>
          <bgColor rgb="FF009999"/>
        </patternFill>
      </fill>
    </dxf>
    <dxf>
      <fill>
        <patternFill>
          <bgColor theme="5" tint="0.59996337778862885"/>
        </patternFill>
      </fill>
    </dxf>
    <dxf>
      <fill>
        <patternFill>
          <bgColor theme="4" tint="0.59996337778862885"/>
        </patternFill>
      </fill>
    </dxf>
    <dxf>
      <font>
        <color theme="0" tint="-0.24994659260841701"/>
      </font>
      <fill>
        <patternFill>
          <bgColor theme="0"/>
        </patternFill>
      </fill>
    </dxf>
    <dxf>
      <font>
        <color theme="0" tint="-0.34998626667073579"/>
      </font>
    </dxf>
    <dxf>
      <font>
        <color auto="1"/>
      </font>
      <fill>
        <patternFill>
          <bgColor theme="8"/>
        </patternFill>
      </fill>
    </dxf>
    <dxf>
      <fill>
        <patternFill>
          <bgColor theme="9"/>
        </patternFill>
      </fill>
    </dxf>
    <dxf>
      <fill>
        <patternFill>
          <bgColor rgb="FF00999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dxf>
    <dxf>
      <fill>
        <patternFill>
          <bgColor theme="4" tint="0.59996337778862885"/>
        </patternFill>
      </fill>
    </dxf>
    <dxf>
      <fill>
        <patternFill>
          <bgColor theme="5" tint="0.59996337778862885"/>
        </patternFill>
      </fill>
    </dxf>
    <dxf>
      <font>
        <color theme="2" tint="-0.24994659260841701"/>
      </font>
      <fill>
        <patternFill>
          <bgColor theme="0"/>
        </patternFill>
      </fill>
    </dxf>
    <dxf>
      <fill>
        <patternFill>
          <bgColor theme="4" tint="0.59996337778862885"/>
        </patternFill>
      </fill>
    </dxf>
    <dxf>
      <fill>
        <patternFill>
          <bgColor theme="5" tint="0.59996337778862885"/>
        </patternFill>
      </fill>
    </dxf>
    <dxf>
      <font>
        <color theme="8"/>
      </font>
    </dxf>
    <dxf>
      <font>
        <color theme="0" tint="-0.14996795556505021"/>
      </font>
    </dxf>
    <dxf>
      <font>
        <color theme="0"/>
      </font>
    </dxf>
    <dxf>
      <font>
        <color theme="0" tint="-0.14996795556505021"/>
      </font>
    </dxf>
    <dxf>
      <font>
        <color theme="0"/>
      </font>
    </dxf>
    <dxf>
      <fill>
        <patternFill>
          <bgColor theme="0" tint="-0.14996795556505021"/>
        </patternFill>
      </fill>
    </dxf>
    <dxf>
      <font>
        <color theme="0" tint="-0.14996795556505021"/>
      </font>
    </dxf>
    <dxf>
      <fill>
        <patternFill>
          <bgColor theme="0" tint="-0.14996795556505021"/>
        </patternFill>
      </fill>
    </dxf>
    <dxf>
      <font>
        <color theme="0"/>
      </font>
    </dxf>
  </dxfs>
  <tableStyles count="0" defaultTableStyle="TableStyleMedium9" defaultPivotStyle="PivotStyleLight16"/>
  <colors>
    <mruColors>
      <color rgb="FFFF3300"/>
      <color rgb="FF0563C1"/>
      <color rgb="FFEEB500"/>
      <color rgb="FFC495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83783772991459"/>
          <c:y val="6.1275796407801945E-2"/>
          <c:w val="0.48816538917117447"/>
          <c:h val="0.81237198291390045"/>
        </c:manualLayout>
      </c:layout>
      <c:barChart>
        <c:barDir val="col"/>
        <c:grouping val="percentStacked"/>
        <c:varyColors val="0"/>
        <c:ser>
          <c:idx val="0"/>
          <c:order val="0"/>
          <c:tx>
            <c:strRef>
              <c:f>'Category Data'!$A$5</c:f>
              <c:strCache>
                <c:ptCount val="1"/>
                <c:pt idx="0">
                  <c:v>Water Heating</c:v>
                </c:pt>
              </c:strCache>
            </c:strRef>
          </c:tx>
          <c:spPr>
            <a:solidFill>
              <a:schemeClr val="accent1"/>
            </a:solidFill>
            <a:ln>
              <a:noFill/>
            </a:ln>
            <a:effectLst/>
          </c:spPr>
          <c:invertIfNegative val="0"/>
          <c:dLbls>
            <c:delete val="1"/>
          </c:dLbls>
          <c:cat>
            <c:numRef>
              <c:f>('Category Data'!$C$4,'Category Data'!$E$4,'Category Data'!$G$4)</c:f>
              <c:numCache>
                <c:formatCode>General</c:formatCode>
                <c:ptCount val="3"/>
                <c:pt idx="0">
                  <c:v>2009</c:v>
                </c:pt>
                <c:pt idx="1">
                  <c:v>2005</c:v>
                </c:pt>
                <c:pt idx="2">
                  <c:v>2001</c:v>
                </c:pt>
              </c:numCache>
            </c:numRef>
          </c:cat>
          <c:val>
            <c:numRef>
              <c:f>('Category Data'!$C$5,'Category Data'!$E$5,'Category Data'!$G$5)</c:f>
              <c:numCache>
                <c:formatCode>0%</c:formatCode>
                <c:ptCount val="3"/>
                <c:pt idx="0">
                  <c:v>3.1358885017421602E-2</c:v>
                </c:pt>
                <c:pt idx="1">
                  <c:v>3.5714285714285712E-2</c:v>
                </c:pt>
                <c:pt idx="2">
                  <c:v>0.04</c:v>
                </c:pt>
              </c:numCache>
            </c:numRef>
          </c:val>
        </c:ser>
        <c:ser>
          <c:idx val="1"/>
          <c:order val="1"/>
          <c:tx>
            <c:strRef>
              <c:f>'Category Data'!$A$6</c:f>
              <c:strCache>
                <c:ptCount val="1"/>
                <c:pt idx="0">
                  <c:v>Space Heating</c:v>
                </c:pt>
              </c:strCache>
            </c:strRef>
          </c:tx>
          <c:spPr>
            <a:solidFill>
              <a:schemeClr val="accent2"/>
            </a:solidFill>
            <a:ln>
              <a:noFill/>
            </a:ln>
            <a:effectLst/>
          </c:spPr>
          <c:invertIfNegative val="0"/>
          <c:dLbls>
            <c:dLbl>
              <c:idx val="1"/>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Data'!$C$6,'Category Data'!$E$6,'Category Data'!$G$6)</c:f>
              <c:numCache>
                <c:formatCode>0%</c:formatCode>
                <c:ptCount val="3"/>
                <c:pt idx="0">
                  <c:v>5.9233449477351922E-2</c:v>
                </c:pt>
                <c:pt idx="1">
                  <c:v>3.5714285714285712E-2</c:v>
                </c:pt>
                <c:pt idx="2">
                  <c:v>0.08</c:v>
                </c:pt>
              </c:numCache>
            </c:numRef>
          </c:val>
        </c:ser>
        <c:ser>
          <c:idx val="2"/>
          <c:order val="2"/>
          <c:tx>
            <c:strRef>
              <c:f>'Category Data'!$A$7</c:f>
              <c:strCache>
                <c:ptCount val="1"/>
                <c:pt idx="0">
                  <c:v>Air Conditioning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Data'!$C$7,'Category Data'!$E$7,'Category Data'!$G$7)</c:f>
              <c:numCache>
                <c:formatCode>0%</c:formatCode>
                <c:ptCount val="3"/>
                <c:pt idx="0">
                  <c:v>0.10452961672473868</c:v>
                </c:pt>
                <c:pt idx="1">
                  <c:v>0.10714285714285712</c:v>
                </c:pt>
                <c:pt idx="2">
                  <c:v>0.08</c:v>
                </c:pt>
              </c:numCache>
            </c:numRef>
          </c:val>
        </c:ser>
        <c:ser>
          <c:idx val="3"/>
          <c:order val="3"/>
          <c:tx>
            <c:strRef>
              <c:f>'Category Data'!$A$8</c:f>
              <c:strCache>
                <c:ptCount val="1"/>
                <c:pt idx="0">
                  <c:v>Refrigerators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Data'!$C$8,'Category Data'!$E$8,'Category Data'!$G$8)</c:f>
              <c:numCache>
                <c:formatCode>0%</c:formatCode>
                <c:ptCount val="3"/>
                <c:pt idx="0">
                  <c:v>0.15331010452961671</c:v>
                </c:pt>
                <c:pt idx="1">
                  <c:v>0.14285714285714285</c:v>
                </c:pt>
                <c:pt idx="2">
                  <c:v>0.16</c:v>
                </c:pt>
              </c:numCache>
            </c:numRef>
          </c:val>
        </c:ser>
        <c:ser>
          <c:idx val="4"/>
          <c:order val="4"/>
          <c:tx>
            <c:strRef>
              <c:f>'Category Data'!$A$9</c:f>
              <c:strCache>
                <c:ptCount val="1"/>
                <c:pt idx="0">
                  <c:v>Other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Data'!$C$9,'Category Data'!$E$9,'Category Data'!$G$9)</c:f>
              <c:numCache>
                <c:formatCode>0%</c:formatCode>
                <c:ptCount val="3"/>
                <c:pt idx="0">
                  <c:v>0.65156794425087117</c:v>
                </c:pt>
                <c:pt idx="1">
                  <c:v>0.67857142857142849</c:v>
                </c:pt>
                <c:pt idx="2">
                  <c:v>0.64</c:v>
                </c:pt>
              </c:numCache>
            </c:numRef>
          </c:val>
        </c:ser>
        <c:dLbls>
          <c:showLegendKey val="0"/>
          <c:showVal val="1"/>
          <c:showCatName val="0"/>
          <c:showSerName val="0"/>
          <c:showPercent val="0"/>
          <c:showBubbleSize val="0"/>
        </c:dLbls>
        <c:gapWidth val="66"/>
        <c:overlap val="100"/>
        <c:axId val="125948928"/>
        <c:axId val="124785152"/>
      </c:barChart>
      <c:catAx>
        <c:axId val="12594892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785152"/>
        <c:crosses val="autoZero"/>
        <c:auto val="1"/>
        <c:lblAlgn val="ctr"/>
        <c:lblOffset val="100"/>
        <c:noMultiLvlLbl val="0"/>
      </c:catAx>
      <c:valAx>
        <c:axId val="12478515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48928"/>
        <c:crosses val="max"/>
        <c:crossBetween val="between"/>
        <c:majorUnit val="1"/>
      </c:valAx>
      <c:spPr>
        <a:noFill/>
        <a:ln>
          <a:noFill/>
        </a:ln>
        <a:effectLst/>
      </c:spPr>
    </c:plotArea>
    <c:legend>
      <c:legendPos val="r"/>
      <c:layout>
        <c:manualLayout>
          <c:xMode val="edge"/>
          <c:yMode val="edge"/>
          <c:x val="0.61486419959362815"/>
          <c:y val="0.12213730636611603"/>
          <c:w val="0.35671662275742116"/>
          <c:h val="0.755725387267767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6873263182527"/>
          <c:y val="6.4679292539412972E-2"/>
          <c:w val="0.49716449011855363"/>
          <c:h val="0.8089684867822895"/>
        </c:manualLayout>
      </c:layout>
      <c:barChart>
        <c:barDir val="col"/>
        <c:grouping val="percentStacked"/>
        <c:varyColors val="0"/>
        <c:ser>
          <c:idx val="0"/>
          <c:order val="0"/>
          <c:tx>
            <c:strRef>
              <c:f>'Category Data'!$I$5</c:f>
              <c:strCache>
                <c:ptCount val="1"/>
                <c:pt idx="0">
                  <c:v>Water Heating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Data'!$K$4,'Category Data'!$M$4,'Category Data'!$O$4)</c:f>
              <c:numCache>
                <c:formatCode>General</c:formatCode>
                <c:ptCount val="3"/>
                <c:pt idx="0">
                  <c:v>2009</c:v>
                </c:pt>
                <c:pt idx="1">
                  <c:v>2005</c:v>
                </c:pt>
                <c:pt idx="2">
                  <c:v>2001</c:v>
                </c:pt>
              </c:numCache>
            </c:numRef>
          </c:cat>
          <c:val>
            <c:numRef>
              <c:f>('Category Data'!$K$5,'Category Data'!$M$5,'Category Data'!$O$5)</c:f>
              <c:numCache>
                <c:formatCode>0%</c:formatCode>
                <c:ptCount val="3"/>
                <c:pt idx="0">
                  <c:v>0.39407744874715261</c:v>
                </c:pt>
                <c:pt idx="1">
                  <c:v>0.51020408163265307</c:v>
                </c:pt>
                <c:pt idx="2">
                  <c:v>0.36734693877551017</c:v>
                </c:pt>
              </c:numCache>
            </c:numRef>
          </c:val>
        </c:ser>
        <c:ser>
          <c:idx val="1"/>
          <c:order val="1"/>
          <c:tx>
            <c:strRef>
              <c:f>'Category Data'!$I$6</c:f>
              <c:strCache>
                <c:ptCount val="1"/>
                <c:pt idx="0">
                  <c:v>Space Heating</c:v>
                </c:pt>
              </c:strCache>
            </c:strRef>
          </c:tx>
          <c:spPr>
            <a:solidFill>
              <a:schemeClr val="accent2"/>
            </a:solidFill>
            <a:ln>
              <a:noFill/>
            </a:ln>
            <a:effectLst/>
          </c:spPr>
          <c:invertIfNegative val="0"/>
          <c:dLbls>
            <c:dLbl>
              <c:idx val="1"/>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Data'!$K$4,'Category Data'!$M$4,'Category Data'!$O$4)</c:f>
              <c:numCache>
                <c:formatCode>General</c:formatCode>
                <c:ptCount val="3"/>
                <c:pt idx="0">
                  <c:v>2009</c:v>
                </c:pt>
                <c:pt idx="1">
                  <c:v>2005</c:v>
                </c:pt>
                <c:pt idx="2">
                  <c:v>2001</c:v>
                </c:pt>
              </c:numCache>
            </c:numRef>
          </c:cat>
          <c:val>
            <c:numRef>
              <c:f>('Category Data'!$K$6,'Category Data'!$M$6,'Category Data'!$O$6)</c:f>
              <c:numCache>
                <c:formatCode>0%</c:formatCode>
                <c:ptCount val="3"/>
                <c:pt idx="0">
                  <c:v>0.38724373576309795</c:v>
                </c:pt>
                <c:pt idx="1">
                  <c:v>0.28571428571428575</c:v>
                </c:pt>
                <c:pt idx="2">
                  <c:v>0.46938775510204078</c:v>
                </c:pt>
              </c:numCache>
            </c:numRef>
          </c:val>
        </c:ser>
        <c:ser>
          <c:idx val="4"/>
          <c:order val="2"/>
          <c:tx>
            <c:strRef>
              <c:f>'Category Data'!$I$9</c:f>
              <c:strCache>
                <c:ptCount val="1"/>
                <c:pt idx="0">
                  <c:v>Other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Data'!$K$4,'Category Data'!$M$4,'Category Data'!$O$4)</c:f>
              <c:numCache>
                <c:formatCode>General</c:formatCode>
                <c:ptCount val="3"/>
                <c:pt idx="0">
                  <c:v>2009</c:v>
                </c:pt>
                <c:pt idx="1">
                  <c:v>2005</c:v>
                </c:pt>
                <c:pt idx="2">
                  <c:v>2001</c:v>
                </c:pt>
              </c:numCache>
            </c:numRef>
          </c:cat>
          <c:val>
            <c:numRef>
              <c:f>('Category Data'!$K$9,'Category Data'!$M$9,'Category Data'!$O$9)</c:f>
              <c:numCache>
                <c:formatCode>0%</c:formatCode>
                <c:ptCount val="3"/>
                <c:pt idx="0">
                  <c:v>0.21867881548974943</c:v>
                </c:pt>
                <c:pt idx="1">
                  <c:v>0.20408163265306123</c:v>
                </c:pt>
                <c:pt idx="2">
                  <c:v>0.16326530612244897</c:v>
                </c:pt>
              </c:numCache>
            </c:numRef>
          </c:val>
        </c:ser>
        <c:dLbls>
          <c:showLegendKey val="0"/>
          <c:showVal val="1"/>
          <c:showCatName val="0"/>
          <c:showSerName val="0"/>
          <c:showPercent val="0"/>
          <c:showBubbleSize val="0"/>
        </c:dLbls>
        <c:gapWidth val="66"/>
        <c:overlap val="100"/>
        <c:axId val="125949952"/>
        <c:axId val="124786880"/>
        <c:extLst>
          <c:ext xmlns:c15="http://schemas.microsoft.com/office/drawing/2012/chart" uri="{02D57815-91ED-43cb-92C2-25804820EDAC}">
            <c15:filteredBarSeries>
              <c15:ser>
                <c:idx val="2"/>
                <c:order val="2"/>
                <c:tx>
                  <c:strRef>
                    <c:extLst>
                      <c:ext uri="{02D57815-91ED-43cb-92C2-25804820EDAC}">
                        <c15:formulaRef>
                          <c15:sqref>'Category Data'!$I$7</c15:sqref>
                        </c15:formulaRef>
                      </c:ext>
                    </c:extLst>
                    <c:strCache>
                      <c:ptCount val="1"/>
                      <c:pt idx="0">
                        <c:v>Air Conditioning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('Category Data'!$K$4,'Category Data'!$M$4,'Category Data'!$O$4)</c15:sqref>
                        </c15:formulaRef>
                      </c:ext>
                    </c:extLst>
                    <c:numCache>
                      <c:formatCode>General</c:formatCode>
                      <c:ptCount val="3"/>
                      <c:pt idx="0">
                        <c:v>2009</c:v>
                      </c:pt>
                      <c:pt idx="1">
                        <c:v>2005</c:v>
                      </c:pt>
                      <c:pt idx="2">
                        <c:v>2001</c:v>
                      </c:pt>
                    </c:numCache>
                  </c:numRef>
                </c:cat>
                <c:val>
                  <c:numRef>
                    <c:extLst>
                      <c:ext uri="{02D57815-91ED-43cb-92C2-25804820EDAC}">
                        <c15:formulaRef>
                          <c15:sqref>('Category Data'!$K$7,'Category Data'!$M$7,'Category Data'!$O$7)</c15:sqref>
                        </c15:formulaRef>
                      </c:ext>
                    </c:extLst>
                    <c:numCache>
                      <c:formatCode>General</c:formatCode>
                      <c:ptCount val="3"/>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'Category Data'!$I$8</c15:sqref>
                        </c15:formulaRef>
                      </c:ext>
                    </c:extLst>
                    <c:strCache>
                      <c:ptCount val="1"/>
                      <c:pt idx="0">
                        <c:v>Refrigerators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('Category Data'!$K$4,'Category Data'!$M$4,'Category Data'!$O$4)</c15:sqref>
                        </c15:formulaRef>
                      </c:ext>
                    </c:extLst>
                    <c:numCache>
                      <c:formatCode>General</c:formatCode>
                      <c:ptCount val="3"/>
                      <c:pt idx="0">
                        <c:v>2009</c:v>
                      </c:pt>
                      <c:pt idx="1">
                        <c:v>2005</c:v>
                      </c:pt>
                      <c:pt idx="2">
                        <c:v>2001</c:v>
                      </c:pt>
                    </c:numCache>
                  </c:numRef>
                </c:cat>
                <c:val>
                  <c:numRef>
                    <c:extLst xmlns:c15="http://schemas.microsoft.com/office/drawing/2012/chart">
                      <c:ext xmlns:c15="http://schemas.microsoft.com/office/drawing/2012/chart" uri="{02D57815-91ED-43cb-92C2-25804820EDAC}">
                        <c15:formulaRef>
                          <c15:sqref>('Category Data'!$K$8,'Category Data'!$M$8,'Category Data'!$O$8)</c15:sqref>
                        </c15:formulaRef>
                      </c:ext>
                    </c:extLst>
                    <c:numCache>
                      <c:formatCode>General</c:formatCode>
                      <c:ptCount val="3"/>
                    </c:numCache>
                  </c:numRef>
                </c:val>
              </c15:ser>
            </c15:filteredBarSeries>
          </c:ext>
        </c:extLst>
      </c:barChart>
      <c:catAx>
        <c:axId val="1259499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786880"/>
        <c:crosses val="autoZero"/>
        <c:auto val="1"/>
        <c:lblAlgn val="ctr"/>
        <c:lblOffset val="100"/>
        <c:noMultiLvlLbl val="0"/>
      </c:catAx>
      <c:valAx>
        <c:axId val="1247868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49952"/>
        <c:crosses val="max"/>
        <c:crossBetween val="between"/>
        <c:majorUnit val="1"/>
      </c:valAx>
      <c:spPr>
        <a:noFill/>
        <a:ln>
          <a:noFill/>
        </a:ln>
        <a:effectLst/>
      </c:spPr>
    </c:plotArea>
    <c:legend>
      <c:legendPos val="r"/>
      <c:layout>
        <c:manualLayout>
          <c:xMode val="edge"/>
          <c:yMode val="edge"/>
          <c:x val="0.64371363883233013"/>
          <c:y val="0.21507256445885437"/>
          <c:w val="0.32790146193406244"/>
          <c:h val="0.422796047552879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Intermediate Data'!$D$49" lockText="1" noThreeD="1"/>
</file>

<file path=xl/ctrlProps/ctrlProp10.xml><?xml version="1.0" encoding="utf-8"?>
<formControlPr xmlns="http://schemas.microsoft.com/office/spreadsheetml/2009/9/main" objectType="CheckBox" fmlaLink="'Intermediate Data'!$AV$26" lockText="1" noThreeD="1"/>
</file>

<file path=xl/ctrlProps/ctrlProp11.xml><?xml version="1.0" encoding="utf-8"?>
<formControlPr xmlns="http://schemas.microsoft.com/office/spreadsheetml/2009/9/main" objectType="CheckBox" fmlaLink="'Intermediate Data'!$AV$27" lockText="1" noThreeD="1"/>
</file>

<file path=xl/ctrlProps/ctrlProp12.xml><?xml version="1.0" encoding="utf-8"?>
<formControlPr xmlns="http://schemas.microsoft.com/office/spreadsheetml/2009/9/main" objectType="CheckBox" fmlaLink="'Intermediate Data'!$AV$28" lockText="1" noThreeD="1"/>
</file>

<file path=xl/ctrlProps/ctrlProp13.xml><?xml version="1.0" encoding="utf-8"?>
<formControlPr xmlns="http://schemas.microsoft.com/office/spreadsheetml/2009/9/main" objectType="CheckBox" fmlaLink="'Intermediate Data'!$AV$29" lockText="1" noThreeD="1"/>
</file>

<file path=xl/ctrlProps/ctrlProp14.xml><?xml version="1.0" encoding="utf-8"?>
<formControlPr xmlns="http://schemas.microsoft.com/office/spreadsheetml/2009/9/main" objectType="CheckBox" fmlaLink="'Intermediate Data'!$AV$30" lockText="1" noThreeD="1"/>
</file>

<file path=xl/ctrlProps/ctrlProp15.xml><?xml version="1.0" encoding="utf-8"?>
<formControlPr xmlns="http://schemas.microsoft.com/office/spreadsheetml/2009/9/main" objectType="CheckBox" fmlaLink="'Intermediate Data'!$AV$31" lockText="1" noThreeD="1"/>
</file>

<file path=xl/ctrlProps/ctrlProp16.xml><?xml version="1.0" encoding="utf-8"?>
<formControlPr xmlns="http://schemas.microsoft.com/office/spreadsheetml/2009/9/main" objectType="CheckBox" fmlaLink="'Intermediate Data'!$AV$32" lockText="1" noThreeD="1"/>
</file>

<file path=xl/ctrlProps/ctrlProp17.xml><?xml version="1.0" encoding="utf-8"?>
<formControlPr xmlns="http://schemas.microsoft.com/office/spreadsheetml/2009/9/main" objectType="CheckBox" fmlaLink="'Intermediate Data'!$AV$33" lockText="1" noThreeD="1"/>
</file>

<file path=xl/ctrlProps/ctrlProp18.xml><?xml version="1.0" encoding="utf-8"?>
<formControlPr xmlns="http://schemas.microsoft.com/office/spreadsheetml/2009/9/main" objectType="CheckBox" fmlaLink="'Intermediate Data'!$AV$34" lockText="1" noThreeD="1"/>
</file>

<file path=xl/ctrlProps/ctrlProp19.xml><?xml version="1.0" encoding="utf-8"?>
<formControlPr xmlns="http://schemas.microsoft.com/office/spreadsheetml/2009/9/main" objectType="CheckBox" fmlaLink="'Intermediate Data'!$AV$35"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CheckBox" fmlaLink="'Intermediate Data'!$AV$36" lockText="1" noThreeD="1"/>
</file>

<file path=xl/ctrlProps/ctrlProp21.xml><?xml version="1.0" encoding="utf-8"?>
<formControlPr xmlns="http://schemas.microsoft.com/office/spreadsheetml/2009/9/main" objectType="CheckBox" fmlaLink="'Intermediate Data'!$AV$37" lockText="1" noThreeD="1"/>
</file>

<file path=xl/ctrlProps/ctrlProp22.xml><?xml version="1.0" encoding="utf-8"?>
<formControlPr xmlns="http://schemas.microsoft.com/office/spreadsheetml/2009/9/main" objectType="CheckBox" fmlaLink="'Intermediate Data'!$AV$38" lockText="1" noThreeD="1"/>
</file>

<file path=xl/ctrlProps/ctrlProp23.xml><?xml version="1.0" encoding="utf-8"?>
<formControlPr xmlns="http://schemas.microsoft.com/office/spreadsheetml/2009/9/main" objectType="CheckBox" fmlaLink="'Intermediate Data'!$AV$39" lockText="1" noThreeD="1"/>
</file>

<file path=xl/ctrlProps/ctrlProp24.xml><?xml version="1.0" encoding="utf-8"?>
<formControlPr xmlns="http://schemas.microsoft.com/office/spreadsheetml/2009/9/main" objectType="CheckBox" fmlaLink="'Intermediate Data'!$AV$40" lockText="1" noThreeD="1"/>
</file>

<file path=xl/ctrlProps/ctrlProp25.xml><?xml version="1.0" encoding="utf-8"?>
<formControlPr xmlns="http://schemas.microsoft.com/office/spreadsheetml/2009/9/main" objectType="CheckBox" fmlaLink="'Intermediate Data'!$AV$41" lockText="1" noThreeD="1"/>
</file>

<file path=xl/ctrlProps/ctrlProp26.xml><?xml version="1.0" encoding="utf-8"?>
<formControlPr xmlns="http://schemas.microsoft.com/office/spreadsheetml/2009/9/main" objectType="CheckBox" fmlaLink="'Intermediate Data'!$AV$42" lockText="1" noThreeD="1"/>
</file>

<file path=xl/ctrlProps/ctrlProp27.xml><?xml version="1.0" encoding="utf-8"?>
<formControlPr xmlns="http://schemas.microsoft.com/office/spreadsheetml/2009/9/main" objectType="Radio" firstButton="1" fmlaLink="'Intermediate Data'!$AU$49"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Drop" dropLines="3" dropStyle="combo" dx="16" fmlaLink="'Intermediate Data'!$AW$46" fmlaRange="[0]!FuelFilter" noThreeD="1" val="0"/>
</file>

<file path=xl/ctrlProps/ctrlProp32.xml><?xml version="1.0" encoding="utf-8"?>
<formControlPr xmlns="http://schemas.microsoft.com/office/spreadsheetml/2009/9/main" objectType="Drop" dropLines="5" dropStyle="combo" dx="16" fmlaLink="'Intermediate Data'!$AZ$45" fmlaRange="[0]!T1FilterByNew" noThreeD="1" val="0"/>
</file>

<file path=xl/ctrlProps/ctrlProp33.xml><?xml version="1.0" encoding="utf-8"?>
<formControlPr xmlns="http://schemas.microsoft.com/office/spreadsheetml/2009/9/main" objectType="Drop" dropLines="5" dropStyle="combo" dx="16" fmlaLink="'Intermediate Data'!$AW$48" fmlaRange="[0]!Territory" noThreeD="1" val="0"/>
</file>

<file path=xl/ctrlProps/ctrlProp34.xml><?xml version="1.0" encoding="utf-8"?>
<formControlPr xmlns="http://schemas.microsoft.com/office/spreadsheetml/2009/9/main" objectType="Drop" dropLines="21" dropStyle="combo" dx="16" fmlaLink="'Intermediate Data'!$BB$45" fmlaRange="T1ProductListAll" noThreeD="1" val="0"/>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Drop" dropLines="3" dropStyle="combo" dx="16" fmlaLink="'Intermediate Data'!$F$46" fmlaRange="[0]!FuelFilter" noThreeD="1" val="0"/>
</file>

<file path=xl/ctrlProps/ctrlProp6.xml><?xml version="1.0" encoding="utf-8"?>
<formControlPr xmlns="http://schemas.microsoft.com/office/spreadsheetml/2009/9/main" objectType="Drop" dropLines="16" dropStyle="combo" dx="16" fmlaLink="'Intermediate Data'!$F$47" fmlaRange="HHFilterBy" noThreeD="1" val="0"/>
</file>

<file path=xl/ctrlProps/ctrlProp7.xml><?xml version="1.0" encoding="utf-8"?>
<formControlPr xmlns="http://schemas.microsoft.com/office/spreadsheetml/2009/9/main" objectType="Drop" dropLines="5" dropStyle="combo" dx="16" fmlaLink="'Intermediate Data'!$F$48" fmlaRange="[0]!Territory" noThreeD="1" val="0"/>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Intermediate Data'!$AV$2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247650</xdr:colOff>
          <xdr:row>5</xdr:row>
          <xdr:rowOff>47625</xdr:rowOff>
        </xdr:from>
        <xdr:to>
          <xdr:col>13</xdr:col>
          <xdr:colOff>171450</xdr:colOff>
          <xdr:row>6</xdr:row>
          <xdr:rowOff>171450</xdr:rowOff>
        </xdr:to>
        <xdr:sp macro="" textlink="">
          <xdr:nvSpPr>
            <xdr:cNvPr id="6147" name="Option Button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xdr:row>
          <xdr:rowOff>47625</xdr:rowOff>
        </xdr:from>
        <xdr:to>
          <xdr:col>21</xdr:col>
          <xdr:colOff>209550</xdr:colOff>
          <xdr:row>6</xdr:row>
          <xdr:rowOff>171450</xdr:rowOff>
        </xdr:to>
        <xdr:sp macro="" textlink="">
          <xdr:nvSpPr>
            <xdr:cNvPr id="6148" name="Option Button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xdr:row>
          <xdr:rowOff>47625</xdr:rowOff>
        </xdr:from>
        <xdr:to>
          <xdr:col>32</xdr:col>
          <xdr:colOff>209550</xdr:colOff>
          <xdr:row>6</xdr:row>
          <xdr:rowOff>171450</xdr:rowOff>
        </xdr:to>
        <xdr:sp macro="" textlink="">
          <xdr:nvSpPr>
            <xdr:cNvPr id="6149" name="Option Button 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xdr:row>
          <xdr:rowOff>47625</xdr:rowOff>
        </xdr:from>
        <xdr:to>
          <xdr:col>43</xdr:col>
          <xdr:colOff>209550</xdr:colOff>
          <xdr:row>6</xdr:row>
          <xdr:rowOff>171450</xdr:rowOff>
        </xdr:to>
        <xdr:sp macro="" textlink="">
          <xdr:nvSpPr>
            <xdr:cNvPr id="6150" name="Option Button 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xdr:row>
          <xdr:rowOff>0</xdr:rowOff>
        </xdr:from>
        <xdr:to>
          <xdr:col>18</xdr:col>
          <xdr:colOff>0</xdr:colOff>
          <xdr:row>2</xdr:row>
          <xdr:rowOff>180975</xdr:rowOff>
        </xdr:to>
        <xdr:sp macro="" textlink="">
          <xdr:nvSpPr>
            <xdr:cNvPr id="6245" name="Drop Down 101" hidden="1">
              <a:extLst>
                <a:ext uri="{63B3BB69-23CF-44E3-9099-C40C66FF867C}">
                  <a14:compatExt spid="_x0000_s6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xdr:row>
          <xdr:rowOff>0</xdr:rowOff>
        </xdr:from>
        <xdr:to>
          <xdr:col>20</xdr:col>
          <xdr:colOff>209550</xdr:colOff>
          <xdr:row>3</xdr:row>
          <xdr:rowOff>180975</xdr:rowOff>
        </xdr:to>
        <xdr:sp macro="" textlink="">
          <xdr:nvSpPr>
            <xdr:cNvPr id="6248" name="Drop Down 104" hidden="1">
              <a:extLst>
                <a:ext uri="{63B3BB69-23CF-44E3-9099-C40C66FF867C}">
                  <a14:compatExt spid="_x0000_s6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xdr:row>
          <xdr:rowOff>0</xdr:rowOff>
        </xdr:from>
        <xdr:to>
          <xdr:col>18</xdr:col>
          <xdr:colOff>0</xdr:colOff>
          <xdr:row>4</xdr:row>
          <xdr:rowOff>180975</xdr:rowOff>
        </xdr:to>
        <xdr:sp macro="" textlink="">
          <xdr:nvSpPr>
            <xdr:cNvPr id="6249" name="Drop Down 105" hidden="1">
              <a:extLst>
                <a:ext uri="{63B3BB69-23CF-44E3-9099-C40C66FF867C}">
                  <a14:compatExt spid="_x0000_s6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5</xdr:row>
          <xdr:rowOff>47625</xdr:rowOff>
        </xdr:from>
        <xdr:to>
          <xdr:col>49</xdr:col>
          <xdr:colOff>200025</xdr:colOff>
          <xdr:row>6</xdr:row>
          <xdr:rowOff>171450</xdr:rowOff>
        </xdr:to>
        <xdr:sp macro="" textlink="">
          <xdr:nvSpPr>
            <xdr:cNvPr id="6491" name="Option Button 347" hidden="1">
              <a:extLst>
                <a:ext uri="{63B3BB69-23CF-44E3-9099-C40C66FF867C}">
                  <a14:compatExt spid="_x0000_s6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38100</xdr:rowOff>
        </xdr:from>
        <xdr:to>
          <xdr:col>11</xdr:col>
          <xdr:colOff>200025</xdr:colOff>
          <xdr:row>24</xdr:row>
          <xdr:rowOff>57150</xdr:rowOff>
        </xdr:to>
        <xdr:pic>
          <xdr:nvPicPr>
            <xdr:cNvPr id="6704" name="Picture 8"/>
            <xdr:cNvPicPr>
              <a:picLocks noChangeAspect="1" noChangeArrowheads="1"/>
              <a:extLst>
                <a:ext uri="{84589F7E-364E-4C9E-8A38-B11213B215E9}">
                  <a14:cameraTool cellRange="HHChoose" spid="_x0000_s6798"/>
                </a:ext>
              </a:extLst>
            </xdr:cNvPicPr>
          </xdr:nvPicPr>
          <xdr:blipFill>
            <a:blip xmlns:r="http://schemas.openxmlformats.org/officeDocument/2006/relationships" r:embed="rId1"/>
            <a:srcRect/>
            <a:stretch>
              <a:fillRect/>
            </a:stretch>
          </xdr:blipFill>
          <xdr:spPr bwMode="auto">
            <a:xfrm>
              <a:off x="200025" y="2200275"/>
              <a:ext cx="2695575" cy="2495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66</xdr:col>
          <xdr:colOff>28575</xdr:colOff>
          <xdr:row>4</xdr:row>
          <xdr:rowOff>28575</xdr:rowOff>
        </xdr:from>
        <xdr:to>
          <xdr:col>66</xdr:col>
          <xdr:colOff>209550</xdr:colOff>
          <xdr:row>5</xdr:row>
          <xdr:rowOff>28575</xdr:rowOff>
        </xdr:to>
        <xdr:sp macro="" textlink="">
          <xdr:nvSpPr>
            <xdr:cNvPr id="12291" name="Check Box 3" hidden="1">
              <a:extLst>
                <a:ext uri="{63B3BB69-23CF-44E3-9099-C40C66FF867C}">
                  <a14:compatExt spid="_x0000_s1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5</xdr:row>
          <xdr:rowOff>38100</xdr:rowOff>
        </xdr:from>
        <xdr:to>
          <xdr:col>66</xdr:col>
          <xdr:colOff>209550</xdr:colOff>
          <xdr:row>6</xdr:row>
          <xdr:rowOff>133350</xdr:rowOff>
        </xdr:to>
        <xdr:sp macro="" textlink="">
          <xdr:nvSpPr>
            <xdr:cNvPr id="12292" name="Check Box 4" hidden="1">
              <a:extLst>
                <a:ext uri="{63B3BB69-23CF-44E3-9099-C40C66FF867C}">
                  <a14:compatExt spid="_x0000_s1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xdr:row>
          <xdr:rowOff>171450</xdr:rowOff>
        </xdr:from>
        <xdr:to>
          <xdr:col>66</xdr:col>
          <xdr:colOff>209550</xdr:colOff>
          <xdr:row>7</xdr:row>
          <xdr:rowOff>171450</xdr:rowOff>
        </xdr:to>
        <xdr:sp macro="" textlink="">
          <xdr:nvSpPr>
            <xdr:cNvPr id="12293" name="Check Box 5" hidden="1">
              <a:extLst>
                <a:ext uri="{63B3BB69-23CF-44E3-9099-C40C66FF867C}">
                  <a14:compatExt spid="_x0000_s12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7</xdr:row>
          <xdr:rowOff>180975</xdr:rowOff>
        </xdr:from>
        <xdr:to>
          <xdr:col>66</xdr:col>
          <xdr:colOff>209550</xdr:colOff>
          <xdr:row>8</xdr:row>
          <xdr:rowOff>180975</xdr:rowOff>
        </xdr:to>
        <xdr:sp macro="" textlink="">
          <xdr:nvSpPr>
            <xdr:cNvPr id="12294" name="Check Box 6" hidden="1">
              <a:extLst>
                <a:ext uri="{63B3BB69-23CF-44E3-9099-C40C66FF867C}">
                  <a14:compatExt spid="_x0000_s12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8</xdr:row>
          <xdr:rowOff>190500</xdr:rowOff>
        </xdr:from>
        <xdr:to>
          <xdr:col>66</xdr:col>
          <xdr:colOff>209550</xdr:colOff>
          <xdr:row>9</xdr:row>
          <xdr:rowOff>180975</xdr:rowOff>
        </xdr:to>
        <xdr:sp macro="" textlink="">
          <xdr:nvSpPr>
            <xdr:cNvPr id="12295" name="Check Box 7" hidden="1">
              <a:extLst>
                <a:ext uri="{63B3BB69-23CF-44E3-9099-C40C66FF867C}">
                  <a14:compatExt spid="_x0000_s12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11</xdr:row>
          <xdr:rowOff>9525</xdr:rowOff>
        </xdr:from>
        <xdr:to>
          <xdr:col>66</xdr:col>
          <xdr:colOff>209550</xdr:colOff>
          <xdr:row>12</xdr:row>
          <xdr:rowOff>9525</xdr:rowOff>
        </xdr:to>
        <xdr:sp macro="" textlink="">
          <xdr:nvSpPr>
            <xdr:cNvPr id="12296" name="Check Box 8" hidden="1">
              <a:extLst>
                <a:ext uri="{63B3BB69-23CF-44E3-9099-C40C66FF867C}">
                  <a14:compatExt spid="_x0000_s12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12</xdr:row>
          <xdr:rowOff>0</xdr:rowOff>
        </xdr:from>
        <xdr:to>
          <xdr:col>66</xdr:col>
          <xdr:colOff>209550</xdr:colOff>
          <xdr:row>13</xdr:row>
          <xdr:rowOff>0</xdr:rowOff>
        </xdr:to>
        <xdr:sp macro="" textlink="">
          <xdr:nvSpPr>
            <xdr:cNvPr id="12297" name="Check Box 9" hidden="1">
              <a:extLst>
                <a:ext uri="{63B3BB69-23CF-44E3-9099-C40C66FF867C}">
                  <a14:compatExt spid="_x0000_s12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13</xdr:row>
          <xdr:rowOff>0</xdr:rowOff>
        </xdr:from>
        <xdr:to>
          <xdr:col>66</xdr:col>
          <xdr:colOff>209550</xdr:colOff>
          <xdr:row>13</xdr:row>
          <xdr:rowOff>180975</xdr:rowOff>
        </xdr:to>
        <xdr:sp macro="" textlink="">
          <xdr:nvSpPr>
            <xdr:cNvPr id="12298" name="Check Box 10" hidden="1">
              <a:extLst>
                <a:ext uri="{63B3BB69-23CF-44E3-9099-C40C66FF867C}">
                  <a14:compatExt spid="_x0000_s12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14</xdr:row>
          <xdr:rowOff>0</xdr:rowOff>
        </xdr:from>
        <xdr:to>
          <xdr:col>66</xdr:col>
          <xdr:colOff>209550</xdr:colOff>
          <xdr:row>15</xdr:row>
          <xdr:rowOff>0</xdr:rowOff>
        </xdr:to>
        <xdr:sp macro="" textlink="">
          <xdr:nvSpPr>
            <xdr:cNvPr id="12299" name="Check Box 11" hidden="1">
              <a:extLst>
                <a:ext uri="{63B3BB69-23CF-44E3-9099-C40C66FF867C}">
                  <a14:compatExt spid="_x0000_s12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10</xdr:row>
          <xdr:rowOff>0</xdr:rowOff>
        </xdr:from>
        <xdr:to>
          <xdr:col>66</xdr:col>
          <xdr:colOff>209550</xdr:colOff>
          <xdr:row>11</xdr:row>
          <xdr:rowOff>0</xdr:rowOff>
        </xdr:to>
        <xdr:sp macro="" textlink="">
          <xdr:nvSpPr>
            <xdr:cNvPr id="12300" name="Check Box 12" hidden="1">
              <a:extLst>
                <a:ext uri="{63B3BB69-23CF-44E3-9099-C40C66FF867C}">
                  <a14:compatExt spid="_x0000_s12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15</xdr:row>
          <xdr:rowOff>0</xdr:rowOff>
        </xdr:from>
        <xdr:to>
          <xdr:col>66</xdr:col>
          <xdr:colOff>209550</xdr:colOff>
          <xdr:row>16</xdr:row>
          <xdr:rowOff>0</xdr:rowOff>
        </xdr:to>
        <xdr:sp macro="" textlink="">
          <xdr:nvSpPr>
            <xdr:cNvPr id="12301" name="Check Box 13" hidden="1">
              <a:extLst>
                <a:ext uri="{63B3BB69-23CF-44E3-9099-C40C66FF867C}">
                  <a14:compatExt spid="_x0000_s12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16</xdr:row>
          <xdr:rowOff>9525</xdr:rowOff>
        </xdr:from>
        <xdr:to>
          <xdr:col>66</xdr:col>
          <xdr:colOff>209550</xdr:colOff>
          <xdr:row>17</xdr:row>
          <xdr:rowOff>0</xdr:rowOff>
        </xdr:to>
        <xdr:sp macro="" textlink="">
          <xdr:nvSpPr>
            <xdr:cNvPr id="12302" name="Check Box 14" hidden="1">
              <a:extLst>
                <a:ext uri="{63B3BB69-23CF-44E3-9099-C40C66FF867C}">
                  <a14:compatExt spid="_x0000_s12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17</xdr:row>
          <xdr:rowOff>0</xdr:rowOff>
        </xdr:from>
        <xdr:to>
          <xdr:col>66</xdr:col>
          <xdr:colOff>209550</xdr:colOff>
          <xdr:row>18</xdr:row>
          <xdr:rowOff>0</xdr:rowOff>
        </xdr:to>
        <xdr:sp macro="" textlink="">
          <xdr:nvSpPr>
            <xdr:cNvPr id="12303" name="Check Box 15" hidden="1">
              <a:extLst>
                <a:ext uri="{63B3BB69-23CF-44E3-9099-C40C66FF867C}">
                  <a14:compatExt spid="_x0000_s12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18</xdr:row>
          <xdr:rowOff>0</xdr:rowOff>
        </xdr:from>
        <xdr:to>
          <xdr:col>66</xdr:col>
          <xdr:colOff>209550</xdr:colOff>
          <xdr:row>19</xdr:row>
          <xdr:rowOff>0</xdr:rowOff>
        </xdr:to>
        <xdr:sp macro="" textlink="">
          <xdr:nvSpPr>
            <xdr:cNvPr id="12304" name="Check Box 16" hidden="1">
              <a:extLst>
                <a:ext uri="{63B3BB69-23CF-44E3-9099-C40C66FF867C}">
                  <a14:compatExt spid="_x0000_s12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19</xdr:row>
          <xdr:rowOff>0</xdr:rowOff>
        </xdr:from>
        <xdr:to>
          <xdr:col>66</xdr:col>
          <xdr:colOff>209550</xdr:colOff>
          <xdr:row>20</xdr:row>
          <xdr:rowOff>0</xdr:rowOff>
        </xdr:to>
        <xdr:sp macro="" textlink="">
          <xdr:nvSpPr>
            <xdr:cNvPr id="12305" name="Check Box 17" hidden="1">
              <a:extLst>
                <a:ext uri="{63B3BB69-23CF-44E3-9099-C40C66FF867C}">
                  <a14:compatExt spid="_x0000_s12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20</xdr:row>
          <xdr:rowOff>9525</xdr:rowOff>
        </xdr:from>
        <xdr:to>
          <xdr:col>66</xdr:col>
          <xdr:colOff>209550</xdr:colOff>
          <xdr:row>21</xdr:row>
          <xdr:rowOff>0</xdr:rowOff>
        </xdr:to>
        <xdr:sp macro="" textlink="">
          <xdr:nvSpPr>
            <xdr:cNvPr id="12306" name="Check Box 18" hidden="1">
              <a:extLst>
                <a:ext uri="{63B3BB69-23CF-44E3-9099-C40C66FF867C}">
                  <a14:compatExt spid="_x0000_s12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21</xdr:row>
          <xdr:rowOff>0</xdr:rowOff>
        </xdr:from>
        <xdr:to>
          <xdr:col>66</xdr:col>
          <xdr:colOff>209550</xdr:colOff>
          <xdr:row>22</xdr:row>
          <xdr:rowOff>0</xdr:rowOff>
        </xdr:to>
        <xdr:sp macro="" textlink="">
          <xdr:nvSpPr>
            <xdr:cNvPr id="12307" name="Check Box 19" hidden="1">
              <a:extLst>
                <a:ext uri="{63B3BB69-23CF-44E3-9099-C40C66FF867C}">
                  <a14:compatExt spid="_x0000_s12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21</xdr:row>
          <xdr:rowOff>180975</xdr:rowOff>
        </xdr:from>
        <xdr:to>
          <xdr:col>66</xdr:col>
          <xdr:colOff>209550</xdr:colOff>
          <xdr:row>22</xdr:row>
          <xdr:rowOff>180975</xdr:rowOff>
        </xdr:to>
        <xdr:sp macro="" textlink="">
          <xdr:nvSpPr>
            <xdr:cNvPr id="12308" name="Check Box 20" hidden="1">
              <a:extLst>
                <a:ext uri="{63B3BB69-23CF-44E3-9099-C40C66FF867C}">
                  <a14:compatExt spid="_x0000_s12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xdr:row>
          <xdr:rowOff>85725</xdr:rowOff>
        </xdr:from>
        <xdr:to>
          <xdr:col>24</xdr:col>
          <xdr:colOff>209550</xdr:colOff>
          <xdr:row>6</xdr:row>
          <xdr:rowOff>171450</xdr:rowOff>
        </xdr:to>
        <xdr:sp macro="" textlink="">
          <xdr:nvSpPr>
            <xdr:cNvPr id="12322" name="Option Button 34" hidden="1">
              <a:extLst>
                <a:ext uri="{63B3BB69-23CF-44E3-9099-C40C66FF867C}">
                  <a14:compatExt spid="_x0000_s12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xdr:row>
          <xdr:rowOff>85725</xdr:rowOff>
        </xdr:from>
        <xdr:to>
          <xdr:col>28</xdr:col>
          <xdr:colOff>209550</xdr:colOff>
          <xdr:row>6</xdr:row>
          <xdr:rowOff>171450</xdr:rowOff>
        </xdr:to>
        <xdr:sp macro="" textlink="">
          <xdr:nvSpPr>
            <xdr:cNvPr id="12323" name="Option Button 35" hidden="1">
              <a:extLst>
                <a:ext uri="{63B3BB69-23CF-44E3-9099-C40C66FF867C}">
                  <a14:compatExt spid="_x0000_s12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xdr:row>
          <xdr:rowOff>85725</xdr:rowOff>
        </xdr:from>
        <xdr:to>
          <xdr:col>33</xdr:col>
          <xdr:colOff>209550</xdr:colOff>
          <xdr:row>6</xdr:row>
          <xdr:rowOff>171450</xdr:rowOff>
        </xdr:to>
        <xdr:sp macro="" textlink="">
          <xdr:nvSpPr>
            <xdr:cNvPr id="12324" name="Option Button 36" hidden="1">
              <a:extLst>
                <a:ext uri="{63B3BB69-23CF-44E3-9099-C40C66FF867C}">
                  <a14:compatExt spid="_x0000_s12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xdr:row>
          <xdr:rowOff>85725</xdr:rowOff>
        </xdr:from>
        <xdr:to>
          <xdr:col>38</xdr:col>
          <xdr:colOff>209550</xdr:colOff>
          <xdr:row>6</xdr:row>
          <xdr:rowOff>171450</xdr:rowOff>
        </xdr:to>
        <xdr:sp macro="" textlink="">
          <xdr:nvSpPr>
            <xdr:cNvPr id="12325" name="Option Button 37" hidden="1">
              <a:extLst>
                <a:ext uri="{63B3BB69-23CF-44E3-9099-C40C66FF867C}">
                  <a14:compatExt spid="_x0000_s12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xdr:row>
          <xdr:rowOff>0</xdr:rowOff>
        </xdr:from>
        <xdr:to>
          <xdr:col>8</xdr:col>
          <xdr:colOff>238125</xdr:colOff>
          <xdr:row>2</xdr:row>
          <xdr:rowOff>180975</xdr:rowOff>
        </xdr:to>
        <xdr:sp macro="" textlink="">
          <xdr:nvSpPr>
            <xdr:cNvPr id="12350" name="Drop Down 62" hidden="1">
              <a:extLst>
                <a:ext uri="{63B3BB69-23CF-44E3-9099-C40C66FF867C}">
                  <a14:compatExt spid="_x0000_s12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xdr:row>
          <xdr:rowOff>9525</xdr:rowOff>
        </xdr:from>
        <xdr:to>
          <xdr:col>8</xdr:col>
          <xdr:colOff>238125</xdr:colOff>
          <xdr:row>3</xdr:row>
          <xdr:rowOff>190500</xdr:rowOff>
        </xdr:to>
        <xdr:sp macro="" textlink="">
          <xdr:nvSpPr>
            <xdr:cNvPr id="12358" name="Drop Down 70" hidden="1">
              <a:extLst>
                <a:ext uri="{63B3BB69-23CF-44E3-9099-C40C66FF867C}">
                  <a14:compatExt spid="_x0000_s12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xdr:row>
          <xdr:rowOff>9525</xdr:rowOff>
        </xdr:from>
        <xdr:to>
          <xdr:col>8</xdr:col>
          <xdr:colOff>238125</xdr:colOff>
          <xdr:row>5</xdr:row>
          <xdr:rowOff>0</xdr:rowOff>
        </xdr:to>
        <xdr:sp macro="" textlink="">
          <xdr:nvSpPr>
            <xdr:cNvPr id="12359" name="Drop Down 71" hidden="1">
              <a:extLst>
                <a:ext uri="{63B3BB69-23CF-44E3-9099-C40C66FF867C}">
                  <a14:compatExt spid="_x0000_s12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29</xdr:row>
          <xdr:rowOff>47625</xdr:rowOff>
        </xdr:from>
        <xdr:to>
          <xdr:col>24</xdr:col>
          <xdr:colOff>47625</xdr:colOff>
          <xdr:row>29</xdr:row>
          <xdr:rowOff>228600</xdr:rowOff>
        </xdr:to>
        <xdr:sp macro="" textlink="">
          <xdr:nvSpPr>
            <xdr:cNvPr id="12363" name="Drop Down 75" hidden="1">
              <a:extLst>
                <a:ext uri="{63B3BB69-23CF-44E3-9099-C40C66FF867C}">
                  <a14:compatExt spid="_x0000_s12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5</xdr:row>
          <xdr:rowOff>85725</xdr:rowOff>
        </xdr:from>
        <xdr:to>
          <xdr:col>47</xdr:col>
          <xdr:colOff>190500</xdr:colOff>
          <xdr:row>6</xdr:row>
          <xdr:rowOff>171450</xdr:rowOff>
        </xdr:to>
        <xdr:sp macro="" textlink="">
          <xdr:nvSpPr>
            <xdr:cNvPr id="12370" name="Option Button 82" hidden="1">
              <a:extLst>
                <a:ext uri="{63B3BB69-23CF-44E3-9099-C40C66FF867C}">
                  <a14:compatExt spid="_x0000_s12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28575</xdr:colOff>
          <xdr:row>5</xdr:row>
          <xdr:rowOff>85725</xdr:rowOff>
        </xdr:from>
        <xdr:to>
          <xdr:col>53</xdr:col>
          <xdr:colOff>76200</xdr:colOff>
          <xdr:row>6</xdr:row>
          <xdr:rowOff>171450</xdr:rowOff>
        </xdr:to>
        <xdr:sp macro="" textlink="">
          <xdr:nvSpPr>
            <xdr:cNvPr id="12371" name="Option Button 83" hidden="1">
              <a:extLst>
                <a:ext uri="{63B3BB69-23CF-44E3-9099-C40C66FF867C}">
                  <a14:compatExt spid="_x0000_s1237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4762</xdr:colOff>
      <xdr:row>13</xdr:row>
      <xdr:rowOff>66676</xdr:rowOff>
    </xdr:from>
    <xdr:to>
      <xdr:col>5</xdr:col>
      <xdr:colOff>9525</xdr:colOff>
      <xdr:row>25</xdr:row>
      <xdr:rowOff>139066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52387</xdr:colOff>
      <xdr:row>13</xdr:row>
      <xdr:rowOff>66676</xdr:rowOff>
    </xdr:from>
    <xdr:to>
      <xdr:col>13</xdr:col>
      <xdr:colOff>35242</xdr:colOff>
      <xdr:row>25</xdr:row>
      <xdr:rowOff>139066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Sierzant@semprautilities.com" TargetMode="External"/><Relationship Id="rId7" Type="http://schemas.openxmlformats.org/officeDocument/2006/relationships/comments" Target="../comments1.xml"/><Relationship Id="rId2" Type="http://schemas.openxmlformats.org/officeDocument/2006/relationships/hyperlink" Target="mailto:Larry.Tabizon@sce.com" TargetMode="External"/><Relationship Id="rId1" Type="http://schemas.openxmlformats.org/officeDocument/2006/relationships/hyperlink" Target="mailto:LJManning@semprautilities.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OST2@pge.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omments" Target="../comments2.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toptenusa.org/Top-Ten-Freezers" TargetMode="External"/><Relationship Id="rId18" Type="http://schemas.openxmlformats.org/officeDocument/2006/relationships/hyperlink" Target="http://www.energy.ca.gov/appliances/2013rulemaking/documents/proposals/12-AAER-2F_Residential_Pool_Pumps_and_Replacement_Motors/California_IOUs_Response_to_the_Invitation_to_Submit_Proposals_for_Pool_and_Spas_2013-07-29_TN-71756.pdf" TargetMode="External"/><Relationship Id="rId26" Type="http://schemas.openxmlformats.org/officeDocument/2006/relationships/hyperlink" Target="http://www1.eere.energy.gov/buildings/appliance_standards/product.aspx/productid/72" TargetMode="External"/><Relationship Id="rId39" Type="http://schemas.openxmlformats.org/officeDocument/2006/relationships/hyperlink" Target="http://www.calmac.org/publications/MEL_Literature_Review_6_10_14.pdf" TargetMode="External"/><Relationship Id="rId21" Type="http://schemas.openxmlformats.org/officeDocument/2006/relationships/hyperlink" Target="http://www.ecfr.gov/cgi-bin/text-idx?SID=a7c6cd7918f914346b022597aabdf9b3&amp;node=10:3.0.1.4.18.3.9.2&amp;rgn=div8" TargetMode="External"/><Relationship Id="rId34" Type="http://schemas.openxmlformats.org/officeDocument/2006/relationships/hyperlink" Target="https://www.energystar.gov/products/specs/sites/products/files/ENERGY%20STAR%20Water%20Heaters%20Draft%201%20V3%200.pdf" TargetMode="External"/><Relationship Id="rId42" Type="http://schemas.openxmlformats.org/officeDocument/2006/relationships/hyperlink" Target="http://calresest.kemainc.com/" TargetMode="External"/><Relationship Id="rId7" Type="http://schemas.openxmlformats.org/officeDocument/2006/relationships/hyperlink" Target="https://www.energystar.gov/products/specs/node/405" TargetMode="External"/><Relationship Id="rId2" Type="http://schemas.openxmlformats.org/officeDocument/2006/relationships/hyperlink" Target="http://www.energystar.gov/ia/business/bulk_purchasing/bpsavings_calc/Calc_office_eq.xls" TargetMode="External"/><Relationship Id="rId16" Type="http://schemas.openxmlformats.org/officeDocument/2006/relationships/hyperlink" Target="http://www.energystar.gov/products/specs/sites/products/files/ENERGY%20STAR%20Final%20Draft%20Version%201.0%20Clothes%20Dryers%20Specification_0.pdf" TargetMode="External"/><Relationship Id="rId29" Type="http://schemas.openxmlformats.org/officeDocument/2006/relationships/hyperlink" Target="https://www.energystar.gov/ia/partners/product_specs/program_reqs/Refrigerators_and_Freezers_Program_Requirements_V5.0.pdf?f06d-5d52" TargetMode="External"/><Relationship Id="rId1" Type="http://schemas.openxmlformats.org/officeDocument/2006/relationships/hyperlink" Target="http://www1.eere.energy.gov/buildings/appliance_standards/pdfs/ff_prelim_ch_07_energyuse_2012_07_05.pdf" TargetMode="External"/><Relationship Id="rId6" Type="http://schemas.openxmlformats.org/officeDocument/2006/relationships/hyperlink" Target="https://www.energystar.gov/ia/partners/prod_development/revisions/downloads/commercial_clothes_washers/Clothes_Washers_Program_Requirements_Version_6_1.pdf?9192-b006" TargetMode="External"/><Relationship Id="rId11" Type="http://schemas.openxmlformats.org/officeDocument/2006/relationships/hyperlink" Target="http://www.regulations.gov/" TargetMode="External"/><Relationship Id="rId24" Type="http://schemas.openxmlformats.org/officeDocument/2006/relationships/hyperlink" Target="http://www.energy.ca.gov/appliances/2013rulemaking/documents/proposals/12-AAER-2A_Consumer_Electronics/California_IOUs_Response_to_the_Invitation_for_Standards_Proposals_for_Small_Network_Equipment_2013-07-29_TN-71761.pdf" TargetMode="External"/><Relationship Id="rId32" Type="http://schemas.openxmlformats.org/officeDocument/2006/relationships/hyperlink" Target="https://www.energystar.gov/ia/partners/product_specs/program_reqs/Final_Version_3_AV_Program_Requirements.pdf?61fb-bfd2" TargetMode="External"/><Relationship Id="rId37" Type="http://schemas.openxmlformats.org/officeDocument/2006/relationships/hyperlink" Target="http://www.lesliespool.com/" TargetMode="External"/><Relationship Id="rId40" Type="http://schemas.openxmlformats.org/officeDocument/2006/relationships/hyperlink" Target="http://calresest.kemainc.com/" TargetMode="External"/><Relationship Id="rId45" Type="http://schemas.openxmlformats.org/officeDocument/2006/relationships/printerSettings" Target="../printerSettings/printerSettings14.bin"/><Relationship Id="rId5" Type="http://schemas.openxmlformats.org/officeDocument/2006/relationships/hyperlink" Target="http://www.sears.com/" TargetMode="External"/><Relationship Id="rId15" Type="http://schemas.openxmlformats.org/officeDocument/2006/relationships/hyperlink" Target="http://www.etcc-ca.com/sites/default/files/OLD/images/stories/pdf/ETCC_Report_370.pdf" TargetMode="External"/><Relationship Id="rId23" Type="http://schemas.openxmlformats.org/officeDocument/2006/relationships/hyperlink" Target="http://www1.eere.energy.gov/buildings/appliance_standards/product.aspx/productid/27" TargetMode="External"/><Relationship Id="rId28" Type="http://schemas.openxmlformats.org/officeDocument/2006/relationships/hyperlink" Target="https://www.energystar.gov/ia/partners/product_specs/program_reqs/Refrigerators_and_Freezers_Program_Requirements.pdf?f06d-5d52" TargetMode="External"/><Relationship Id="rId36" Type="http://schemas.openxmlformats.org/officeDocument/2006/relationships/hyperlink" Target="http://www1.eere.energy.gov/buildings/appliance_standards/product.aspx/productid/39" TargetMode="External"/><Relationship Id="rId10" Type="http://schemas.openxmlformats.org/officeDocument/2006/relationships/hyperlink" Target="http://www.aceee.org/files/pdf/white-paper/great-lakes-clothes-washers.pdf" TargetMode="External"/><Relationship Id="rId19" Type="http://schemas.openxmlformats.org/officeDocument/2006/relationships/hyperlink" Target="http://www1.eere.energy.gov/buildings/appliance_standards/docs/national_impact_analysis.xlsm" TargetMode="External"/><Relationship Id="rId31" Type="http://schemas.openxmlformats.org/officeDocument/2006/relationships/hyperlink" Target="http://www1.eere.energy.gov/buildings/appliance_standards/product.aspx/productid/48" TargetMode="External"/><Relationship Id="rId44" Type="http://schemas.openxmlformats.org/officeDocument/2006/relationships/hyperlink" Target="https://websafe.kemainc.com/projects62/Default.aspx?tabid=190" TargetMode="External"/><Relationship Id="rId4" Type="http://schemas.openxmlformats.org/officeDocument/2006/relationships/hyperlink" Target="http://www.bestbuy.com/" TargetMode="External"/><Relationship Id="rId9" Type="http://schemas.openxmlformats.org/officeDocument/2006/relationships/hyperlink" Target="http://www1.eere.energy.gov/buildings/appliance_standards/product.aspx/productid/57" TargetMode="External"/><Relationship Id="rId14" Type="http://schemas.openxmlformats.org/officeDocument/2006/relationships/hyperlink" Target="http://www.energy.ca.gov/appliances/2013rulemaking/documents/responses/Consumer_Electronics_12-AAER-2A/California_IOUs_Response_to_the_Invitation_to_Participate_for_Displays_REFERENCES/LBNL_2011_Max_Tech_and_Beyond_Cumulative_Tech_Potential_Est.xlsx" TargetMode="External"/><Relationship Id="rId22" Type="http://schemas.openxmlformats.org/officeDocument/2006/relationships/hyperlink" Target="http://www.ecfr.gov/cgi-bin/text-idx?SID=a7c6cd7918f914346b022597aabdf9b3&amp;node=10:3.0.1.4.18.3.9.2&amp;rgn=div8" TargetMode="External"/><Relationship Id="rId27" Type="http://schemas.openxmlformats.org/officeDocument/2006/relationships/hyperlink" Target="http://www.energystar.gov/products/specs/system/files/Furnaces_Version_4.0_Program_Requirements.pdf" TargetMode="External"/><Relationship Id="rId30" Type="http://schemas.openxmlformats.org/officeDocument/2006/relationships/hyperlink" Target="http://www.ecfr.gov/cgi-bin/text-idx?SID=a7c6cd7918f914346b022597aabdf9b3&amp;node=10:3.0.1.4.18.3.9.2&amp;rgn=div8" TargetMode="External"/><Relationship Id="rId35" Type="http://schemas.openxmlformats.org/officeDocument/2006/relationships/hyperlink" Target="https://www.energystar.gov/products/specs/sites/products/files/ENERGY%20STAR%20Water%20Heaters%20Draft%201%20V3%200.pdf" TargetMode="External"/><Relationship Id="rId43" Type="http://schemas.openxmlformats.org/officeDocument/2006/relationships/hyperlink" Target="http://websafe.kemainc.com/rass2009/Default.aspx" TargetMode="External"/><Relationship Id="rId8" Type="http://schemas.openxmlformats.org/officeDocument/2006/relationships/hyperlink" Target="http://www1.eere.energy.gov/buildings/appliance_standards/product.aspx/productid/27" TargetMode="External"/><Relationship Id="rId3" Type="http://schemas.openxmlformats.org/officeDocument/2006/relationships/hyperlink" Target="http://www.energystar.gov/ia/partners/downloads/unit_shipment_data/2012_USD_Summary_Report.pdf?da25-b401" TargetMode="External"/><Relationship Id="rId12" Type="http://schemas.openxmlformats.org/officeDocument/2006/relationships/hyperlink" Target="http://aceee.org/files/proceedings/2010/data/papers/2214.pdf" TargetMode="External"/><Relationship Id="rId17" Type="http://schemas.openxmlformats.org/officeDocument/2006/relationships/hyperlink" Target="http://www.aceee.org/sites/default/files/publications/researchreports/a133.pdf" TargetMode="External"/><Relationship Id="rId25" Type="http://schemas.openxmlformats.org/officeDocument/2006/relationships/hyperlink" Target="http://www.eia.gov/consumption/residential/data/2009/" TargetMode="External"/><Relationship Id="rId33" Type="http://schemas.openxmlformats.org/officeDocument/2006/relationships/hyperlink" Target="https://www.energystar.gov/products/specs/system/files/ENERGY%20STAR%20Water%20Heaters%20V2%200%20Program%20Requirements.pdf" TargetMode="External"/><Relationship Id="rId38" Type="http://schemas.openxmlformats.org/officeDocument/2006/relationships/hyperlink" Target="http://www.ma-eeac.org/Docs/8.3_TRMs/1MATRM_2013-15%20PLAN_FINAL.pdf" TargetMode="External"/><Relationship Id="rId20" Type="http://schemas.openxmlformats.org/officeDocument/2006/relationships/hyperlink" Target="http://www.aceee.org/sites/default/files/publications/researchreports/a112.pdf" TargetMode="External"/><Relationship Id="rId41" Type="http://schemas.openxmlformats.org/officeDocument/2006/relationships/hyperlink" Target="http://websafe.kemainc.com/rass2009/Default.aspx"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5"/>
  </sheetPr>
  <dimension ref="A1:L86"/>
  <sheetViews>
    <sheetView showGridLines="0" showRowColHeaders="0" tabSelected="1" zoomScaleNormal="100" workbookViewId="0">
      <selection activeCell="B1" sqref="B1:E1"/>
    </sheetView>
  </sheetViews>
  <sheetFormatPr defaultColWidth="0" defaultRowHeight="15" zeroHeight="1" x14ac:dyDescent="0.25"/>
  <cols>
    <col min="1" max="1" width="2.7109375" style="2" customWidth="1"/>
    <col min="2" max="2" width="28.140625" style="2" customWidth="1"/>
    <col min="3" max="3" width="10.85546875" style="2" bestFit="1" customWidth="1"/>
    <col min="4" max="4" width="8.5703125" style="2" bestFit="1" customWidth="1"/>
    <col min="5" max="5" width="180.42578125" style="1" customWidth="1"/>
    <col min="6" max="6" width="2.5703125" style="2" customWidth="1"/>
    <col min="7" max="7" width="11.85546875" style="2" hidden="1" customWidth="1"/>
    <col min="8" max="8" width="11.85546875" style="16" hidden="1" customWidth="1"/>
    <col min="9" max="10" width="11.85546875" style="22" hidden="1" customWidth="1"/>
    <col min="11" max="11" width="12.5703125" style="22" hidden="1" customWidth="1"/>
    <col min="12" max="16384" width="9.140625" style="2" hidden="1"/>
  </cols>
  <sheetData>
    <row r="1" spans="1:12" ht="50.25" customHeight="1" x14ac:dyDescent="0.4">
      <c r="B1" s="639" t="s">
        <v>947</v>
      </c>
      <c r="C1" s="640"/>
      <c r="D1" s="640"/>
      <c r="E1" s="640"/>
    </row>
    <row r="2" spans="1:12" x14ac:dyDescent="0.25">
      <c r="B2" s="641" t="s">
        <v>945</v>
      </c>
      <c r="C2" s="641"/>
      <c r="D2" s="641"/>
      <c r="E2" s="641"/>
    </row>
    <row r="3" spans="1:12" ht="15.75" thickBot="1" x14ac:dyDescent="0.3">
      <c r="B3" s="642" t="s">
        <v>946</v>
      </c>
      <c r="C3" s="642"/>
      <c r="D3" s="642"/>
      <c r="E3" s="642"/>
    </row>
    <row r="4" spans="1:12" ht="27.75" customHeight="1" thickTop="1" x14ac:dyDescent="0.25">
      <c r="B4" s="570" t="s">
        <v>975</v>
      </c>
      <c r="C4" s="570"/>
      <c r="D4" s="570"/>
      <c r="E4" s="570"/>
    </row>
    <row r="5" spans="1:12" ht="6.75" customHeight="1" x14ac:dyDescent="0.25"/>
    <row r="6" spans="1:12" s="390" customFormat="1" x14ac:dyDescent="0.25">
      <c r="A6" s="570" t="s">
        <v>716</v>
      </c>
      <c r="C6" s="559" t="s">
        <v>898</v>
      </c>
      <c r="E6" s="489"/>
      <c r="H6" s="489"/>
      <c r="I6" s="489"/>
      <c r="J6" s="489"/>
      <c r="K6" s="489"/>
    </row>
    <row r="7" spans="1:12" s="390" customFormat="1" x14ac:dyDescent="0.25">
      <c r="A7" s="570" t="s">
        <v>717</v>
      </c>
      <c r="C7" s="557">
        <v>41813</v>
      </c>
      <c r="D7" s="390" t="s">
        <v>971</v>
      </c>
      <c r="E7" s="489"/>
      <c r="H7" s="489"/>
      <c r="I7" s="489"/>
      <c r="J7" s="489"/>
      <c r="K7" s="489"/>
    </row>
    <row r="8" spans="1:12" s="390" customFormat="1" x14ac:dyDescent="0.25">
      <c r="A8" s="570" t="s">
        <v>943</v>
      </c>
      <c r="E8" s="489"/>
      <c r="H8" s="489"/>
      <c r="I8" s="489"/>
      <c r="J8" s="489"/>
      <c r="K8" s="489"/>
    </row>
    <row r="9" spans="1:12" s="390" customFormat="1" x14ac:dyDescent="0.25">
      <c r="A9" s="570" t="s">
        <v>944</v>
      </c>
      <c r="E9" s="489"/>
      <c r="H9" s="489"/>
      <c r="I9" s="489"/>
      <c r="J9" s="489"/>
      <c r="K9" s="489"/>
    </row>
    <row r="10" spans="1:12" s="390" customFormat="1" x14ac:dyDescent="0.25">
      <c r="A10" s="571"/>
      <c r="B10" s="390" t="s">
        <v>896</v>
      </c>
      <c r="C10" s="558" t="s">
        <v>897</v>
      </c>
      <c r="E10" s="489"/>
      <c r="H10" s="489"/>
      <c r="I10" s="489"/>
      <c r="J10" s="489"/>
      <c r="K10" s="489"/>
    </row>
    <row r="11" spans="1:12" s="390" customFormat="1" x14ac:dyDescent="0.25">
      <c r="B11" s="390" t="s">
        <v>941</v>
      </c>
      <c r="C11" s="558" t="s">
        <v>942</v>
      </c>
      <c r="E11" s="489"/>
      <c r="H11" s="489"/>
      <c r="I11" s="489"/>
      <c r="J11" s="489"/>
      <c r="K11" s="489"/>
    </row>
    <row r="12" spans="1:12" s="390" customFormat="1" x14ac:dyDescent="0.25">
      <c r="B12" s="390" t="s">
        <v>938</v>
      </c>
      <c r="C12" s="558" t="s">
        <v>939</v>
      </c>
      <c r="E12" s="489"/>
      <c r="H12" s="489"/>
      <c r="I12" s="489"/>
      <c r="J12" s="489"/>
      <c r="K12" s="489"/>
    </row>
    <row r="13" spans="1:12" s="390" customFormat="1" x14ac:dyDescent="0.25">
      <c r="B13" s="390" t="s">
        <v>894</v>
      </c>
      <c r="C13" s="558" t="s">
        <v>895</v>
      </c>
      <c r="E13" s="489"/>
      <c r="H13" s="489"/>
      <c r="I13" s="489"/>
      <c r="J13" s="489"/>
      <c r="K13" s="489"/>
    </row>
    <row r="14" spans="1:12" s="489" customFormat="1" ht="37.5" customHeight="1" thickBot="1" x14ac:dyDescent="0.35">
      <c r="A14" s="643" t="s">
        <v>835</v>
      </c>
      <c r="B14" s="643"/>
      <c r="C14" s="643"/>
      <c r="D14" s="643"/>
      <c r="E14" s="643"/>
      <c r="F14" s="390"/>
      <c r="G14" s="390"/>
      <c r="H14" s="390"/>
      <c r="I14" s="390"/>
      <c r="J14" s="390"/>
      <c r="K14" s="390"/>
      <c r="L14" s="390"/>
    </row>
    <row r="15" spans="1:12" s="390" customFormat="1" ht="27" customHeight="1" thickTop="1" thickBot="1" x14ac:dyDescent="0.35">
      <c r="B15" s="646" t="s">
        <v>678</v>
      </c>
      <c r="C15" s="646"/>
      <c r="D15" s="646"/>
      <c r="E15" s="646"/>
    </row>
    <row r="16" spans="1:12" s="390" customFormat="1" ht="22.5" customHeight="1" x14ac:dyDescent="0.25">
      <c r="B16" s="490" t="s">
        <v>673</v>
      </c>
      <c r="C16" s="658" t="s">
        <v>830</v>
      </c>
      <c r="D16" s="660"/>
      <c r="E16" s="659"/>
    </row>
    <row r="17" spans="1:12" s="390" customFormat="1" ht="47.25" customHeight="1" x14ac:dyDescent="0.25">
      <c r="B17" s="490" t="s">
        <v>626</v>
      </c>
      <c r="C17" s="658" t="s">
        <v>952</v>
      </c>
      <c r="D17" s="660"/>
      <c r="E17" s="659"/>
    </row>
    <row r="18" spans="1:12" s="390" customFormat="1" ht="27" customHeight="1" thickBot="1" x14ac:dyDescent="0.35">
      <c r="B18" s="661" t="s">
        <v>833</v>
      </c>
      <c r="C18" s="661"/>
      <c r="D18" s="661"/>
      <c r="E18" s="661"/>
    </row>
    <row r="19" spans="1:12" s="390" customFormat="1" ht="70.5" customHeight="1" x14ac:dyDescent="0.25">
      <c r="B19" s="490" t="s">
        <v>719</v>
      </c>
      <c r="C19" s="650" t="s">
        <v>695</v>
      </c>
      <c r="D19" s="651"/>
      <c r="E19" s="491" t="s">
        <v>948</v>
      </c>
      <c r="H19" s="489"/>
      <c r="I19" s="489"/>
      <c r="J19" s="489"/>
      <c r="K19" s="489"/>
    </row>
    <row r="20" spans="1:12" s="390" customFormat="1" ht="22.5" customHeight="1" x14ac:dyDescent="0.25">
      <c r="B20" s="490" t="s">
        <v>681</v>
      </c>
      <c r="C20" s="652" t="s">
        <v>405</v>
      </c>
      <c r="D20" s="653"/>
      <c r="E20" s="491" t="s">
        <v>834</v>
      </c>
      <c r="H20" s="489"/>
      <c r="I20" s="489"/>
      <c r="J20" s="489"/>
      <c r="K20" s="489"/>
    </row>
    <row r="21" spans="1:12" s="390" customFormat="1" x14ac:dyDescent="0.25">
      <c r="B21" s="656" t="s">
        <v>682</v>
      </c>
      <c r="C21" s="492" t="s">
        <v>8</v>
      </c>
      <c r="D21" s="493" t="s">
        <v>6</v>
      </c>
      <c r="E21" s="654" t="s">
        <v>935</v>
      </c>
      <c r="H21" s="489"/>
      <c r="I21" s="489"/>
      <c r="J21" s="489"/>
      <c r="K21" s="489"/>
    </row>
    <row r="22" spans="1:12" s="390" customFormat="1" ht="37.5" customHeight="1" x14ac:dyDescent="0.25">
      <c r="B22" s="657"/>
      <c r="C22" s="494" t="s">
        <v>692</v>
      </c>
      <c r="D22" s="495" t="s">
        <v>693</v>
      </c>
      <c r="E22" s="655"/>
      <c r="H22" s="489"/>
      <c r="I22" s="489"/>
      <c r="J22" s="489"/>
      <c r="K22" s="489"/>
    </row>
    <row r="23" spans="1:12" s="390" customFormat="1" ht="22.5" customHeight="1" x14ac:dyDescent="0.25">
      <c r="B23" s="490" t="s">
        <v>680</v>
      </c>
      <c r="C23" s="658"/>
      <c r="D23" s="659"/>
      <c r="E23" s="491" t="s">
        <v>683</v>
      </c>
      <c r="H23" s="489"/>
      <c r="I23" s="489"/>
      <c r="J23" s="489"/>
      <c r="K23" s="489"/>
    </row>
    <row r="24" spans="1:12" s="247" customFormat="1" ht="12" customHeight="1" x14ac:dyDescent="0.3">
      <c r="A24" s="496"/>
      <c r="B24" s="496"/>
      <c r="C24" s="496"/>
      <c r="D24" s="496"/>
      <c r="E24" s="496"/>
      <c r="F24" s="296"/>
      <c r="G24" s="296"/>
      <c r="H24" s="296"/>
      <c r="I24" s="296"/>
      <c r="J24" s="296"/>
      <c r="K24" s="296"/>
      <c r="L24" s="296"/>
    </row>
    <row r="25" spans="1:12" ht="37.5" customHeight="1" thickBot="1" x14ac:dyDescent="0.35">
      <c r="A25" s="643" t="s">
        <v>836</v>
      </c>
      <c r="B25" s="643"/>
      <c r="C25" s="643"/>
      <c r="D25" s="643"/>
      <c r="E25" s="643"/>
      <c r="F25"/>
      <c r="G25"/>
      <c r="H25"/>
      <c r="I25"/>
      <c r="J25"/>
      <c r="K25"/>
      <c r="L25"/>
    </row>
    <row r="26" spans="1:12" ht="27" customHeight="1" thickTop="1" thickBot="1" x14ac:dyDescent="0.35">
      <c r="B26" s="645" t="s">
        <v>679</v>
      </c>
      <c r="C26" s="645"/>
      <c r="D26" s="645"/>
      <c r="E26" s="645"/>
      <c r="F26"/>
      <c r="G26"/>
      <c r="H26"/>
      <c r="I26"/>
      <c r="J26"/>
      <c r="K26"/>
      <c r="L26"/>
    </row>
    <row r="27" spans="1:12" ht="31.5" customHeight="1" x14ac:dyDescent="0.25">
      <c r="B27" s="490" t="s">
        <v>674</v>
      </c>
      <c r="C27" s="647" t="s">
        <v>949</v>
      </c>
      <c r="D27" s="648"/>
      <c r="E27" s="649"/>
      <c r="F27"/>
      <c r="G27"/>
      <c r="H27"/>
      <c r="I27"/>
      <c r="J27"/>
      <c r="K27"/>
      <c r="L27"/>
    </row>
    <row r="28" spans="1:12" ht="19.5" customHeight="1" x14ac:dyDescent="0.25">
      <c r="B28" s="490" t="s">
        <v>675</v>
      </c>
      <c r="C28" s="647" t="s">
        <v>950</v>
      </c>
      <c r="D28" s="648"/>
      <c r="E28" s="649"/>
      <c r="F28"/>
      <c r="G28"/>
      <c r="H28"/>
      <c r="I28"/>
      <c r="J28"/>
      <c r="K28"/>
      <c r="L28"/>
    </row>
    <row r="29" spans="1:12" ht="60.75" customHeight="1" x14ac:dyDescent="0.25">
      <c r="B29" s="490" t="s">
        <v>676</v>
      </c>
      <c r="C29" s="647" t="s">
        <v>951</v>
      </c>
      <c r="D29" s="648"/>
      <c r="E29" s="649"/>
      <c r="F29"/>
      <c r="G29"/>
      <c r="H29"/>
      <c r="I29"/>
      <c r="J29"/>
      <c r="K29"/>
      <c r="L29"/>
    </row>
    <row r="30" spans="1:12" ht="19.5" customHeight="1" x14ac:dyDescent="0.25">
      <c r="B30" s="490" t="s">
        <v>677</v>
      </c>
      <c r="C30" s="647" t="s">
        <v>936</v>
      </c>
      <c r="D30" s="648"/>
      <c r="E30" s="649"/>
      <c r="F30"/>
      <c r="G30"/>
      <c r="H30"/>
      <c r="I30"/>
      <c r="J30"/>
      <c r="K30"/>
      <c r="L30"/>
    </row>
    <row r="31" spans="1:12" ht="19.5" customHeight="1" x14ac:dyDescent="0.25">
      <c r="B31" s="490" t="s">
        <v>653</v>
      </c>
      <c r="C31" s="647" t="s">
        <v>832</v>
      </c>
      <c r="D31" s="648"/>
      <c r="E31" s="649"/>
      <c r="F31"/>
      <c r="G31"/>
      <c r="H31"/>
      <c r="I31"/>
      <c r="J31"/>
      <c r="K31"/>
      <c r="L31"/>
    </row>
    <row r="32" spans="1:12" ht="19.5" customHeight="1" x14ac:dyDescent="0.25">
      <c r="B32" s="246"/>
      <c r="C32" s="247"/>
      <c r="D32" s="247"/>
      <c r="E32" s="247"/>
      <c r="F32" s="147"/>
      <c r="G32" s="147"/>
      <c r="H32" s="147"/>
      <c r="I32" s="147"/>
      <c r="J32" s="147"/>
      <c r="K32" s="147"/>
      <c r="L32" s="147"/>
    </row>
    <row r="33" spans="1:5" ht="37.5" customHeight="1" thickBot="1" x14ac:dyDescent="0.35">
      <c r="A33" s="644" t="s">
        <v>839</v>
      </c>
      <c r="B33" s="644"/>
      <c r="C33" s="644"/>
      <c r="D33" s="644"/>
      <c r="E33" s="644"/>
    </row>
    <row r="34" spans="1:5" ht="15.75" thickTop="1" x14ac:dyDescent="0.25">
      <c r="B34" s="497" t="s">
        <v>842</v>
      </c>
      <c r="C34" s="662" t="s">
        <v>920</v>
      </c>
      <c r="D34" s="663"/>
      <c r="E34" s="664"/>
    </row>
    <row r="35" spans="1:5" x14ac:dyDescent="0.25">
      <c r="B35" s="497" t="s">
        <v>841</v>
      </c>
      <c r="C35" s="658" t="s">
        <v>843</v>
      </c>
      <c r="D35" s="660"/>
      <c r="E35" s="659"/>
    </row>
    <row r="36" spans="1:5" ht="18.75" customHeight="1" x14ac:dyDescent="0.25">
      <c r="B36" s="497" t="s">
        <v>694</v>
      </c>
      <c r="C36" s="665" t="s">
        <v>932</v>
      </c>
      <c r="D36" s="666"/>
      <c r="E36" s="667"/>
    </row>
    <row r="37" spans="1:5" ht="61.5" customHeight="1" x14ac:dyDescent="0.25">
      <c r="B37" s="497" t="s">
        <v>840</v>
      </c>
      <c r="C37" s="658" t="s">
        <v>921</v>
      </c>
      <c r="D37" s="660"/>
      <c r="E37" s="659"/>
    </row>
    <row r="38" spans="1:5" ht="19.5" customHeight="1" x14ac:dyDescent="0.25">
      <c r="B38" s="497" t="s">
        <v>718</v>
      </c>
      <c r="C38" s="658" t="s">
        <v>953</v>
      </c>
      <c r="D38" s="660"/>
      <c r="E38" s="659"/>
    </row>
    <row r="39" spans="1:5" ht="27" customHeight="1" thickBot="1" x14ac:dyDescent="0.35">
      <c r="A39" s="390"/>
      <c r="B39" s="661" t="s">
        <v>915</v>
      </c>
      <c r="C39" s="661"/>
      <c r="D39" s="661"/>
      <c r="E39" s="661"/>
    </row>
    <row r="40" spans="1:5" ht="30" customHeight="1" x14ac:dyDescent="0.25">
      <c r="B40" s="671" t="s">
        <v>954</v>
      </c>
      <c r="C40" s="671"/>
      <c r="D40" s="671"/>
      <c r="E40" s="671"/>
    </row>
    <row r="41" spans="1:5" ht="60" customHeight="1" x14ac:dyDescent="0.25">
      <c r="B41" s="490" t="s">
        <v>916</v>
      </c>
      <c r="C41" s="658" t="s">
        <v>927</v>
      </c>
      <c r="D41" s="660"/>
      <c r="E41" s="659"/>
    </row>
    <row r="42" spans="1:5" ht="30" customHeight="1" x14ac:dyDescent="0.25">
      <c r="B42" s="490" t="s">
        <v>917</v>
      </c>
      <c r="C42" s="658" t="s">
        <v>926</v>
      </c>
      <c r="D42" s="660"/>
      <c r="E42" s="659"/>
    </row>
    <row r="43" spans="1:5" ht="45" customHeight="1" x14ac:dyDescent="0.25">
      <c r="B43" s="490" t="s">
        <v>918</v>
      </c>
      <c r="C43" s="658" t="s">
        <v>928</v>
      </c>
      <c r="D43" s="660"/>
      <c r="E43" s="659"/>
    </row>
    <row r="44" spans="1:5" ht="45" customHeight="1" x14ac:dyDescent="0.25">
      <c r="B44" s="490" t="s">
        <v>919</v>
      </c>
      <c r="C44" s="658" t="s">
        <v>955</v>
      </c>
      <c r="D44" s="660"/>
      <c r="E44" s="659"/>
    </row>
    <row r="45" spans="1:5" ht="45" customHeight="1" x14ac:dyDescent="0.25">
      <c r="B45" s="490" t="s">
        <v>924</v>
      </c>
      <c r="C45" s="658" t="s">
        <v>929</v>
      </c>
      <c r="D45" s="660"/>
      <c r="E45" s="659"/>
    </row>
    <row r="46" spans="1:5" ht="60" customHeight="1" x14ac:dyDescent="0.25">
      <c r="B46" s="490" t="s">
        <v>925</v>
      </c>
      <c r="C46" s="658" t="s">
        <v>930</v>
      </c>
      <c r="D46" s="660"/>
      <c r="E46" s="659"/>
    </row>
    <row r="47" spans="1:5" ht="30" customHeight="1" x14ac:dyDescent="0.25">
      <c r="B47" s="490" t="s">
        <v>923</v>
      </c>
      <c r="C47" s="658" t="s">
        <v>956</v>
      </c>
      <c r="D47" s="660"/>
      <c r="E47" s="659"/>
    </row>
    <row r="48" spans="1:5" ht="45" customHeight="1" x14ac:dyDescent="0.25">
      <c r="B48" s="490" t="s">
        <v>922</v>
      </c>
      <c r="C48" s="658" t="s">
        <v>931</v>
      </c>
      <c r="D48" s="660"/>
      <c r="E48" s="659"/>
    </row>
    <row r="49" spans="1:5" ht="27" customHeight="1" thickBot="1" x14ac:dyDescent="0.35">
      <c r="A49" s="390"/>
      <c r="B49" s="661" t="s">
        <v>899</v>
      </c>
      <c r="C49" s="661"/>
      <c r="D49" s="661"/>
      <c r="E49" s="661"/>
    </row>
    <row r="50" spans="1:5" ht="30" x14ac:dyDescent="0.25">
      <c r="B50" s="490" t="s">
        <v>900</v>
      </c>
      <c r="C50" s="560" t="s">
        <v>907</v>
      </c>
      <c r="D50" s="234"/>
      <c r="E50" s="235"/>
    </row>
    <row r="51" spans="1:5" ht="30" x14ac:dyDescent="0.25">
      <c r="B51" s="490" t="s">
        <v>908</v>
      </c>
      <c r="C51" s="561" t="s">
        <v>957</v>
      </c>
      <c r="D51" s="234"/>
      <c r="E51" s="235"/>
    </row>
    <row r="52" spans="1:5" ht="30" x14ac:dyDescent="0.25">
      <c r="B52" s="490" t="s">
        <v>909</v>
      </c>
      <c r="C52" s="561" t="s">
        <v>958</v>
      </c>
      <c r="D52" s="234"/>
      <c r="E52" s="235"/>
    </row>
    <row r="53" spans="1:5" x14ac:dyDescent="0.25">
      <c r="B53" s="490" t="s">
        <v>902</v>
      </c>
      <c r="C53" s="561" t="s">
        <v>910</v>
      </c>
      <c r="D53" s="234"/>
      <c r="E53" s="235"/>
    </row>
    <row r="54" spans="1:5" x14ac:dyDescent="0.25">
      <c r="B54" s="490" t="s">
        <v>903</v>
      </c>
      <c r="C54" s="561" t="s">
        <v>911</v>
      </c>
      <c r="D54" s="234"/>
      <c r="E54" s="235"/>
    </row>
    <row r="55" spans="1:5" x14ac:dyDescent="0.25">
      <c r="B55" s="490" t="s">
        <v>904</v>
      </c>
      <c r="C55" s="561" t="s">
        <v>912</v>
      </c>
      <c r="D55" s="234"/>
      <c r="E55" s="235"/>
    </row>
    <row r="56" spans="1:5" ht="30" x14ac:dyDescent="0.25">
      <c r="B56" s="490" t="s">
        <v>905</v>
      </c>
      <c r="C56" s="561" t="s">
        <v>913</v>
      </c>
      <c r="D56" s="234"/>
      <c r="E56" s="235"/>
    </row>
    <row r="57" spans="1:5" x14ac:dyDescent="0.25">
      <c r="B57" s="490" t="s">
        <v>906</v>
      </c>
      <c r="C57" s="561" t="s">
        <v>914</v>
      </c>
      <c r="D57" s="234"/>
      <c r="E57" s="235"/>
    </row>
    <row r="58" spans="1:5" ht="27.75" customHeight="1" thickBot="1" x14ac:dyDescent="0.35">
      <c r="A58" s="390"/>
      <c r="B58" s="661" t="s">
        <v>933</v>
      </c>
      <c r="C58" s="661"/>
      <c r="D58" s="661"/>
      <c r="E58" s="661"/>
    </row>
    <row r="59" spans="1:5" ht="106.5" customHeight="1" x14ac:dyDescent="0.25">
      <c r="B59" s="490" t="s">
        <v>901</v>
      </c>
      <c r="C59" s="668" t="s">
        <v>972</v>
      </c>
      <c r="D59" s="669"/>
      <c r="E59" s="670"/>
    </row>
    <row r="60" spans="1:5" ht="34.5" customHeight="1" x14ac:dyDescent="0.25">
      <c r="B60" s="497" t="s">
        <v>903</v>
      </c>
      <c r="C60" s="658" t="s">
        <v>934</v>
      </c>
      <c r="D60" s="660"/>
      <c r="E60" s="659"/>
    </row>
    <row r="61" spans="1:5" ht="49.5" customHeight="1" x14ac:dyDescent="0.25">
      <c r="B61" s="497" t="s">
        <v>904</v>
      </c>
      <c r="C61" s="658" t="s">
        <v>968</v>
      </c>
      <c r="D61" s="660"/>
      <c r="E61" s="659"/>
    </row>
    <row r="62" spans="1:5" customFormat="1" ht="12.75" customHeight="1" x14ac:dyDescent="0.25"/>
    <row r="63" spans="1:5" ht="37.5" customHeight="1" thickBot="1" x14ac:dyDescent="0.35">
      <c r="B63" s="232" t="s">
        <v>837</v>
      </c>
      <c r="C63" s="232"/>
      <c r="D63" s="232"/>
      <c r="E63" s="233"/>
    </row>
    <row r="64" spans="1:5" ht="15.75" thickTop="1" x14ac:dyDescent="0.25">
      <c r="B64" s="2" t="s">
        <v>838</v>
      </c>
    </row>
    <row r="65"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sheetProtection sheet="1" objects="1" scenarios="1"/>
  <customSheetViews>
    <customSheetView guid="{60F78483-39BF-4220-A916-CF2EC8650828}" scale="140" hiddenColumns="1">
      <selection activeCell="B13" sqref="B13"/>
      <pageMargins left="0.7" right="0.7" top="0.75" bottom="0.75" header="0.3" footer="0.3"/>
    </customSheetView>
    <customSheetView guid="{A81EEAD5-0F54-487C-916C-C0011EA5EA13}" scale="140" hiddenColumns="1">
      <selection activeCell="B13" sqref="B13"/>
      <pageMargins left="0.7" right="0.7" top="0.75" bottom="0.75" header="0.3" footer="0.3"/>
    </customSheetView>
    <customSheetView guid="{4A33A914-5DEA-45EA-961C-669673132E6E}" scale="170">
      <selection activeCell="E8" sqref="E8"/>
      <pageMargins left="0.7" right="0.7" top="0.75" bottom="0.75" header="0.3" footer="0.3"/>
    </customSheetView>
  </customSheetViews>
  <mergeCells count="41">
    <mergeCell ref="C46:E46"/>
    <mergeCell ref="C47:E47"/>
    <mergeCell ref="C48:E48"/>
    <mergeCell ref="C45:E45"/>
    <mergeCell ref="B39:E39"/>
    <mergeCell ref="C41:E41"/>
    <mergeCell ref="C42:E42"/>
    <mergeCell ref="C43:E43"/>
    <mergeCell ref="C44:E44"/>
    <mergeCell ref="B40:E40"/>
    <mergeCell ref="B49:E49"/>
    <mergeCell ref="B58:E58"/>
    <mergeCell ref="C59:E59"/>
    <mergeCell ref="C60:E60"/>
    <mergeCell ref="C61:E61"/>
    <mergeCell ref="C38:E38"/>
    <mergeCell ref="C35:E35"/>
    <mergeCell ref="C34:E34"/>
    <mergeCell ref="C36:E36"/>
    <mergeCell ref="C37:E37"/>
    <mergeCell ref="A33:E33"/>
    <mergeCell ref="B26:E26"/>
    <mergeCell ref="B15:E15"/>
    <mergeCell ref="C28:E28"/>
    <mergeCell ref="C29:E29"/>
    <mergeCell ref="C30:E30"/>
    <mergeCell ref="C31:E31"/>
    <mergeCell ref="C19:D19"/>
    <mergeCell ref="C20:D20"/>
    <mergeCell ref="E21:E22"/>
    <mergeCell ref="B21:B22"/>
    <mergeCell ref="C23:D23"/>
    <mergeCell ref="C16:E16"/>
    <mergeCell ref="C17:E17"/>
    <mergeCell ref="C27:E27"/>
    <mergeCell ref="B18:E18"/>
    <mergeCell ref="B1:E1"/>
    <mergeCell ref="B2:E2"/>
    <mergeCell ref="B3:E3"/>
    <mergeCell ref="A14:E14"/>
    <mergeCell ref="A25:E25"/>
  </mergeCells>
  <hyperlinks>
    <hyperlink ref="C13" r:id="rId1"/>
    <hyperlink ref="C10" r:id="rId2"/>
    <hyperlink ref="C12" r:id="rId3"/>
    <hyperlink ref="C11" r:id="rId4"/>
  </hyperlinks>
  <pageMargins left="0.7" right="0.7" top="0.75" bottom="0.75" header="0.3" footer="0.3"/>
  <pageSetup orientation="portrait" r:id="rId5"/>
  <ignoredErrors>
    <ignoredError sqref="C6" numberStoredAsText="1"/>
  </ignoredErrors>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9"/>
  </sheetPr>
  <dimension ref="A1:CW240"/>
  <sheetViews>
    <sheetView showRowColHeaders="0" zoomScaleNormal="100" workbookViewId="0">
      <pane ySplit="11" topLeftCell="A12" activePane="bottomLeft" state="frozen"/>
      <selection pane="bottomLeft" activeCell="Y2" sqref="Y2"/>
    </sheetView>
  </sheetViews>
  <sheetFormatPr defaultColWidth="0" defaultRowHeight="15" zeroHeight="1" x14ac:dyDescent="0.25"/>
  <cols>
    <col min="1" max="1" width="1.85546875" style="50" customWidth="1"/>
    <col min="2" max="18" width="3.85546875" style="50" customWidth="1"/>
    <col min="19" max="19" width="5.28515625" style="50" customWidth="1"/>
    <col min="20" max="26" width="3.85546875" style="50" customWidth="1"/>
    <col min="27" max="31" width="5" style="50" customWidth="1"/>
    <col min="32" max="32" width="3.7109375" style="50" customWidth="1"/>
    <col min="33" max="38" width="3.85546875" style="50" customWidth="1"/>
    <col min="39" max="39" width="4.7109375" style="50" customWidth="1"/>
    <col min="40" max="40" width="3.85546875" style="50" customWidth="1"/>
    <col min="41" max="42" width="4.7109375" style="50" customWidth="1"/>
    <col min="43" max="43" width="3.7109375" style="50" customWidth="1"/>
    <col min="44" max="48" width="3.85546875" style="50" customWidth="1"/>
    <col min="49" max="49" width="3.7109375" style="50" customWidth="1"/>
    <col min="50" max="57" width="3.85546875" style="50" customWidth="1"/>
    <col min="58" max="69" width="3.85546875" style="50" hidden="1" customWidth="1"/>
    <col min="70" max="101" width="0" style="50" hidden="1" customWidth="1"/>
    <col min="102" max="16384" width="9.140625" style="50" hidden="1"/>
  </cols>
  <sheetData>
    <row r="1" spans="2:101" s="31" customFormat="1" ht="16.5" customHeight="1" x14ac:dyDescent="0.25">
      <c r="B1" s="683" t="s">
        <v>673</v>
      </c>
      <c r="C1" s="683"/>
      <c r="D1" s="683"/>
      <c r="E1" s="683"/>
      <c r="F1" s="683"/>
      <c r="G1" s="683"/>
      <c r="H1" s="683"/>
      <c r="I1" s="683"/>
      <c r="J1" s="683"/>
      <c r="K1" s="33"/>
      <c r="L1" s="684"/>
      <c r="M1" s="684"/>
      <c r="N1" s="684"/>
      <c r="O1" s="684"/>
      <c r="P1" s="684"/>
      <c r="Q1" s="684"/>
      <c r="R1" s="684"/>
      <c r="S1" s="684"/>
      <c r="T1" s="684"/>
      <c r="U1" s="684"/>
      <c r="V1" s="684"/>
      <c r="W1" s="684"/>
      <c r="X1" s="38" t="s">
        <v>976</v>
      </c>
      <c r="Y1" s="197"/>
      <c r="Z1" s="197"/>
      <c r="AA1" s="197"/>
      <c r="AB1" s="197"/>
      <c r="AC1" s="197"/>
      <c r="AD1" s="197"/>
      <c r="AE1" s="197"/>
      <c r="AF1" s="197"/>
      <c r="AG1" s="197"/>
      <c r="AH1" s="197"/>
      <c r="AI1" s="197"/>
      <c r="AJ1" s="197"/>
      <c r="AK1" s="197"/>
      <c r="AL1" s="672" t="s">
        <v>967</v>
      </c>
      <c r="AM1" s="672"/>
      <c r="AN1" s="672"/>
      <c r="AO1" s="672"/>
      <c r="AP1" s="672"/>
      <c r="AQ1" s="672"/>
      <c r="AR1" s="672"/>
      <c r="AS1" s="672"/>
      <c r="AT1" s="672"/>
      <c r="AU1" s="672"/>
      <c r="AV1" s="672"/>
      <c r="AW1" s="672"/>
      <c r="AX1" s="672"/>
      <c r="AY1" s="672"/>
      <c r="AZ1" s="672"/>
      <c r="BA1" s="672"/>
      <c r="BB1" s="672"/>
      <c r="BC1" s="672"/>
      <c r="BD1" s="32"/>
      <c r="BE1" s="32"/>
      <c r="BF1" s="32"/>
      <c r="BG1" s="32"/>
      <c r="BH1" s="32"/>
      <c r="BI1" s="32"/>
      <c r="BJ1" s="34"/>
    </row>
    <row r="2" spans="2:101" s="31" customFormat="1" ht="17.25" customHeight="1" x14ac:dyDescent="0.25">
      <c r="B2" s="683"/>
      <c r="C2" s="683"/>
      <c r="D2" s="683"/>
      <c r="E2" s="683"/>
      <c r="F2" s="683"/>
      <c r="G2" s="683"/>
      <c r="H2" s="683"/>
      <c r="I2" s="683"/>
      <c r="J2" s="683"/>
      <c r="K2" s="27"/>
      <c r="L2" s="684"/>
      <c r="M2" s="684"/>
      <c r="N2" s="684"/>
      <c r="O2" s="684"/>
      <c r="P2" s="684"/>
      <c r="Q2" s="684"/>
      <c r="R2" s="684"/>
      <c r="S2" s="684"/>
      <c r="T2" s="684"/>
      <c r="U2" s="684"/>
      <c r="V2" s="684"/>
      <c r="W2" s="684"/>
      <c r="X2" s="197"/>
      <c r="Y2" s="197"/>
      <c r="Z2" s="197"/>
      <c r="AA2" s="197"/>
      <c r="AB2" s="197"/>
      <c r="AC2" s="197"/>
      <c r="AD2" s="197"/>
      <c r="AE2" s="197"/>
      <c r="AF2" s="197"/>
      <c r="AG2" s="197"/>
      <c r="AH2" s="197"/>
      <c r="AI2" s="197"/>
      <c r="AJ2" s="197"/>
      <c r="AK2" s="197"/>
      <c r="AL2" s="672"/>
      <c r="AM2" s="672"/>
      <c r="AN2" s="672"/>
      <c r="AO2" s="672"/>
      <c r="AP2" s="672"/>
      <c r="AQ2" s="672"/>
      <c r="AR2" s="672"/>
      <c r="AS2" s="672"/>
      <c r="AT2" s="672"/>
      <c r="AU2" s="672"/>
      <c r="AV2" s="672"/>
      <c r="AW2" s="672"/>
      <c r="AX2" s="672"/>
      <c r="AY2" s="672"/>
      <c r="AZ2" s="672"/>
      <c r="BA2" s="672"/>
      <c r="BB2" s="672"/>
      <c r="BC2" s="672"/>
      <c r="BD2" s="32"/>
      <c r="BE2" s="25"/>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32"/>
      <c r="CS2" s="32"/>
      <c r="CT2" s="32"/>
      <c r="CU2" s="32"/>
      <c r="CV2" s="32"/>
      <c r="CW2" s="32"/>
    </row>
    <row r="3" spans="2:101" s="31" customFormat="1" ht="15" customHeight="1" x14ac:dyDescent="0.25">
      <c r="K3" s="158" t="s">
        <v>484</v>
      </c>
      <c r="L3" s="128"/>
      <c r="M3" s="128"/>
      <c r="N3" s="128"/>
      <c r="O3" s="157"/>
      <c r="P3" s="157"/>
      <c r="Q3" s="157"/>
      <c r="R3" s="128"/>
      <c r="S3" s="64"/>
      <c r="T3" s="64"/>
      <c r="U3" s="174"/>
      <c r="V3" s="28"/>
      <c r="W3" s="28"/>
      <c r="X3" s="28"/>
      <c r="Y3" s="28"/>
      <c r="BD3" s="32"/>
      <c r="BE3" s="25"/>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32"/>
      <c r="CS3" s="32"/>
      <c r="CT3" s="32"/>
      <c r="CU3" s="32"/>
      <c r="CV3" s="32"/>
      <c r="CW3" s="32"/>
    </row>
    <row r="4" spans="2:101" s="31" customFormat="1" x14ac:dyDescent="0.25">
      <c r="K4" s="158" t="s">
        <v>602</v>
      </c>
      <c r="L4" s="64"/>
      <c r="M4" s="64"/>
      <c r="N4" s="64"/>
      <c r="O4" s="64"/>
      <c r="P4" s="64"/>
      <c r="Q4" s="64"/>
      <c r="R4" s="64"/>
      <c r="S4" s="64"/>
      <c r="T4" s="64"/>
      <c r="U4" s="64"/>
      <c r="Y4" s="56"/>
      <c r="Z4" s="56"/>
      <c r="AA4" s="56"/>
      <c r="AB4" s="195"/>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D4" s="32"/>
      <c r="BE4" s="25"/>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32"/>
      <c r="CS4" s="32"/>
      <c r="CT4" s="32"/>
      <c r="CU4" s="32"/>
      <c r="CV4" s="32"/>
      <c r="CW4" s="32"/>
    </row>
    <row r="5" spans="2:101" s="31" customFormat="1" ht="15" customHeight="1" x14ac:dyDescent="0.25">
      <c r="K5" s="158" t="s">
        <v>187</v>
      </c>
      <c r="L5" s="159"/>
      <c r="M5" s="159"/>
      <c r="N5" s="159"/>
      <c r="O5" s="159"/>
      <c r="P5" s="159"/>
      <c r="Q5" s="159"/>
      <c r="R5" s="159"/>
      <c r="S5" s="64"/>
      <c r="T5" s="64"/>
      <c r="U5" s="64"/>
      <c r="V5" s="678" t="str">
        <f>'Intermediate Data'!E48</f>
        <v>All IOUs</v>
      </c>
      <c r="W5" s="678"/>
      <c r="X5" s="678"/>
      <c r="Y5" s="678"/>
      <c r="Z5" s="678"/>
      <c r="AA5" s="678"/>
      <c r="AB5" s="678"/>
      <c r="AC5" s="678"/>
      <c r="AD5" s="678"/>
      <c r="AE5" s="678"/>
      <c r="AF5" s="678"/>
      <c r="AG5" s="678"/>
      <c r="AH5" s="678"/>
      <c r="AI5" s="678"/>
      <c r="AJ5" s="678"/>
      <c r="AK5" s="678"/>
      <c r="AL5" s="678"/>
      <c r="AM5" s="678"/>
      <c r="AN5" s="678"/>
      <c r="AO5" s="678"/>
      <c r="AP5" s="678"/>
      <c r="AR5" s="685" t="s">
        <v>816</v>
      </c>
      <c r="AS5" s="685"/>
      <c r="AT5" s="685"/>
      <c r="AU5" s="685"/>
      <c r="AV5" s="685"/>
      <c r="AW5" s="685"/>
      <c r="AX5" s="685"/>
      <c r="AY5" s="685"/>
      <c r="AZ5" s="685"/>
      <c r="BA5" s="685"/>
      <c r="BB5" s="685"/>
      <c r="BC5" s="685"/>
      <c r="BD5" s="32"/>
      <c r="BE5" s="25"/>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32"/>
      <c r="CS5" s="32"/>
      <c r="CT5" s="32"/>
      <c r="CU5" s="32"/>
      <c r="CV5" s="32"/>
      <c r="CW5" s="32"/>
    </row>
    <row r="6" spans="2:101" s="31" customFormat="1" ht="4.5" customHeight="1" x14ac:dyDescent="0.25">
      <c r="M6" s="28"/>
      <c r="N6" s="57"/>
      <c r="O6" s="56"/>
      <c r="P6" s="56"/>
      <c r="Q6" s="56"/>
      <c r="R6" s="56"/>
      <c r="S6" s="56"/>
      <c r="T6" s="56"/>
      <c r="U6" s="56"/>
      <c r="AR6" s="173"/>
      <c r="AS6" s="173"/>
      <c r="AT6" s="173"/>
      <c r="AU6" s="173"/>
      <c r="AV6" s="173"/>
      <c r="AW6" s="173"/>
      <c r="AX6" s="173"/>
      <c r="AY6" s="173"/>
      <c r="AZ6" s="173"/>
      <c r="BA6" s="173"/>
      <c r="BB6" s="173"/>
      <c r="BC6" s="173"/>
      <c r="BD6" s="32"/>
      <c r="BE6" s="25"/>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32"/>
      <c r="CS6" s="32"/>
      <c r="CT6" s="32"/>
      <c r="CU6" s="32"/>
      <c r="CV6" s="32"/>
      <c r="CW6" s="32"/>
    </row>
    <row r="7" spans="2:101" s="31" customFormat="1" ht="15" customHeight="1" x14ac:dyDescent="0.25">
      <c r="K7" s="158" t="s">
        <v>485</v>
      </c>
      <c r="L7" s="63"/>
      <c r="M7" s="63"/>
      <c r="N7" s="63"/>
      <c r="R7" s="29"/>
      <c r="S7" s="29"/>
      <c r="T7" s="29"/>
      <c r="U7" s="29"/>
      <c r="V7" s="63"/>
      <c r="W7" s="29"/>
      <c r="X7" s="29"/>
      <c r="Y7" s="29"/>
      <c r="Z7" s="29"/>
      <c r="AB7" s="29"/>
      <c r="AG7" s="64"/>
      <c r="AR7" s="64"/>
      <c r="AX7" s="64"/>
      <c r="BC7" s="32"/>
      <c r="BD7" s="32"/>
      <c r="BE7" s="25"/>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32"/>
      <c r="CS7" s="32"/>
      <c r="CT7" s="32"/>
      <c r="CU7" s="32"/>
      <c r="CV7" s="32"/>
      <c r="CW7" s="32"/>
    </row>
    <row r="8" spans="2:101" s="31" customFormat="1" ht="15" customHeight="1" x14ac:dyDescent="0.25">
      <c r="M8" s="29"/>
      <c r="N8" s="30"/>
      <c r="V8" s="192" t="s">
        <v>181</v>
      </c>
      <c r="W8" s="192"/>
      <c r="X8" s="192"/>
      <c r="Y8" s="192"/>
      <c r="Z8" s="58"/>
      <c r="AA8" s="674" t="s">
        <v>965</v>
      </c>
      <c r="AB8" s="674"/>
      <c r="AC8" s="674"/>
      <c r="AD8" s="674"/>
      <c r="AE8" s="674"/>
      <c r="AF8" s="24"/>
      <c r="AG8" s="192" t="s">
        <v>181</v>
      </c>
      <c r="AH8" s="58"/>
      <c r="AI8" s="58"/>
      <c r="AJ8" s="58"/>
      <c r="AK8" s="58"/>
      <c r="AL8" s="674" t="s">
        <v>966</v>
      </c>
      <c r="AM8" s="674"/>
      <c r="AN8" s="674"/>
      <c r="AO8" s="674"/>
      <c r="AP8" s="674"/>
      <c r="AR8" s="51" t="s">
        <v>183</v>
      </c>
      <c r="AS8" s="52"/>
      <c r="AT8" s="52"/>
      <c r="AU8" s="52"/>
      <c r="AV8" s="52"/>
      <c r="AW8" s="24"/>
      <c r="AX8" s="51" t="s">
        <v>815</v>
      </c>
      <c r="AY8" s="52"/>
      <c r="AZ8" s="52"/>
      <c r="BA8" s="52"/>
      <c r="BB8" s="52"/>
      <c r="BC8" s="52"/>
      <c r="BD8" s="32"/>
      <c r="BE8" s="25"/>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32"/>
      <c r="CS8" s="32"/>
      <c r="CT8" s="32"/>
      <c r="CU8" s="32"/>
      <c r="CV8" s="32"/>
      <c r="CW8" s="32"/>
    </row>
    <row r="9" spans="2:101" s="31" customFormat="1" ht="21" customHeight="1" x14ac:dyDescent="0.25">
      <c r="B9" s="26" t="s">
        <v>180</v>
      </c>
      <c r="C9" s="26"/>
      <c r="D9" s="26"/>
      <c r="E9" s="26"/>
      <c r="F9" s="26"/>
      <c r="G9" s="26"/>
      <c r="H9" s="26"/>
      <c r="I9" s="26"/>
      <c r="J9" s="26"/>
      <c r="K9" s="26"/>
      <c r="L9" s="26"/>
      <c r="M9" s="29"/>
      <c r="V9" s="193" t="s">
        <v>143</v>
      </c>
      <c r="W9" s="193"/>
      <c r="X9" s="193"/>
      <c r="Y9" s="193"/>
      <c r="Z9" s="194"/>
      <c r="AA9" s="675"/>
      <c r="AB9" s="675"/>
      <c r="AC9" s="675"/>
      <c r="AD9" s="675"/>
      <c r="AE9" s="675"/>
      <c r="AF9" s="24"/>
      <c r="AG9" s="193" t="s">
        <v>144</v>
      </c>
      <c r="AH9" s="194"/>
      <c r="AI9" s="194"/>
      <c r="AJ9" s="194"/>
      <c r="AK9" s="194"/>
      <c r="AL9" s="675"/>
      <c r="AM9" s="675"/>
      <c r="AN9" s="675"/>
      <c r="AO9" s="675"/>
      <c r="AP9" s="675"/>
      <c r="AR9" s="285" t="s">
        <v>814</v>
      </c>
      <c r="AS9" s="26"/>
      <c r="AT9" s="26"/>
      <c r="AU9" s="35"/>
      <c r="AV9" s="35"/>
      <c r="AW9" s="24"/>
      <c r="AX9" s="26" t="s">
        <v>786</v>
      </c>
      <c r="AY9" s="35"/>
      <c r="AZ9" s="35"/>
      <c r="BA9" s="35"/>
      <c r="BB9" s="35"/>
      <c r="BC9" s="35"/>
      <c r="BD9" s="32"/>
      <c r="BE9" s="25"/>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row>
    <row r="10" spans="2:101" s="31" customFormat="1" x14ac:dyDescent="0.25">
      <c r="B10" s="41" t="s">
        <v>179</v>
      </c>
      <c r="C10" s="41"/>
      <c r="D10" s="41"/>
      <c r="E10" s="42"/>
      <c r="F10" s="42"/>
      <c r="G10" s="42"/>
      <c r="H10" s="42"/>
      <c r="I10" s="42"/>
      <c r="J10" s="41"/>
      <c r="K10" s="41"/>
      <c r="L10" s="576" t="str">
        <f>HYPERLINK("#"&amp;ADDRESS(MATCH(1,'SOURCE Info'!$A:$A,0),1,1,1,"SOURCE Info"),"EIA")</f>
        <v>EIA</v>
      </c>
      <c r="V10" s="133" t="str">
        <f>'Intermediate Data'!E48</f>
        <v>All IOUs</v>
      </c>
      <c r="W10" s="43"/>
      <c r="X10" s="43"/>
      <c r="Y10" s="43"/>
      <c r="Z10" s="43"/>
      <c r="AA10" s="172" t="s">
        <v>612</v>
      </c>
      <c r="AB10" s="172"/>
      <c r="AC10" s="43"/>
      <c r="AD10" s="673" t="str">
        <f>HYPERLINK("#"&amp;ADDRESS(MATCH(10001,'SOURCE Info'!$A:$A,0),1,1,1,"SOURCE Info"),"10001-5")</f>
        <v>10001-5</v>
      </c>
      <c r="AE10" s="673"/>
      <c r="AF10" s="24"/>
      <c r="AG10" s="133" t="str">
        <f>'Intermediate Data'!E48</f>
        <v>All IOUs</v>
      </c>
      <c r="AH10" s="43"/>
      <c r="AI10" s="43"/>
      <c r="AJ10" s="43"/>
      <c r="AK10" s="43"/>
      <c r="AL10" s="172" t="s">
        <v>612</v>
      </c>
      <c r="AM10" s="172"/>
      <c r="AN10" s="43"/>
      <c r="AO10" s="673" t="str">
        <f>HYPERLINK("#"&amp;ADDRESS(MATCH(10001,'SOURCE Info'!$A:$A,0),1,1,1,"SOURCE Info"),"10001-5")</f>
        <v>10001-5</v>
      </c>
      <c r="AP10" s="673"/>
      <c r="AR10" s="198" t="s">
        <v>408</v>
      </c>
      <c r="AS10" s="53"/>
      <c r="AT10" s="53"/>
      <c r="AU10" s="673">
        <f>HYPERLINK("#"&amp;ADDRESS(MATCH(20001,'SOURCE Info'!$A:$A,0),1,1,1,"SOURCE Info"),20001)</f>
        <v>20001</v>
      </c>
      <c r="AV10" s="673"/>
      <c r="AW10" s="24"/>
      <c r="AX10" s="569" t="s">
        <v>940</v>
      </c>
      <c r="AY10" s="205" t="str">
        <f>IF('Intermediate Data'!$E$46="Electric","kWh saved","Therms saved")</f>
        <v>kWh saved</v>
      </c>
      <c r="AZ10" s="53"/>
      <c r="BA10" s="53"/>
      <c r="BB10" s="673">
        <f>HYPERLINK("#"&amp;ADDRESS(MATCH(40001,'SOURCE Info'!$A:$A,0),1,1,1,"SOURCE Info"),40001)</f>
        <v>40001</v>
      </c>
      <c r="BC10" s="673"/>
      <c r="BD10" s="32"/>
      <c r="BE10" s="32"/>
      <c r="BK10" s="32"/>
    </row>
    <row r="11" spans="2:101" s="31" customFormat="1" ht="21" x14ac:dyDescent="0.25">
      <c r="M11" s="40"/>
      <c r="T11" s="39"/>
      <c r="U11" s="39"/>
      <c r="V11" s="676" t="s">
        <v>606</v>
      </c>
      <c r="W11" s="676"/>
      <c r="X11" s="676"/>
      <c r="Y11" s="676"/>
      <c r="Z11" s="54"/>
      <c r="AA11" s="168" t="s">
        <v>857</v>
      </c>
      <c r="AB11" s="59" t="s">
        <v>406</v>
      </c>
      <c r="AC11" s="168" t="s">
        <v>603</v>
      </c>
      <c r="AD11" s="59" t="s">
        <v>407</v>
      </c>
      <c r="AE11" s="168" t="s">
        <v>408</v>
      </c>
      <c r="AF11" s="32"/>
      <c r="AG11" s="677" t="s">
        <v>606</v>
      </c>
      <c r="AH11" s="677"/>
      <c r="AI11" s="677"/>
      <c r="AJ11" s="677"/>
      <c r="AK11" s="32"/>
      <c r="AL11" s="168" t="s">
        <v>857</v>
      </c>
      <c r="AM11" s="59" t="s">
        <v>406</v>
      </c>
      <c r="AN11" s="168" t="s">
        <v>603</v>
      </c>
      <c r="AO11" s="59" t="s">
        <v>407</v>
      </c>
      <c r="AP11" s="168" t="s">
        <v>408</v>
      </c>
      <c r="AQ11" s="154"/>
      <c r="AR11" s="32"/>
      <c r="AS11" s="32"/>
      <c r="AT11" s="32"/>
      <c r="AU11" s="32"/>
      <c r="AV11" s="32"/>
      <c r="AW11" s="32"/>
      <c r="AX11" s="54"/>
      <c r="AY11" s="32"/>
      <c r="AZ11" s="32"/>
      <c r="BA11" s="32"/>
      <c r="BB11" s="32"/>
      <c r="BC11" s="54"/>
      <c r="BD11" s="32"/>
      <c r="BE11" s="32"/>
      <c r="BK11" s="32"/>
    </row>
    <row r="12" spans="2:101" s="31" customFormat="1" x14ac:dyDescent="0.25">
      <c r="B12" s="44"/>
      <c r="C12" s="55"/>
      <c r="D12" s="55"/>
      <c r="E12" s="55"/>
      <c r="F12" s="55"/>
      <c r="G12" s="55"/>
      <c r="H12" s="55"/>
      <c r="I12" s="55"/>
      <c r="J12" s="55"/>
      <c r="L12" s="46"/>
      <c r="M12" s="32"/>
      <c r="N12" s="39" t="str">
        <f ca="1">'Intermediate Data'!Y54</f>
        <v>Refrigerator/freezer</v>
      </c>
      <c r="O12" s="32"/>
      <c r="P12" s="32"/>
      <c r="Q12" s="32"/>
      <c r="R12" s="32"/>
      <c r="S12" s="32"/>
      <c r="T12" s="32"/>
      <c r="U12" s="154"/>
      <c r="V12" s="681">
        <f ca="1">IF(OR('Intermediate Data'!AE54="",'Intermediate Data'!AE54="N/A"),"",'Intermediate Data'!AE54)</f>
        <v>0.999</v>
      </c>
      <c r="W12" s="681"/>
      <c r="X12" s="681"/>
      <c r="Y12" s="681"/>
      <c r="Z12" s="111"/>
      <c r="AA12" s="554" t="str">
        <f ca="1">IF(OR('Intermediate Data'!Z54="",'Intermediate Data'!Z54="N/A"),"",'Intermediate Data'!Z54)</f>
        <v/>
      </c>
      <c r="AB12" s="112">
        <f ca="1">IF(OR('Intermediate Data'!AA54="",'Intermediate Data'!AA54="N/A"),"",'Intermediate Data'!AA54)</f>
        <v>0.99870892732744043</v>
      </c>
      <c r="AC12" s="554">
        <f ca="1">IF(OR('Intermediate Data'!AB54="",'Intermediate Data'!AB54="N/A"),"",'Intermediate Data'!AB54)</f>
        <v>1</v>
      </c>
      <c r="AD12" s="112">
        <f ca="1">IF(OR('Intermediate Data'!AC54="",'Intermediate Data'!AC54="N/A"),"",'Intermediate Data'!AC54)</f>
        <v>0.99801470744118836</v>
      </c>
      <c r="AE12" s="169">
        <f ca="1">IF(OR('Intermediate Data'!AD54="",'Intermediate Data'!AD54="N/A"),"",'Intermediate Data'!AD54)</f>
        <v>0.999</v>
      </c>
      <c r="AF12" s="555"/>
      <c r="AG12" s="682">
        <f ca="1">IF(OR('Intermediate Data'!AL54="",'Intermediate Data'!AL54="N/A"),"",'Intermediate Data'!AL54)</f>
        <v>1.3069999999999999</v>
      </c>
      <c r="AH12" s="682"/>
      <c r="AI12" s="682"/>
      <c r="AJ12" s="682"/>
      <c r="AK12" s="132"/>
      <c r="AL12" s="568" t="str">
        <f ca="1">IF(OR('Intermediate Data'!AG54="",'Intermediate Data'!AG54="N/A"),"",'Intermediate Data'!AG54)</f>
        <v/>
      </c>
      <c r="AM12" s="134">
        <f ca="1">IF(OR('Intermediate Data'!AH54="",'Intermediate Data'!AH54="N/A"),"",'Intermediate Data'!AH54)</f>
        <v>1.1996594589533784</v>
      </c>
      <c r="AN12" s="568">
        <f ca="1">IF(OR('Intermediate Data'!AI54="",'Intermediate Data'!AI54="N/A"),"",'Intermediate Data'!AI54)</f>
        <v>1.411</v>
      </c>
      <c r="AO12" s="134">
        <f ca="1">IF(OR('Intermediate Data'!AJ54="",'Intermediate Data'!AJ54="N/A"),"",'Intermediate Data'!AJ54)</f>
        <v>1.2706475164401392</v>
      </c>
      <c r="AP12" s="171">
        <f ca="1">IF(OR('Intermediate Data'!AK54="",'Intermediate Data'!AK54="N/A"),"",'Intermediate Data'!AK54)</f>
        <v>1.3069999999999999</v>
      </c>
      <c r="AQ12" s="154"/>
      <c r="AR12" s="681">
        <f ca="1">'Intermediate Data'!AN54</f>
        <v>0.76</v>
      </c>
      <c r="AS12" s="681"/>
      <c r="AT12" s="681"/>
      <c r="AU12" s="681"/>
      <c r="AV12" s="132"/>
      <c r="AW12" s="156"/>
      <c r="AX12" s="679">
        <f ca="1">'Intermediate Data'!AO54</f>
        <v>50</v>
      </c>
      <c r="AY12" s="679"/>
      <c r="AZ12" s="679"/>
      <c r="BA12" s="679"/>
      <c r="BB12" s="680"/>
      <c r="BC12" s="680"/>
      <c r="BD12" s="32"/>
      <c r="BE12" s="32"/>
      <c r="BG12" s="124"/>
      <c r="BK12" s="32"/>
    </row>
    <row r="13" spans="2:101" s="31" customFormat="1" x14ac:dyDescent="0.25">
      <c r="B13" s="44"/>
      <c r="C13" s="55"/>
      <c r="D13" s="55"/>
      <c r="E13" s="55"/>
      <c r="F13" s="55"/>
      <c r="G13" s="55"/>
      <c r="H13" s="55"/>
      <c r="I13" s="55"/>
      <c r="J13" s="55"/>
      <c r="L13" s="46"/>
      <c r="M13" s="45"/>
      <c r="N13" s="39" t="str">
        <f ca="1">'Intermediate Data'!Y55</f>
        <v>Television</v>
      </c>
      <c r="O13" s="32"/>
      <c r="P13" s="32"/>
      <c r="Q13" s="32"/>
      <c r="R13" s="32"/>
      <c r="S13" s="32"/>
      <c r="T13" s="32"/>
      <c r="U13" s="154"/>
      <c r="V13" s="681">
        <f ca="1">IF(OR('Intermediate Data'!AE55="",'Intermediate Data'!AE55="N/A"),"",'Intermediate Data'!AE55)</f>
        <v>0.98699999999999999</v>
      </c>
      <c r="W13" s="681"/>
      <c r="X13" s="681"/>
      <c r="Y13" s="681"/>
      <c r="Z13" s="111"/>
      <c r="AA13" s="554" t="str">
        <f ca="1">IF(OR('Intermediate Data'!Z55="",'Intermediate Data'!Z55="N/A"),"",'Intermediate Data'!Z55)</f>
        <v/>
      </c>
      <c r="AB13" s="112">
        <f ca="1">IF(OR('Intermediate Data'!AA55="",'Intermediate Data'!AA55="N/A"),"",'Intermediate Data'!AA55)</f>
        <v>0.94825099025602044</v>
      </c>
      <c r="AC13" s="554" t="str">
        <f ca="1">IF(OR('Intermediate Data'!AB55="",'Intermediate Data'!AB55="N/A"),"",'Intermediate Data'!AB55)</f>
        <v/>
      </c>
      <c r="AD13" s="112">
        <f ca="1">IF(OR('Intermediate Data'!AC55="",'Intermediate Data'!AC55="N/A"),"",'Intermediate Data'!AC55)</f>
        <v>0.96754869853464853</v>
      </c>
      <c r="AE13" s="169">
        <f ca="1">IF(OR('Intermediate Data'!AD55="",'Intermediate Data'!AD55="N/A"),"",'Intermediate Data'!AD55)</f>
        <v>0.98699999999999999</v>
      </c>
      <c r="AF13" s="555"/>
      <c r="AG13" s="682">
        <f ca="1">IF(OR('Intermediate Data'!AL55="",'Intermediate Data'!AL55="N/A"),"",'Intermediate Data'!AL55)</f>
        <v>2.4670000000000001</v>
      </c>
      <c r="AH13" s="682"/>
      <c r="AI13" s="682"/>
      <c r="AJ13" s="682"/>
      <c r="AK13" s="132"/>
      <c r="AL13" s="568" t="str">
        <f ca="1">IF(OR('Intermediate Data'!AG55="",'Intermediate Data'!AG55="N/A"),"",'Intermediate Data'!AG55)</f>
        <v/>
      </c>
      <c r="AM13" s="134">
        <f ca="1">IF(OR('Intermediate Data'!AH55="",'Intermediate Data'!AH55="N/A"),"",'Intermediate Data'!AH55)</f>
        <v>1.9806353930334133</v>
      </c>
      <c r="AN13" s="568" t="str">
        <f ca="1">IF(OR('Intermediate Data'!AI55="",'Intermediate Data'!AI55="N/A"),"",'Intermediate Data'!AI55)</f>
        <v/>
      </c>
      <c r="AO13" s="134">
        <f ca="1">IF(OR('Intermediate Data'!AJ55="",'Intermediate Data'!AJ55="N/A"),"",'Intermediate Data'!AJ55)</f>
        <v>2.3271024065605226</v>
      </c>
      <c r="AP13" s="171">
        <f ca="1">IF(OR('Intermediate Data'!AK55="",'Intermediate Data'!AK55="N/A"),"",'Intermediate Data'!AK55)</f>
        <v>2.4670000000000001</v>
      </c>
      <c r="AQ13" s="154"/>
      <c r="AR13" s="681">
        <f ca="1">'Intermediate Data'!AN55</f>
        <v>0.84</v>
      </c>
      <c r="AS13" s="681"/>
      <c r="AT13" s="681"/>
      <c r="AU13" s="681"/>
      <c r="AV13" s="132"/>
      <c r="AW13" s="156"/>
      <c r="AX13" s="679">
        <f ca="1">'Intermediate Data'!AO55</f>
        <v>35</v>
      </c>
      <c r="AY13" s="679"/>
      <c r="AZ13" s="679"/>
      <c r="BA13" s="679"/>
      <c r="BB13" s="680"/>
      <c r="BC13" s="680"/>
      <c r="BD13" s="32"/>
      <c r="BE13" s="32"/>
      <c r="BK13" s="32"/>
    </row>
    <row r="14" spans="2:101" s="31" customFormat="1" x14ac:dyDescent="0.25">
      <c r="B14" s="44"/>
      <c r="C14" s="55"/>
      <c r="D14" s="55"/>
      <c r="E14" s="55"/>
      <c r="F14" s="55"/>
      <c r="G14" s="55"/>
      <c r="H14" s="55"/>
      <c r="I14" s="55"/>
      <c r="J14" s="55"/>
      <c r="L14" s="46"/>
      <c r="M14" s="32"/>
      <c r="N14" s="39" t="str">
        <f ca="1">'Intermediate Data'!Y56</f>
        <v>Microwave oven</v>
      </c>
      <c r="O14" s="32"/>
      <c r="P14" s="32"/>
      <c r="Q14" s="32"/>
      <c r="R14" s="32"/>
      <c r="S14" s="32"/>
      <c r="T14" s="32"/>
      <c r="U14" s="154"/>
      <c r="V14" s="681">
        <f ca="1">IF(OR('Intermediate Data'!AE56="",'Intermediate Data'!AE56="N/A"),"",'Intermediate Data'!AE56)</f>
        <v>0.86414298720496718</v>
      </c>
      <c r="W14" s="681"/>
      <c r="X14" s="681"/>
      <c r="Y14" s="681"/>
      <c r="Z14" s="111"/>
      <c r="AA14" s="554" t="str">
        <f ca="1">IF(OR('Intermediate Data'!Z56="",'Intermediate Data'!Z56="N/A"),"",'Intermediate Data'!Z56)</f>
        <v/>
      </c>
      <c r="AB14" s="112">
        <f ca="1">IF(OR('Intermediate Data'!AA56="",'Intermediate Data'!AA56="N/A"),"",'Intermediate Data'!AA56)</f>
        <v>0.95128559283769853</v>
      </c>
      <c r="AC14" s="554" t="str">
        <f ca="1">IF(OR('Intermediate Data'!AB56="",'Intermediate Data'!AB56="N/A"),"",'Intermediate Data'!AB56)</f>
        <v/>
      </c>
      <c r="AD14" s="112">
        <f ca="1">IF(OR('Intermediate Data'!AC56="",'Intermediate Data'!AC56="N/A"),"",'Intermediate Data'!AC56)</f>
        <v>0.86414298720496718</v>
      </c>
      <c r="AE14" s="169" t="str">
        <f ca="1">IF(OR('Intermediate Data'!AD56="",'Intermediate Data'!AD56="N/A"),"",'Intermediate Data'!AD56)</f>
        <v/>
      </c>
      <c r="AF14" s="555"/>
      <c r="AG14" s="682" t="str">
        <f ca="1">IF(OR('Intermediate Data'!AL56="",'Intermediate Data'!AL56="N/A"),"",'Intermediate Data'!AL56)</f>
        <v/>
      </c>
      <c r="AH14" s="682"/>
      <c r="AI14" s="682"/>
      <c r="AJ14" s="682"/>
      <c r="AK14" s="132"/>
      <c r="AL14" s="568" t="str">
        <f ca="1">IF(OR('Intermediate Data'!AG56="",'Intermediate Data'!AG56="N/A"),"",'Intermediate Data'!AG56)</f>
        <v/>
      </c>
      <c r="AM14" s="134" t="str">
        <f ca="1">IF(OR('Intermediate Data'!AH56="",'Intermediate Data'!AH56="N/A"),"",'Intermediate Data'!AH56)</f>
        <v/>
      </c>
      <c r="AN14" s="568" t="str">
        <f ca="1">IF(OR('Intermediate Data'!AI56="",'Intermediate Data'!AI56="N/A"),"",'Intermediate Data'!AI56)</f>
        <v/>
      </c>
      <c r="AO14" s="134" t="str">
        <f ca="1">IF(OR('Intermediate Data'!AJ56="",'Intermediate Data'!AJ56="N/A"),"",'Intermediate Data'!AJ56)</f>
        <v/>
      </c>
      <c r="AP14" s="171" t="str">
        <f ca="1">IF(OR('Intermediate Data'!AK56="",'Intermediate Data'!AK56="N/A"),"",'Intermediate Data'!AK56)</f>
        <v/>
      </c>
      <c r="AQ14" s="154"/>
      <c r="AR14" s="681" t="str">
        <f ca="1">'Intermediate Data'!AN56</f>
        <v>No spec</v>
      </c>
      <c r="AS14" s="681"/>
      <c r="AT14" s="681"/>
      <c r="AU14" s="681"/>
      <c r="AV14" s="132"/>
      <c r="AW14" s="156"/>
      <c r="AX14" s="679" t="str">
        <f ca="1">'Intermediate Data'!AO56</f>
        <v>No spec</v>
      </c>
      <c r="AY14" s="679"/>
      <c r="AZ14" s="679"/>
      <c r="BA14" s="679"/>
      <c r="BB14" s="680"/>
      <c r="BC14" s="680"/>
      <c r="BD14" s="32"/>
      <c r="BE14" s="32"/>
      <c r="BK14" s="32"/>
    </row>
    <row r="15" spans="2:101" s="31" customFormat="1" x14ac:dyDescent="0.25">
      <c r="B15" s="44"/>
      <c r="C15" s="45"/>
      <c r="D15" s="45"/>
      <c r="E15" s="45"/>
      <c r="F15" s="45"/>
      <c r="G15" s="45"/>
      <c r="H15" s="45"/>
      <c r="I15" s="45"/>
      <c r="J15" s="45"/>
      <c r="L15" s="46"/>
      <c r="M15" s="32"/>
      <c r="N15" s="39" t="str">
        <f ca="1">'Intermediate Data'!Y57</f>
        <v>Clothes washer</v>
      </c>
      <c r="O15" s="32"/>
      <c r="P15" s="32"/>
      <c r="Q15" s="32"/>
      <c r="R15" s="32"/>
      <c r="S15" s="32"/>
      <c r="T15" s="32"/>
      <c r="U15" s="154"/>
      <c r="V15" s="681">
        <f ca="1">IF(OR('Intermediate Data'!AE57="",'Intermediate Data'!AE57="N/A"),"",'Intermediate Data'!AE57)</f>
        <v>0.78900000000000003</v>
      </c>
      <c r="W15" s="681"/>
      <c r="X15" s="681"/>
      <c r="Y15" s="681"/>
      <c r="Z15" s="111"/>
      <c r="AA15" s="554">
        <f ca="1">IF(OR('Intermediate Data'!Z57="",'Intermediate Data'!Z57="N/A"),"",'Intermediate Data'!Z57)</f>
        <v>0.79300000000000004</v>
      </c>
      <c r="AB15" s="112">
        <f ca="1">IF(OR('Intermediate Data'!AA57="",'Intermediate Data'!AA57="N/A"),"",'Intermediate Data'!AA57)</f>
        <v>0.7706411905121594</v>
      </c>
      <c r="AC15" s="554">
        <f ca="1">IF(OR('Intermediate Data'!AB57="",'Intermediate Data'!AB57="N/A"),"",'Intermediate Data'!AB57)</f>
        <v>0.82099999999999995</v>
      </c>
      <c r="AD15" s="112">
        <f ca="1">IF(OR('Intermediate Data'!AC57="",'Intermediate Data'!AC57="N/A"),"",'Intermediate Data'!AC57)</f>
        <v>0.81276296876179988</v>
      </c>
      <c r="AE15" s="169">
        <f ca="1">IF(OR('Intermediate Data'!AD57="",'Intermediate Data'!AD57="N/A"),"",'Intermediate Data'!AD57)</f>
        <v>0.78900000000000003</v>
      </c>
      <c r="AF15" s="555"/>
      <c r="AG15" s="682" t="str">
        <f ca="1">IF(OR('Intermediate Data'!AL57="",'Intermediate Data'!AL57="N/A"),"",'Intermediate Data'!AL57)</f>
        <v/>
      </c>
      <c r="AH15" s="682"/>
      <c r="AI15" s="682"/>
      <c r="AJ15" s="682"/>
      <c r="AK15" s="132"/>
      <c r="AL15" s="568" t="str">
        <f ca="1">IF(OR('Intermediate Data'!AG57="",'Intermediate Data'!AG57="N/A"),"",'Intermediate Data'!AG57)</f>
        <v/>
      </c>
      <c r="AM15" s="134" t="str">
        <f ca="1">IF(OR('Intermediate Data'!AH57="",'Intermediate Data'!AH57="N/A"),"",'Intermediate Data'!AH57)</f>
        <v/>
      </c>
      <c r="AN15" s="568" t="str">
        <f ca="1">IF(OR('Intermediate Data'!AI57="",'Intermediate Data'!AI57="N/A"),"",'Intermediate Data'!AI57)</f>
        <v/>
      </c>
      <c r="AO15" s="134" t="str">
        <f ca="1">IF(OR('Intermediate Data'!AJ57="",'Intermediate Data'!AJ57="N/A"),"",'Intermediate Data'!AJ57)</f>
        <v/>
      </c>
      <c r="AP15" s="171" t="str">
        <f ca="1">IF(OR('Intermediate Data'!AK57="",'Intermediate Data'!AK57="N/A"),"",'Intermediate Data'!AK57)</f>
        <v/>
      </c>
      <c r="AQ15" s="154"/>
      <c r="AR15" s="681">
        <f ca="1">'Intermediate Data'!AN57</f>
        <v>0.66</v>
      </c>
      <c r="AS15" s="681"/>
      <c r="AT15" s="681"/>
      <c r="AU15" s="681"/>
      <c r="AV15" s="132"/>
      <c r="AW15" s="156"/>
      <c r="AX15" s="679">
        <f ca="1">'Intermediate Data'!AO57</f>
        <v>310</v>
      </c>
      <c r="AY15" s="679"/>
      <c r="AZ15" s="679"/>
      <c r="BA15" s="679"/>
      <c r="BB15" s="680"/>
      <c r="BC15" s="680"/>
      <c r="BD15" s="32"/>
      <c r="BE15" s="32"/>
      <c r="BK15" s="32"/>
    </row>
    <row r="16" spans="2:101" s="31" customFormat="1" x14ac:dyDescent="0.25">
      <c r="B16" s="37"/>
      <c r="C16" s="32"/>
      <c r="D16" s="32"/>
      <c r="E16" s="32"/>
      <c r="F16" s="32"/>
      <c r="G16" s="32"/>
      <c r="H16" s="32"/>
      <c r="I16" s="32"/>
      <c r="J16" s="32"/>
      <c r="L16" s="36"/>
      <c r="M16" s="32"/>
      <c r="N16" s="39" t="str">
        <f ca="1">'Intermediate Data'!Y58</f>
        <v>Media player/recorder</v>
      </c>
      <c r="O16" s="32"/>
      <c r="P16" s="32"/>
      <c r="Q16" s="32"/>
      <c r="R16" s="32"/>
      <c r="S16" s="32"/>
      <c r="T16" s="32"/>
      <c r="U16" s="154"/>
      <c r="V16" s="681">
        <f ca="1">IF(OR('Intermediate Data'!AE58="",'Intermediate Data'!AE58="N/A"),"",'Intermediate Data'!AE58)</f>
        <v>0.71909487210975553</v>
      </c>
      <c r="W16" s="681"/>
      <c r="X16" s="681"/>
      <c r="Y16" s="681"/>
      <c r="Z16" s="111"/>
      <c r="AA16" s="554" t="str">
        <f ca="1">IF(OR('Intermediate Data'!Z58="",'Intermediate Data'!Z58="N/A"),"",'Intermediate Data'!Z58)</f>
        <v/>
      </c>
      <c r="AB16" s="112" t="str">
        <f ca="1">IF(OR('Intermediate Data'!AA58="",'Intermediate Data'!AA58="N/A"),"",'Intermediate Data'!AA58)</f>
        <v/>
      </c>
      <c r="AC16" s="554" t="str">
        <f ca="1">IF(OR('Intermediate Data'!AB58="",'Intermediate Data'!AB58="N/A"),"",'Intermediate Data'!AB58)</f>
        <v/>
      </c>
      <c r="AD16" s="112">
        <f ca="1">IF(OR('Intermediate Data'!AC58="",'Intermediate Data'!AC58="N/A"),"",'Intermediate Data'!AC58)</f>
        <v>0.71909487210975553</v>
      </c>
      <c r="AE16" s="169" t="str">
        <f ca="1">IF(OR('Intermediate Data'!AD58="",'Intermediate Data'!AD58="N/A"),"",'Intermediate Data'!AD58)</f>
        <v/>
      </c>
      <c r="AF16" s="555"/>
      <c r="AG16" s="682">
        <f ca="1">IF(OR('Intermediate Data'!AL58="",'Intermediate Data'!AL58="N/A"),"",'Intermediate Data'!AL58)</f>
        <v>1.9060000000000001</v>
      </c>
      <c r="AH16" s="682"/>
      <c r="AI16" s="682"/>
      <c r="AJ16" s="682"/>
      <c r="AK16" s="132"/>
      <c r="AL16" s="568" t="str">
        <f ca="1">IF(OR('Intermediate Data'!AG58="",'Intermediate Data'!AG58="N/A"),"",'Intermediate Data'!AG58)</f>
        <v/>
      </c>
      <c r="AM16" s="134">
        <f ca="1">IF(OR('Intermediate Data'!AH58="",'Intermediate Data'!AH58="N/A"),"",'Intermediate Data'!AH58)</f>
        <v>1.8775888734689006</v>
      </c>
      <c r="AN16" s="568" t="str">
        <f ca="1">IF(OR('Intermediate Data'!AI58="",'Intermediate Data'!AI58="N/A"),"",'Intermediate Data'!AI58)</f>
        <v/>
      </c>
      <c r="AO16" s="134">
        <f ca="1">IF(OR('Intermediate Data'!AJ58="",'Intermediate Data'!AJ58="N/A"),"",'Intermediate Data'!AJ58)</f>
        <v>1.1251934270888684</v>
      </c>
      <c r="AP16" s="171">
        <f ca="1">IF(OR('Intermediate Data'!AK58="",'Intermediate Data'!AK58="N/A"),"",'Intermediate Data'!AK58)</f>
        <v>1.9060000000000001</v>
      </c>
      <c r="AQ16" s="154"/>
      <c r="AR16" s="681">
        <f ca="1">'Intermediate Data'!AN58</f>
        <v>0.61</v>
      </c>
      <c r="AS16" s="681"/>
      <c r="AT16" s="681"/>
      <c r="AU16" s="681"/>
      <c r="AV16" s="132"/>
      <c r="AW16" s="156"/>
      <c r="AX16" s="679">
        <f ca="1">'Intermediate Data'!AO58</f>
        <v>7</v>
      </c>
      <c r="AY16" s="679"/>
      <c r="AZ16" s="679"/>
      <c r="BA16" s="679"/>
      <c r="BB16" s="680"/>
      <c r="BC16" s="680"/>
      <c r="BD16" s="32"/>
      <c r="BE16" s="32"/>
      <c r="BK16" s="32"/>
    </row>
    <row r="17" spans="1:63" s="31" customFormat="1" x14ac:dyDescent="0.25">
      <c r="B17" s="37"/>
      <c r="C17" s="32"/>
      <c r="D17" s="32"/>
      <c r="E17" s="32"/>
      <c r="F17" s="32"/>
      <c r="G17" s="32"/>
      <c r="H17" s="32"/>
      <c r="I17" s="32"/>
      <c r="J17" s="32"/>
      <c r="L17" s="36"/>
      <c r="M17" s="32"/>
      <c r="N17" s="39" t="str">
        <f ca="1">'Intermediate Data'!Y59</f>
        <v>Dishwasher</v>
      </c>
      <c r="O17" s="32"/>
      <c r="P17" s="32"/>
      <c r="Q17" s="32"/>
      <c r="R17" s="32"/>
      <c r="S17" s="32"/>
      <c r="T17" s="32"/>
      <c r="U17" s="154"/>
      <c r="V17" s="681">
        <f ca="1">IF(OR('Intermediate Data'!AE59="",'Intermediate Data'!AE59="N/A"),"",'Intermediate Data'!AE59)</f>
        <v>0.71</v>
      </c>
      <c r="W17" s="681"/>
      <c r="X17" s="681"/>
      <c r="Y17" s="681"/>
      <c r="Z17" s="111"/>
      <c r="AA17" s="554">
        <f ca="1">IF(OR('Intermediate Data'!Z59="",'Intermediate Data'!Z59="N/A"),"",'Intermediate Data'!Z59)</f>
        <v>0.69699999999999995</v>
      </c>
      <c r="AB17" s="112">
        <f ca="1">IF(OR('Intermediate Data'!AA59="",'Intermediate Data'!AA59="N/A"),"",'Intermediate Data'!AA59)</f>
        <v>0.63564418108614706</v>
      </c>
      <c r="AC17" s="554">
        <f ca="1">IF(OR('Intermediate Data'!AB59="",'Intermediate Data'!AB59="N/A"),"",'Intermediate Data'!AB59)</f>
        <v>0.68799999999999994</v>
      </c>
      <c r="AD17" s="112">
        <f ca="1">IF(OR('Intermediate Data'!AC59="",'Intermediate Data'!AC59="N/A"),"",'Intermediate Data'!AC59)</f>
        <v>0.69530310814947072</v>
      </c>
      <c r="AE17" s="169">
        <f ca="1">IF(OR('Intermediate Data'!AD59="",'Intermediate Data'!AD59="N/A"),"",'Intermediate Data'!AD59)</f>
        <v>0.71</v>
      </c>
      <c r="AF17" s="555"/>
      <c r="AG17" s="682" t="str">
        <f ca="1">IF(OR('Intermediate Data'!AL59="",'Intermediate Data'!AL59="N/A"),"",'Intermediate Data'!AL59)</f>
        <v/>
      </c>
      <c r="AH17" s="682"/>
      <c r="AI17" s="682"/>
      <c r="AJ17" s="682"/>
      <c r="AK17" s="132"/>
      <c r="AL17" s="568" t="str">
        <f ca="1">IF(OR('Intermediate Data'!AG59="",'Intermediate Data'!AG59="N/A"),"",'Intermediate Data'!AG59)</f>
        <v/>
      </c>
      <c r="AM17" s="134" t="str">
        <f ca="1">IF(OR('Intermediate Data'!AH59="",'Intermediate Data'!AH59="N/A"),"",'Intermediate Data'!AH59)</f>
        <v/>
      </c>
      <c r="AN17" s="568" t="str">
        <f ca="1">IF(OR('Intermediate Data'!AI59="",'Intermediate Data'!AI59="N/A"),"",'Intermediate Data'!AI59)</f>
        <v/>
      </c>
      <c r="AO17" s="134" t="str">
        <f ca="1">IF(OR('Intermediate Data'!AJ59="",'Intermediate Data'!AJ59="N/A"),"",'Intermediate Data'!AJ59)</f>
        <v/>
      </c>
      <c r="AP17" s="171" t="str">
        <f ca="1">IF(OR('Intermediate Data'!AK59="",'Intermediate Data'!AK59="N/A"),"",'Intermediate Data'!AK59)</f>
        <v/>
      </c>
      <c r="AQ17" s="154"/>
      <c r="AR17" s="681">
        <f ca="1">'Intermediate Data'!AN59</f>
        <v>0.89</v>
      </c>
      <c r="AS17" s="681"/>
      <c r="AT17" s="681"/>
      <c r="AU17" s="681"/>
      <c r="AV17" s="132"/>
      <c r="AW17" s="156"/>
      <c r="AX17" s="679">
        <f ca="1">'Intermediate Data'!AO59</f>
        <v>8</v>
      </c>
      <c r="AY17" s="679"/>
      <c r="AZ17" s="679"/>
      <c r="BA17" s="679"/>
      <c r="BB17" s="680"/>
      <c r="BC17" s="680"/>
      <c r="BD17" s="32"/>
      <c r="BE17" s="32"/>
      <c r="BK17" s="32"/>
    </row>
    <row r="18" spans="1:63" s="31" customFormat="1" x14ac:dyDescent="0.25">
      <c r="B18" s="37"/>
      <c r="C18" s="32"/>
      <c r="D18" s="32"/>
      <c r="E18" s="32"/>
      <c r="F18" s="32"/>
      <c r="G18" s="32"/>
      <c r="H18" s="32"/>
      <c r="I18" s="32"/>
      <c r="J18" s="32"/>
      <c r="L18" s="36"/>
      <c r="M18" s="32"/>
      <c r="N18" s="39" t="str">
        <f ca="1">'Intermediate Data'!Y60</f>
        <v>Furnace - Fan</v>
      </c>
      <c r="O18" s="32"/>
      <c r="P18" s="32"/>
      <c r="Q18" s="32"/>
      <c r="R18" s="32"/>
      <c r="S18" s="32"/>
      <c r="T18" s="32"/>
      <c r="U18" s="154"/>
      <c r="V18" s="681">
        <f ca="1">IF(OR('Intermediate Data'!AE60="",'Intermediate Data'!AE60="N/A"),"",'Intermediate Data'!AE60)</f>
        <v>0.68936399999999998</v>
      </c>
      <c r="W18" s="681"/>
      <c r="X18" s="681"/>
      <c r="Y18" s="681"/>
      <c r="Z18" s="111"/>
      <c r="AA18" s="554">
        <f ca="1">IF(OR('Intermediate Data'!Z60="",'Intermediate Data'!Z60="N/A"),"",'Intermediate Data'!Z60)</f>
        <v>0.58269199999999999</v>
      </c>
      <c r="AB18" s="112">
        <f ca="1">IF(OR('Intermediate Data'!AA60="",'Intermediate Data'!AA60="N/A"),"",'Intermediate Data'!AA60)</f>
        <v>0.67590187079030495</v>
      </c>
      <c r="AC18" s="554">
        <f ca="1">IF(OR('Intermediate Data'!AB60="",'Intermediate Data'!AB60="N/A"),"",'Intermediate Data'!AB60)</f>
        <v>0.69460800000000011</v>
      </c>
      <c r="AD18" s="112">
        <f ca="1">IF(OR('Intermediate Data'!AC60="",'Intermediate Data'!AC60="N/A"),"",'Intermediate Data'!AC60)</f>
        <v>0.76206924418829702</v>
      </c>
      <c r="AE18" s="169">
        <f ca="1">IF(OR('Intermediate Data'!AD60="",'Intermediate Data'!AD60="N/A"),"",'Intermediate Data'!AD60)</f>
        <v>0.68936399999999998</v>
      </c>
      <c r="AF18" s="555"/>
      <c r="AG18" s="682" t="str">
        <f ca="1">IF(OR('Intermediate Data'!AL60="",'Intermediate Data'!AL60="N/A"),"",'Intermediate Data'!AL60)</f>
        <v/>
      </c>
      <c r="AH18" s="682"/>
      <c r="AI18" s="682"/>
      <c r="AJ18" s="682"/>
      <c r="AK18" s="132"/>
      <c r="AL18" s="568" t="str">
        <f ca="1">IF(OR('Intermediate Data'!AG60="",'Intermediate Data'!AG60="N/A"),"",'Intermediate Data'!AG60)</f>
        <v/>
      </c>
      <c r="AM18" s="134" t="str">
        <f ca="1">IF(OR('Intermediate Data'!AH60="",'Intermediate Data'!AH60="N/A"),"",'Intermediate Data'!AH60)</f>
        <v/>
      </c>
      <c r="AN18" s="568" t="str">
        <f ca="1">IF(OR('Intermediate Data'!AI60="",'Intermediate Data'!AI60="N/A"),"",'Intermediate Data'!AI60)</f>
        <v/>
      </c>
      <c r="AO18" s="134" t="str">
        <f ca="1">IF(OR('Intermediate Data'!AJ60="",'Intermediate Data'!AJ60="N/A"),"",'Intermediate Data'!AJ60)</f>
        <v/>
      </c>
      <c r="AP18" s="171" t="str">
        <f ca="1">IF(OR('Intermediate Data'!AK60="",'Intermediate Data'!AK60="N/A"),"",'Intermediate Data'!AK60)</f>
        <v/>
      </c>
      <c r="AQ18" s="154"/>
      <c r="AR18" s="681" t="str">
        <f ca="1">'Intermediate Data'!AN60</f>
        <v>Not published</v>
      </c>
      <c r="AS18" s="681"/>
      <c r="AT18" s="681"/>
      <c r="AU18" s="681"/>
      <c r="AV18" s="132"/>
      <c r="AW18" s="156"/>
      <c r="AX18" s="679">
        <f ca="1">'Intermediate Data'!AO60</f>
        <v>55</v>
      </c>
      <c r="AY18" s="679"/>
      <c r="AZ18" s="679"/>
      <c r="BA18" s="679"/>
      <c r="BB18" s="680"/>
      <c r="BC18" s="680"/>
      <c r="BD18" s="32"/>
      <c r="BE18" s="32"/>
      <c r="BK18" s="32"/>
    </row>
    <row r="19" spans="1:63" s="31" customFormat="1" x14ac:dyDescent="0.25">
      <c r="A19" s="24"/>
      <c r="B19" s="37"/>
      <c r="C19" s="32"/>
      <c r="D19" s="32"/>
      <c r="E19" s="32"/>
      <c r="F19" s="32"/>
      <c r="G19" s="32"/>
      <c r="H19" s="32"/>
      <c r="I19" s="32"/>
      <c r="J19" s="32"/>
      <c r="L19" s="36"/>
      <c r="M19" s="24"/>
      <c r="N19" s="39" t="str">
        <f ca="1">'Intermediate Data'!Y61</f>
        <v>Network equipment</v>
      </c>
      <c r="O19" s="32"/>
      <c r="P19" s="32"/>
      <c r="Q19" s="32"/>
      <c r="R19" s="32"/>
      <c r="S19" s="32"/>
      <c r="T19" s="32"/>
      <c r="U19" s="154"/>
      <c r="V19" s="681">
        <f ca="1">IF(OR('Intermediate Data'!AE61="",'Intermediate Data'!AE61="N/A"),"",'Intermediate Data'!AE61)</f>
        <v>0.6363562558276038</v>
      </c>
      <c r="W19" s="681"/>
      <c r="X19" s="681"/>
      <c r="Y19" s="681"/>
      <c r="Z19" s="111"/>
      <c r="AA19" s="554" t="str">
        <f ca="1">IF(OR('Intermediate Data'!Z61="",'Intermediate Data'!Z61="N/A"),"",'Intermediate Data'!Z61)</f>
        <v/>
      </c>
      <c r="AB19" s="112">
        <f ca="1">IF(OR('Intermediate Data'!AA61="",'Intermediate Data'!AA61="N/A"),"",'Intermediate Data'!AA61)</f>
        <v>0.31656002225626545</v>
      </c>
      <c r="AC19" s="554" t="str">
        <f ca="1">IF(OR('Intermediate Data'!AB61="",'Intermediate Data'!AB61="N/A"),"",'Intermediate Data'!AB61)</f>
        <v/>
      </c>
      <c r="AD19" s="112">
        <f ca="1">IF(OR('Intermediate Data'!AC61="",'Intermediate Data'!AC61="N/A"),"",'Intermediate Data'!AC61)</f>
        <v>0.6363562558276038</v>
      </c>
      <c r="AE19" s="169" t="str">
        <f ca="1">IF(OR('Intermediate Data'!AD61="",'Intermediate Data'!AD61="N/A"),"",'Intermediate Data'!AD61)</f>
        <v/>
      </c>
      <c r="AF19" s="555"/>
      <c r="AG19" s="682">
        <f ca="1">IF(OR('Intermediate Data'!AL61="",'Intermediate Data'!AL61="N/A"),"",'Intermediate Data'!AL61)</f>
        <v>0.67710747254138626</v>
      </c>
      <c r="AH19" s="682"/>
      <c r="AI19" s="682"/>
      <c r="AJ19" s="682"/>
      <c r="AK19" s="132"/>
      <c r="AL19" s="568" t="str">
        <f ca="1">IF(OR('Intermediate Data'!AG61="",'Intermediate Data'!AG61="N/A"),"",'Intermediate Data'!AG61)</f>
        <v/>
      </c>
      <c r="AM19" s="134">
        <f ca="1">IF(OR('Intermediate Data'!AH61="",'Intermediate Data'!AH61="N/A"),"",'Intermediate Data'!AH61)</f>
        <v>0.35040677506377932</v>
      </c>
      <c r="AN19" s="568" t="str">
        <f ca="1">IF(OR('Intermediate Data'!AI61="",'Intermediate Data'!AI61="N/A"),"",'Intermediate Data'!AI61)</f>
        <v/>
      </c>
      <c r="AO19" s="134">
        <f ca="1">IF(OR('Intermediate Data'!AJ61="",'Intermediate Data'!AJ61="N/A"),"",'Intermediate Data'!AJ61)</f>
        <v>0.67710747254138626</v>
      </c>
      <c r="AP19" s="171" t="str">
        <f ca="1">IF(OR('Intermediate Data'!AK61="",'Intermediate Data'!AK61="N/A"),"",'Intermediate Data'!AK61)</f>
        <v/>
      </c>
      <c r="AQ19" s="154"/>
      <c r="AR19" s="681" t="str">
        <f ca="1">'Intermediate Data'!AN61</f>
        <v>Not published</v>
      </c>
      <c r="AS19" s="681"/>
      <c r="AT19" s="681"/>
      <c r="AU19" s="681"/>
      <c r="AV19" s="132"/>
      <c r="AW19" s="156"/>
      <c r="AX19" s="679">
        <f ca="1">'Intermediate Data'!AO61</f>
        <v>15</v>
      </c>
      <c r="AY19" s="679"/>
      <c r="AZ19" s="679"/>
      <c r="BA19" s="679"/>
      <c r="BB19" s="680"/>
      <c r="BC19" s="680"/>
      <c r="BD19" s="32"/>
      <c r="BE19" s="32"/>
      <c r="BK19" s="32"/>
    </row>
    <row r="20" spans="1:63" s="31" customFormat="1" x14ac:dyDescent="0.25">
      <c r="A20" s="24"/>
      <c r="B20" s="37"/>
      <c r="C20" s="32"/>
      <c r="D20" s="32"/>
      <c r="E20" s="32"/>
      <c r="F20" s="32"/>
      <c r="G20" s="32"/>
      <c r="H20" s="32"/>
      <c r="I20" s="32"/>
      <c r="J20" s="32"/>
      <c r="L20" s="36"/>
      <c r="M20" s="24"/>
      <c r="N20" s="39" t="str">
        <f ca="1">'Intermediate Data'!Y62</f>
        <v>Answering machine</v>
      </c>
      <c r="O20" s="32"/>
      <c r="P20" s="32"/>
      <c r="Q20" s="32"/>
      <c r="R20" s="32"/>
      <c r="S20" s="32"/>
      <c r="T20" s="32"/>
      <c r="U20" s="154"/>
      <c r="V20" s="681">
        <f ca="1">IF(OR('Intermediate Data'!AE62="",'Intermediate Data'!AE62="N/A"),"",'Intermediate Data'!AE62)</f>
        <v>0.6167469195524049</v>
      </c>
      <c r="W20" s="681"/>
      <c r="X20" s="681"/>
      <c r="Y20" s="681"/>
      <c r="Z20" s="111"/>
      <c r="AA20" s="554" t="str">
        <f ca="1">IF(OR('Intermediate Data'!Z62="",'Intermediate Data'!Z62="N/A"),"",'Intermediate Data'!Z62)</f>
        <v/>
      </c>
      <c r="AB20" s="112">
        <f ca="1">IF(OR('Intermediate Data'!AA62="",'Intermediate Data'!AA62="N/A"),"",'Intermediate Data'!AA62)</f>
        <v>0.72864689377722924</v>
      </c>
      <c r="AC20" s="554" t="str">
        <f ca="1">IF(OR('Intermediate Data'!AB62="",'Intermediate Data'!AB62="N/A"),"",'Intermediate Data'!AB62)</f>
        <v/>
      </c>
      <c r="AD20" s="112">
        <f ca="1">IF(OR('Intermediate Data'!AC62="",'Intermediate Data'!AC62="N/A"),"",'Intermediate Data'!AC62)</f>
        <v>0.6167469195524049</v>
      </c>
      <c r="AE20" s="169" t="str">
        <f ca="1">IF(OR('Intermediate Data'!AD62="",'Intermediate Data'!AD62="N/A"),"",'Intermediate Data'!AD62)</f>
        <v/>
      </c>
      <c r="AF20" s="555"/>
      <c r="AG20" s="682">
        <f ca="1">IF(OR('Intermediate Data'!AL62="",'Intermediate Data'!AL62="N/A"),"",'Intermediate Data'!AL62)</f>
        <v>0.65010093525948076</v>
      </c>
      <c r="AH20" s="682"/>
      <c r="AI20" s="682"/>
      <c r="AJ20" s="682"/>
      <c r="AK20" s="132"/>
      <c r="AL20" s="568" t="str">
        <f ca="1">IF(OR('Intermediate Data'!AG62="",'Intermediate Data'!AG62="N/A"),"",'Intermediate Data'!AG62)</f>
        <v/>
      </c>
      <c r="AM20" s="134">
        <f ca="1">IF(OR('Intermediate Data'!AH62="",'Intermediate Data'!AH62="N/A"),"",'Intermediate Data'!AH62)</f>
        <v>0.78001844147529265</v>
      </c>
      <c r="AN20" s="568" t="str">
        <f ca="1">IF(OR('Intermediate Data'!AI62="",'Intermediate Data'!AI62="N/A"),"",'Intermediate Data'!AI62)</f>
        <v/>
      </c>
      <c r="AO20" s="134">
        <f ca="1">IF(OR('Intermediate Data'!AJ62="",'Intermediate Data'!AJ62="N/A"),"",'Intermediate Data'!AJ62)</f>
        <v>0.65010093525948076</v>
      </c>
      <c r="AP20" s="171" t="str">
        <f ca="1">IF(OR('Intermediate Data'!AK62="",'Intermediate Data'!AK62="N/A"),"",'Intermediate Data'!AK62)</f>
        <v/>
      </c>
      <c r="AQ20" s="154"/>
      <c r="AR20" s="681" t="str">
        <f ca="1">'Intermediate Data'!AN62</f>
        <v>No spec</v>
      </c>
      <c r="AS20" s="681"/>
      <c r="AT20" s="681"/>
      <c r="AU20" s="681"/>
      <c r="AV20" s="132"/>
      <c r="AW20" s="156"/>
      <c r="AX20" s="679" t="str">
        <f ca="1">'Intermediate Data'!AO62</f>
        <v>No spec</v>
      </c>
      <c r="AY20" s="679"/>
      <c r="AZ20" s="679"/>
      <c r="BA20" s="679"/>
      <c r="BB20" s="680"/>
      <c r="BC20" s="680"/>
      <c r="BD20" s="32"/>
      <c r="BE20" s="32"/>
      <c r="BK20" s="32"/>
    </row>
    <row r="21" spans="1:63" s="31" customFormat="1" x14ac:dyDescent="0.25">
      <c r="A21" s="24"/>
      <c r="B21" s="37"/>
      <c r="C21" s="32"/>
      <c r="D21" s="32"/>
      <c r="E21" s="32"/>
      <c r="F21" s="32"/>
      <c r="G21" s="32"/>
      <c r="H21" s="32"/>
      <c r="I21" s="32"/>
      <c r="J21" s="32"/>
      <c r="L21" s="36"/>
      <c r="M21" s="24"/>
      <c r="N21" s="39" t="str">
        <f ca="1">'Intermediate Data'!Y63</f>
        <v>Ceiling fan</v>
      </c>
      <c r="O21" s="32"/>
      <c r="P21" s="32"/>
      <c r="Q21" s="32"/>
      <c r="R21" s="32"/>
      <c r="S21" s="32"/>
      <c r="T21" s="32"/>
      <c r="U21" s="154"/>
      <c r="V21" s="681">
        <f ca="1">IF(OR('Intermediate Data'!AE63="",'Intermediate Data'!AE63="N/A"),"",'Intermediate Data'!AE63)</f>
        <v>0.56739042252992744</v>
      </c>
      <c r="W21" s="681"/>
      <c r="X21" s="681"/>
      <c r="Y21" s="681"/>
      <c r="Z21" s="111"/>
      <c r="AA21" s="554" t="str">
        <f ca="1">IF(OR('Intermediate Data'!Z63="",'Intermediate Data'!Z63="N/A"),"",'Intermediate Data'!Z63)</f>
        <v/>
      </c>
      <c r="AB21" s="112">
        <f ca="1">IF(OR('Intermediate Data'!AA63="",'Intermediate Data'!AA63="N/A"),"",'Intermediate Data'!AA63)</f>
        <v>0.54472503026679209</v>
      </c>
      <c r="AC21" s="554" t="str">
        <f ca="1">IF(OR('Intermediate Data'!AB63="",'Intermediate Data'!AB63="N/A"),"",'Intermediate Data'!AB63)</f>
        <v/>
      </c>
      <c r="AD21" s="112">
        <f ca="1">IF(OR('Intermediate Data'!AC63="",'Intermediate Data'!AC63="N/A"),"",'Intermediate Data'!AC63)</f>
        <v>0.56739042252992744</v>
      </c>
      <c r="AE21" s="169" t="str">
        <f ca="1">IF(OR('Intermediate Data'!AD63="",'Intermediate Data'!AD63="N/A"),"",'Intermediate Data'!AD63)</f>
        <v/>
      </c>
      <c r="AF21" s="555"/>
      <c r="AG21" s="682">
        <f ca="1">IF(OR('Intermediate Data'!AL63="",'Intermediate Data'!AL63="N/A"),"",'Intermediate Data'!AL63)</f>
        <v>1.1281365978062037</v>
      </c>
      <c r="AH21" s="682"/>
      <c r="AI21" s="682"/>
      <c r="AJ21" s="682"/>
      <c r="AK21" s="132"/>
      <c r="AL21" s="568" t="str">
        <f ca="1">IF(OR('Intermediate Data'!AG63="",'Intermediate Data'!AG63="N/A"),"",'Intermediate Data'!AG63)</f>
        <v/>
      </c>
      <c r="AM21" s="134">
        <f ca="1">IF(OR('Intermediate Data'!AH63="",'Intermediate Data'!AH63="N/A"),"",'Intermediate Data'!AH63)</f>
        <v>1.032643385886048</v>
      </c>
      <c r="AN21" s="568" t="str">
        <f ca="1">IF(OR('Intermediate Data'!AI63="",'Intermediate Data'!AI63="N/A"),"",'Intermediate Data'!AI63)</f>
        <v/>
      </c>
      <c r="AO21" s="134">
        <f ca="1">IF(OR('Intermediate Data'!AJ63="",'Intermediate Data'!AJ63="N/A"),"",'Intermediate Data'!AJ63)</f>
        <v>1.1281365978062037</v>
      </c>
      <c r="AP21" s="171" t="str">
        <f ca="1">IF(OR('Intermediate Data'!AK63="",'Intermediate Data'!AK63="N/A"),"",'Intermediate Data'!AK63)</f>
        <v/>
      </c>
      <c r="AQ21" s="154"/>
      <c r="AR21" s="681">
        <f ca="1">'Intermediate Data'!AN63</f>
        <v>0.19</v>
      </c>
      <c r="AS21" s="681"/>
      <c r="AT21" s="681"/>
      <c r="AU21" s="681"/>
      <c r="AV21" s="132"/>
      <c r="AW21" s="156"/>
      <c r="AX21" s="679">
        <f ca="1">'Intermediate Data'!AO63</f>
        <v>165</v>
      </c>
      <c r="AY21" s="679"/>
      <c r="AZ21" s="679"/>
      <c r="BA21" s="679"/>
      <c r="BB21" s="680"/>
      <c r="BC21" s="680"/>
      <c r="BD21" s="32"/>
      <c r="BE21" s="32"/>
      <c r="BK21" s="32"/>
    </row>
    <row r="22" spans="1:63" s="31" customFormat="1" x14ac:dyDescent="0.25">
      <c r="A22" s="24"/>
      <c r="B22" s="37"/>
      <c r="C22" s="32"/>
      <c r="D22" s="32"/>
      <c r="E22" s="32"/>
      <c r="F22" s="32"/>
      <c r="G22" s="32"/>
      <c r="H22" s="32"/>
      <c r="I22" s="32"/>
      <c r="J22" s="32"/>
      <c r="L22" s="36"/>
      <c r="M22" s="32"/>
      <c r="N22" s="39" t="str">
        <f ca="1">'Intermediate Data'!Y64</f>
        <v>Central AC</v>
      </c>
      <c r="O22" s="32"/>
      <c r="P22" s="32"/>
      <c r="Q22" s="32"/>
      <c r="R22" s="32"/>
      <c r="S22" s="32"/>
      <c r="T22" s="32"/>
      <c r="U22" s="154"/>
      <c r="V22" s="681">
        <f ca="1">IF(OR('Intermediate Data'!AE64="",'Intermediate Data'!AE64="N/A"),"",'Intermediate Data'!AE64)</f>
        <v>0.5441207733508614</v>
      </c>
      <c r="W22" s="681"/>
      <c r="X22" s="681"/>
      <c r="Y22" s="681"/>
      <c r="Z22" s="111"/>
      <c r="AA22" s="554">
        <f ca="1">IF(OR('Intermediate Data'!Z64="",'Intermediate Data'!Z64="N/A"),"",'Intermediate Data'!Z64)</f>
        <v>0.29399999999999998</v>
      </c>
      <c r="AB22" s="112">
        <f ca="1">IF(OR('Intermediate Data'!AA64="",'Intermediate Data'!AA64="N/A"),"",'Intermediate Data'!AA64)</f>
        <v>0.45629088951766317</v>
      </c>
      <c r="AC22" s="554" t="str">
        <f ca="1">IF(OR('Intermediate Data'!AB64="",'Intermediate Data'!AB64="N/A"),"",'Intermediate Data'!AB64)</f>
        <v/>
      </c>
      <c r="AD22" s="112">
        <f ca="1">IF(OR('Intermediate Data'!AC64="",'Intermediate Data'!AC64="N/A"),"",'Intermediate Data'!AC64)</f>
        <v>0.5441207733508614</v>
      </c>
      <c r="AE22" s="169" t="str">
        <f ca="1">IF(OR('Intermediate Data'!AD64="",'Intermediate Data'!AD64="N/A"),"",'Intermediate Data'!AD64)</f>
        <v/>
      </c>
      <c r="AF22" s="555"/>
      <c r="AG22" s="682">
        <f ca="1">IF(OR('Intermediate Data'!AL64="",'Intermediate Data'!AL64="N/A"),"",'Intermediate Data'!AL64)</f>
        <v>0.57346727671045294</v>
      </c>
      <c r="AH22" s="682"/>
      <c r="AI22" s="682"/>
      <c r="AJ22" s="682"/>
      <c r="AK22" s="132"/>
      <c r="AL22" s="568" t="str">
        <f ca="1">IF(OR('Intermediate Data'!AG64="",'Intermediate Data'!AG64="N/A"),"",'Intermediate Data'!AG64)</f>
        <v/>
      </c>
      <c r="AM22" s="134">
        <f ca="1">IF(OR('Intermediate Data'!AH64="",'Intermediate Data'!AH64="N/A"),"",'Intermediate Data'!AH64)</f>
        <v>0.47891956990484952</v>
      </c>
      <c r="AN22" s="568" t="str">
        <f ca="1">IF(OR('Intermediate Data'!AI64="",'Intermediate Data'!AI64="N/A"),"",'Intermediate Data'!AI64)</f>
        <v/>
      </c>
      <c r="AO22" s="134">
        <f ca="1">IF(OR('Intermediate Data'!AJ64="",'Intermediate Data'!AJ64="N/A"),"",'Intermediate Data'!AJ64)</f>
        <v>0.57346727671045294</v>
      </c>
      <c r="AP22" s="171" t="str">
        <f ca="1">IF(OR('Intermediate Data'!AK64="",'Intermediate Data'!AK64="N/A"),"",'Intermediate Data'!AK64)</f>
        <v/>
      </c>
      <c r="AQ22" s="154"/>
      <c r="AR22" s="681" t="str">
        <f ca="1">'Intermediate Data'!AN64</f>
        <v>No spec</v>
      </c>
      <c r="AS22" s="681"/>
      <c r="AT22" s="681"/>
      <c r="AU22" s="681"/>
      <c r="AV22" s="132"/>
      <c r="AW22" s="156"/>
      <c r="AX22" s="679">
        <f ca="1">'Intermediate Data'!AO64</f>
        <v>440</v>
      </c>
      <c r="AY22" s="679"/>
      <c r="AZ22" s="679"/>
      <c r="BA22" s="679"/>
      <c r="BB22" s="680"/>
      <c r="BC22" s="680"/>
      <c r="BD22" s="54"/>
      <c r="BE22" s="32"/>
      <c r="BK22" s="32"/>
    </row>
    <row r="23" spans="1:63" s="31" customFormat="1" x14ac:dyDescent="0.25">
      <c r="A23" s="24"/>
      <c r="B23" s="37"/>
      <c r="C23" s="32"/>
      <c r="D23" s="32"/>
      <c r="E23" s="32"/>
      <c r="F23" s="32"/>
      <c r="G23" s="32"/>
      <c r="H23" s="32"/>
      <c r="I23" s="32"/>
      <c r="J23" s="32"/>
      <c r="L23" s="36"/>
      <c r="M23" s="32"/>
      <c r="N23" s="39" t="str">
        <f ca="1">'Intermediate Data'!Y65</f>
        <v>Printer</v>
      </c>
      <c r="O23" s="32"/>
      <c r="P23" s="32"/>
      <c r="Q23" s="32"/>
      <c r="R23" s="32"/>
      <c r="S23" s="32"/>
      <c r="T23" s="32"/>
      <c r="U23" s="154"/>
      <c r="V23" s="681">
        <f ca="1">IF(OR('Intermediate Data'!AE65="",'Intermediate Data'!AE65="N/A"),"",'Intermediate Data'!AE65)</f>
        <v>0.50883788026286081</v>
      </c>
      <c r="W23" s="681"/>
      <c r="X23" s="681"/>
      <c r="Y23" s="681"/>
      <c r="Z23" s="111"/>
      <c r="AA23" s="554" t="str">
        <f ca="1">IF(OR('Intermediate Data'!Z65="",'Intermediate Data'!Z65="N/A"),"",'Intermediate Data'!Z65)</f>
        <v/>
      </c>
      <c r="AB23" s="112">
        <f ca="1">IF(OR('Intermediate Data'!AA65="",'Intermediate Data'!AA65="N/A"),"",'Intermediate Data'!AA65)</f>
        <v>0.50883788026286081</v>
      </c>
      <c r="AC23" s="554" t="str">
        <f ca="1">IF(OR('Intermediate Data'!AB65="",'Intermediate Data'!AB65="N/A"),"",'Intermediate Data'!AB65)</f>
        <v/>
      </c>
      <c r="AD23" s="112" t="str">
        <f ca="1">IF(OR('Intermediate Data'!AC65="",'Intermediate Data'!AC65="N/A"),"",'Intermediate Data'!AC65)</f>
        <v/>
      </c>
      <c r="AE23" s="169" t="str">
        <f ca="1">IF(OR('Intermediate Data'!AD65="",'Intermediate Data'!AD65="N/A"),"",'Intermediate Data'!AD65)</f>
        <v/>
      </c>
      <c r="AF23" s="555"/>
      <c r="AG23" s="682">
        <f ca="1">IF(OR('Intermediate Data'!AL65="",'Intermediate Data'!AL65="N/A"),"",'Intermediate Data'!AL65)</f>
        <v>1.1202750863174031</v>
      </c>
      <c r="AH23" s="682"/>
      <c r="AI23" s="682"/>
      <c r="AJ23" s="682"/>
      <c r="AK23" s="132"/>
      <c r="AL23" s="568" t="str">
        <f ca="1">IF(OR('Intermediate Data'!AG65="",'Intermediate Data'!AG65="N/A"),"",'Intermediate Data'!AG65)</f>
        <v/>
      </c>
      <c r="AM23" s="134">
        <f ca="1">IF(OR('Intermediate Data'!AH65="",'Intermediate Data'!AH65="N/A"),"",'Intermediate Data'!AH65)</f>
        <v>0.59654744945467952</v>
      </c>
      <c r="AN23" s="568" t="str">
        <f ca="1">IF(OR('Intermediate Data'!AI65="",'Intermediate Data'!AI65="N/A"),"",'Intermediate Data'!AI65)</f>
        <v/>
      </c>
      <c r="AO23" s="134">
        <f ca="1">IF(OR('Intermediate Data'!AJ65="",'Intermediate Data'!AJ65="N/A"),"",'Intermediate Data'!AJ65)</f>
        <v>1.1202750863174031</v>
      </c>
      <c r="AP23" s="171" t="str">
        <f ca="1">IF(OR('Intermediate Data'!AK65="",'Intermediate Data'!AK65="N/A"),"",'Intermediate Data'!AK65)</f>
        <v/>
      </c>
      <c r="AQ23" s="154"/>
      <c r="AR23" s="681">
        <f ca="1">'Intermediate Data'!AN65</f>
        <v>0.91</v>
      </c>
      <c r="AS23" s="681"/>
      <c r="AT23" s="681"/>
      <c r="AU23" s="681"/>
      <c r="AV23" s="132"/>
      <c r="AW23" s="156"/>
      <c r="AX23" s="679">
        <f ca="1">'Intermediate Data'!AO65</f>
        <v>15.209999999999997</v>
      </c>
      <c r="AY23" s="679"/>
      <c r="AZ23" s="679"/>
      <c r="BA23" s="679"/>
      <c r="BB23" s="680"/>
      <c r="BC23" s="680"/>
      <c r="BD23" s="32"/>
      <c r="BE23" s="32"/>
      <c r="BK23" s="32"/>
    </row>
    <row r="24" spans="1:63" s="31" customFormat="1" x14ac:dyDescent="0.25">
      <c r="A24" s="24"/>
      <c r="B24" s="37"/>
      <c r="C24" s="32"/>
      <c r="D24" s="32"/>
      <c r="E24" s="32"/>
      <c r="F24" s="32"/>
      <c r="G24" s="32"/>
      <c r="H24" s="32"/>
      <c r="I24" s="32"/>
      <c r="J24" s="32"/>
      <c r="L24" s="36"/>
      <c r="M24" s="32"/>
      <c r="N24" s="39" t="str">
        <f ca="1">'Intermediate Data'!Y66</f>
        <v>Garage door opener</v>
      </c>
      <c r="O24" s="32"/>
      <c r="P24" s="32"/>
      <c r="Q24" s="32"/>
      <c r="R24" s="32"/>
      <c r="S24" s="32"/>
      <c r="T24" s="32"/>
      <c r="U24" s="154"/>
      <c r="V24" s="681">
        <f ca="1">IF(OR('Intermediate Data'!AE66="",'Intermediate Data'!AE66="N/A"),"",'Intermediate Data'!AE66)</f>
        <v>0.48344731109113542</v>
      </c>
      <c r="W24" s="681"/>
      <c r="X24" s="681"/>
      <c r="Y24" s="681"/>
      <c r="Z24" s="111"/>
      <c r="AA24" s="554" t="str">
        <f ca="1">IF(OR('Intermediate Data'!Z66="",'Intermediate Data'!Z66="N/A"),"",'Intermediate Data'!Z66)</f>
        <v/>
      </c>
      <c r="AB24" s="112">
        <f ca="1">IF(OR('Intermediate Data'!AA66="",'Intermediate Data'!AA66="N/A"),"",'Intermediate Data'!AA66)</f>
        <v>0.408969211023756</v>
      </c>
      <c r="AC24" s="554" t="str">
        <f ca="1">IF(OR('Intermediate Data'!AB66="",'Intermediate Data'!AB66="N/A"),"",'Intermediate Data'!AB66)</f>
        <v/>
      </c>
      <c r="AD24" s="112">
        <f ca="1">IF(OR('Intermediate Data'!AC66="",'Intermediate Data'!AC66="N/A"),"",'Intermediate Data'!AC66)</f>
        <v>0.48344731109113542</v>
      </c>
      <c r="AE24" s="169" t="str">
        <f ca="1">IF(OR('Intermediate Data'!AD66="",'Intermediate Data'!AD66="N/A"),"",'Intermediate Data'!AD66)</f>
        <v/>
      </c>
      <c r="AF24" s="555"/>
      <c r="AG24" s="682">
        <f ca="1">IF(OR('Intermediate Data'!AL66="",'Intermediate Data'!AL66="N/A"),"",'Intermediate Data'!AL66)</f>
        <v>0.56064717755939975</v>
      </c>
      <c r="AH24" s="682"/>
      <c r="AI24" s="682"/>
      <c r="AJ24" s="682"/>
      <c r="AK24" s="132"/>
      <c r="AL24" s="568" t="str">
        <f ca="1">IF(OR('Intermediate Data'!AG66="",'Intermediate Data'!AG66="N/A"),"",'Intermediate Data'!AG66)</f>
        <v/>
      </c>
      <c r="AM24" s="134">
        <f ca="1">IF(OR('Intermediate Data'!AH66="",'Intermediate Data'!AH66="N/A"),"",'Intermediate Data'!AH66)</f>
        <v>0.46079323750365508</v>
      </c>
      <c r="AN24" s="568" t="str">
        <f ca="1">IF(OR('Intermediate Data'!AI66="",'Intermediate Data'!AI66="N/A"),"",'Intermediate Data'!AI66)</f>
        <v/>
      </c>
      <c r="AO24" s="134">
        <f ca="1">IF(OR('Intermediate Data'!AJ66="",'Intermediate Data'!AJ66="N/A"),"",'Intermediate Data'!AJ66)</f>
        <v>0.56064717755939975</v>
      </c>
      <c r="AP24" s="171" t="str">
        <f ca="1">IF(OR('Intermediate Data'!AK66="",'Intermediate Data'!AK66="N/A"),"",'Intermediate Data'!AK66)</f>
        <v/>
      </c>
      <c r="AQ24" s="154"/>
      <c r="AR24" s="681" t="str">
        <f ca="1">'Intermediate Data'!AN66</f>
        <v>No spec</v>
      </c>
      <c r="AS24" s="681"/>
      <c r="AT24" s="681"/>
      <c r="AU24" s="681"/>
      <c r="AV24" s="132"/>
      <c r="AW24" s="156"/>
      <c r="AX24" s="679" t="str">
        <f ca="1">'Intermediate Data'!AO66</f>
        <v>No spec</v>
      </c>
      <c r="AY24" s="679"/>
      <c r="AZ24" s="679"/>
      <c r="BA24" s="679"/>
      <c r="BB24" s="680"/>
      <c r="BC24" s="680"/>
      <c r="BD24" s="32"/>
      <c r="BE24" s="32"/>
      <c r="BK24" s="32"/>
    </row>
    <row r="25" spans="1:63" s="31" customFormat="1" x14ac:dyDescent="0.25">
      <c r="A25" s="24"/>
      <c r="B25" s="47"/>
      <c r="C25" s="48"/>
      <c r="D25" s="48"/>
      <c r="E25" s="48"/>
      <c r="F25" s="48"/>
      <c r="G25" s="48"/>
      <c r="H25" s="48"/>
      <c r="I25" s="48"/>
      <c r="J25" s="48"/>
      <c r="K25" s="48"/>
      <c r="L25" s="49"/>
      <c r="M25" s="32"/>
      <c r="N25" s="39" t="str">
        <f ca="1">'Intermediate Data'!Y67</f>
        <v>Portable fan</v>
      </c>
      <c r="U25" s="154"/>
      <c r="V25" s="681">
        <f ca="1">IF(OR('Intermediate Data'!AE67="",'Intermediate Data'!AE67="N/A"),"",'Intermediate Data'!AE67)</f>
        <v>0.47905184261192296</v>
      </c>
      <c r="W25" s="681"/>
      <c r="X25" s="681"/>
      <c r="Y25" s="681"/>
      <c r="Z25" s="112"/>
      <c r="AA25" s="554" t="str">
        <f ca="1">IF(OR('Intermediate Data'!Z67="",'Intermediate Data'!Z67="N/A"),"",'Intermediate Data'!Z67)</f>
        <v/>
      </c>
      <c r="AB25" s="112">
        <f ca="1">IF(OR('Intermediate Data'!AA67="",'Intermediate Data'!AA67="N/A"),"",'Intermediate Data'!AA67)</f>
        <v>0.61502267205466932</v>
      </c>
      <c r="AC25" s="554" t="str">
        <f ca="1">IF(OR('Intermediate Data'!AB67="",'Intermediate Data'!AB67="N/A"),"",'Intermediate Data'!AB67)</f>
        <v/>
      </c>
      <c r="AD25" s="112">
        <f ca="1">IF(OR('Intermediate Data'!AC67="",'Intermediate Data'!AC67="N/A"),"",'Intermediate Data'!AC67)</f>
        <v>0.47905184261192296</v>
      </c>
      <c r="AE25" s="169" t="str">
        <f ca="1">IF(OR('Intermediate Data'!AD67="",'Intermediate Data'!AD67="N/A"),"",'Intermediate Data'!AD67)</f>
        <v/>
      </c>
      <c r="AF25" s="556"/>
      <c r="AG25" s="682">
        <f ca="1">IF(OR('Intermediate Data'!AL67="",'Intermediate Data'!AL67="N/A"),"",'Intermediate Data'!AL67)</f>
        <v>0.74921190581772601</v>
      </c>
      <c r="AH25" s="682"/>
      <c r="AI25" s="682"/>
      <c r="AJ25" s="682"/>
      <c r="AK25" s="107"/>
      <c r="AL25" s="568" t="str">
        <f ca="1">IF(OR('Intermediate Data'!AG67="",'Intermediate Data'!AG67="N/A"),"",'Intermediate Data'!AG67)</f>
        <v/>
      </c>
      <c r="AM25" s="134">
        <f ca="1">IF(OR('Intermediate Data'!AH67="",'Intermediate Data'!AH67="N/A"),"",'Intermediate Data'!AH67)</f>
        <v>0.99578941510944174</v>
      </c>
      <c r="AN25" s="568" t="str">
        <f ca="1">IF(OR('Intermediate Data'!AI67="",'Intermediate Data'!AI67="N/A"),"",'Intermediate Data'!AI67)</f>
        <v/>
      </c>
      <c r="AO25" s="134">
        <f ca="1">IF(OR('Intermediate Data'!AJ67="",'Intermediate Data'!AJ67="N/A"),"",'Intermediate Data'!AJ67)</f>
        <v>0.74921190581772601</v>
      </c>
      <c r="AP25" s="171" t="str">
        <f ca="1">IF(OR('Intermediate Data'!AK67="",'Intermediate Data'!AK67="N/A"),"",'Intermediate Data'!AK67)</f>
        <v/>
      </c>
      <c r="AQ25" s="155"/>
      <c r="AR25" s="681" t="str">
        <f ca="1">'Intermediate Data'!AN67</f>
        <v>No spec</v>
      </c>
      <c r="AS25" s="681"/>
      <c r="AT25" s="681"/>
      <c r="AU25" s="681"/>
      <c r="AV25" s="132"/>
      <c r="AW25" s="156"/>
      <c r="AX25" s="679" t="str">
        <f ca="1">'Intermediate Data'!AO67</f>
        <v>No spec</v>
      </c>
      <c r="AY25" s="679"/>
      <c r="AZ25" s="679"/>
      <c r="BA25" s="679"/>
      <c r="BB25" s="680"/>
      <c r="BC25" s="680"/>
      <c r="BD25" s="32"/>
      <c r="BE25" s="32"/>
      <c r="BK25" s="32"/>
    </row>
    <row r="26" spans="1:63" s="31" customFormat="1" x14ac:dyDescent="0.25">
      <c r="A26" s="24"/>
      <c r="B26" s="24"/>
      <c r="C26" s="24"/>
      <c r="D26" s="24"/>
      <c r="E26" s="24"/>
      <c r="F26" s="24"/>
      <c r="G26" s="24"/>
      <c r="H26" s="24"/>
      <c r="I26" s="24"/>
      <c r="J26" s="24"/>
      <c r="K26" s="24"/>
      <c r="L26" s="24"/>
      <c r="M26" s="32"/>
      <c r="N26" s="39" t="str">
        <f ca="1">'Intermediate Data'!Y68</f>
        <v>Desktop (non-portable computer)</v>
      </c>
      <c r="U26" s="154"/>
      <c r="V26" s="681">
        <f ca="1">IF(OR('Intermediate Data'!AE68="",'Intermediate Data'!AE68="N/A"),"",'Intermediate Data'!AE68)</f>
        <v>0.43874800000000003</v>
      </c>
      <c r="W26" s="681"/>
      <c r="X26" s="681"/>
      <c r="Y26" s="681"/>
      <c r="Z26" s="112"/>
      <c r="AA26" s="554" t="str">
        <f ca="1">IF(OR('Intermediate Data'!Z68="",'Intermediate Data'!Z68="N/A"),"",'Intermediate Data'!Z68)</f>
        <v/>
      </c>
      <c r="AB26" s="112" t="str">
        <f ca="1">IF(OR('Intermediate Data'!AA68="",'Intermediate Data'!AA68="N/A"),"",'Intermediate Data'!AA68)</f>
        <v/>
      </c>
      <c r="AC26" s="554" t="str">
        <f ca="1">IF(OR('Intermediate Data'!AB68="",'Intermediate Data'!AB68="N/A"),"",'Intermediate Data'!AB68)</f>
        <v/>
      </c>
      <c r="AD26" s="112">
        <f ca="1">IF(OR('Intermediate Data'!AC68="",'Intermediate Data'!AC68="N/A"),"",'Intermediate Data'!AC68)</f>
        <v>0.67522694191320654</v>
      </c>
      <c r="AE26" s="169">
        <f ca="1">IF(OR('Intermediate Data'!AD68="",'Intermediate Data'!AD68="N/A"),"",'Intermediate Data'!AD68)</f>
        <v>0.43874800000000003</v>
      </c>
      <c r="AF26" s="556"/>
      <c r="AG26" s="682">
        <f ca="1">IF(OR('Intermediate Data'!AL68="",'Intermediate Data'!AL68="N/A"),"",'Intermediate Data'!AL68)</f>
        <v>0.85004380227807019</v>
      </c>
      <c r="AH26" s="682"/>
      <c r="AI26" s="682"/>
      <c r="AJ26" s="682"/>
      <c r="AK26" s="122"/>
      <c r="AL26" s="568" t="str">
        <f ca="1">IF(OR('Intermediate Data'!AG68="",'Intermediate Data'!AG68="N/A"),"",'Intermediate Data'!AG68)</f>
        <v/>
      </c>
      <c r="AM26" s="134" t="str">
        <f ca="1">IF(OR('Intermediate Data'!AH68="",'Intermediate Data'!AH68="N/A"),"",'Intermediate Data'!AH68)</f>
        <v/>
      </c>
      <c r="AN26" s="568" t="str">
        <f ca="1">IF(OR('Intermediate Data'!AI68="",'Intermediate Data'!AI68="N/A"),"",'Intermediate Data'!AI68)</f>
        <v/>
      </c>
      <c r="AO26" s="134">
        <f ca="1">IF(OR('Intermediate Data'!AJ68="",'Intermediate Data'!AJ68="N/A"),"",'Intermediate Data'!AJ68)</f>
        <v>0.85004380227807019</v>
      </c>
      <c r="AP26" s="171" t="str">
        <f ca="1">IF(OR('Intermediate Data'!AK68="",'Intermediate Data'!AK68="N/A"),"",'Intermediate Data'!AK68)</f>
        <v/>
      </c>
      <c r="AQ26" s="155"/>
      <c r="AR26" s="681">
        <f ca="1">'Intermediate Data'!AN68</f>
        <v>0.21</v>
      </c>
      <c r="AS26" s="681"/>
      <c r="AT26" s="681"/>
      <c r="AU26" s="681"/>
      <c r="AV26" s="132"/>
      <c r="AW26" s="156"/>
      <c r="AX26" s="679">
        <f ca="1">'Intermediate Data'!AO68</f>
        <v>66</v>
      </c>
      <c r="AY26" s="679"/>
      <c r="AZ26" s="679"/>
      <c r="BA26" s="679"/>
      <c r="BB26" s="680"/>
      <c r="BC26" s="680"/>
      <c r="BD26" s="32"/>
      <c r="BE26" s="32"/>
      <c r="BK26" s="32"/>
    </row>
    <row r="27" spans="1:63" s="31" customFormat="1" x14ac:dyDescent="0.25">
      <c r="A27" s="24"/>
      <c r="M27" s="32"/>
      <c r="N27" s="39" t="str">
        <f ca="1">'Intermediate Data'!Y69</f>
        <v>Thermostat - Smart</v>
      </c>
      <c r="U27" s="154"/>
      <c r="V27" s="681">
        <f ca="1">IF(OR('Intermediate Data'!AE69="",'Intermediate Data'!AE69="N/A"),"",'Intermediate Data'!AE69)</f>
        <v>0.41900000000000004</v>
      </c>
      <c r="W27" s="681"/>
      <c r="X27" s="681"/>
      <c r="Y27" s="681"/>
      <c r="Z27" s="112"/>
      <c r="AA27" s="554" t="str">
        <f ca="1">IF(OR('Intermediate Data'!Z69="",'Intermediate Data'!Z69="N/A"),"",'Intermediate Data'!Z69)</f>
        <v/>
      </c>
      <c r="AB27" s="112">
        <f ca="1">IF(OR('Intermediate Data'!AA69="",'Intermediate Data'!AA69="N/A"),"",'Intermediate Data'!AA69)</f>
        <v>0.31399245879919252</v>
      </c>
      <c r="AC27" s="554">
        <f ca="1">IF(OR('Intermediate Data'!AB69="",'Intermediate Data'!AB69="N/A"),"",'Intermediate Data'!AB69)</f>
        <v>0.311</v>
      </c>
      <c r="AD27" s="112">
        <f ca="1">IF(OR('Intermediate Data'!AC69="",'Intermediate Data'!AC69="N/A"),"",'Intermediate Data'!AC69)</f>
        <v>0.45028942619851753</v>
      </c>
      <c r="AE27" s="169">
        <f ca="1">IF(OR('Intermediate Data'!AD69="",'Intermediate Data'!AD69="N/A"),"",'Intermediate Data'!AD69)</f>
        <v>0.41900000000000004</v>
      </c>
      <c r="AF27" s="556"/>
      <c r="AG27" s="682" t="str">
        <f ca="1">IF(OR('Intermediate Data'!AL69="",'Intermediate Data'!AL69="N/A"),"",'Intermediate Data'!AL69)</f>
        <v/>
      </c>
      <c r="AH27" s="682"/>
      <c r="AI27" s="682"/>
      <c r="AJ27" s="682"/>
      <c r="AK27" s="122"/>
      <c r="AL27" s="568" t="str">
        <f ca="1">IF(OR('Intermediate Data'!AG69="",'Intermediate Data'!AG69="N/A"),"",'Intermediate Data'!AG69)</f>
        <v/>
      </c>
      <c r="AM27" s="134" t="str">
        <f ca="1">IF(OR('Intermediate Data'!AH69="",'Intermediate Data'!AH69="N/A"),"",'Intermediate Data'!AH69)</f>
        <v/>
      </c>
      <c r="AN27" s="568" t="str">
        <f ca="1">IF(OR('Intermediate Data'!AI69="",'Intermediate Data'!AI69="N/A"),"",'Intermediate Data'!AI69)</f>
        <v/>
      </c>
      <c r="AO27" s="134" t="str">
        <f ca="1">IF(OR('Intermediate Data'!AJ69="",'Intermediate Data'!AJ69="N/A"),"",'Intermediate Data'!AJ69)</f>
        <v/>
      </c>
      <c r="AP27" s="171" t="str">
        <f ca="1">IF(OR('Intermediate Data'!AK69="",'Intermediate Data'!AK69="N/A"),"",'Intermediate Data'!AK69)</f>
        <v/>
      </c>
      <c r="AQ27" s="155"/>
      <c r="AR27" s="681" t="str">
        <f ca="1">'Intermediate Data'!AN69</f>
        <v>No spec</v>
      </c>
      <c r="AS27" s="681"/>
      <c r="AT27" s="681"/>
      <c r="AU27" s="681"/>
      <c r="AV27" s="132"/>
      <c r="AW27" s="156"/>
      <c r="AX27" s="679" t="str">
        <f ca="1">'Intermediate Data'!AO69</f>
        <v>No spec</v>
      </c>
      <c r="AY27" s="679"/>
      <c r="AZ27" s="679"/>
      <c r="BA27" s="679"/>
      <c r="BB27" s="680"/>
      <c r="BC27" s="680"/>
      <c r="BD27" s="32"/>
      <c r="BE27" s="32"/>
      <c r="BK27" s="32"/>
    </row>
    <row r="28" spans="1:63" s="31" customFormat="1" x14ac:dyDescent="0.25">
      <c r="A28" s="24"/>
      <c r="M28" s="32"/>
      <c r="N28" s="39" t="str">
        <f ca="1">'Intermediate Data'!Y70</f>
        <v>Notebook (portable computer)</v>
      </c>
      <c r="U28" s="154"/>
      <c r="V28" s="681">
        <f ca="1">IF(OR('Intermediate Data'!AE70="",'Intermediate Data'!AE70="N/A"),"",'Intermediate Data'!AE70)</f>
        <v>0.40990600000000005</v>
      </c>
      <c r="W28" s="681"/>
      <c r="X28" s="681"/>
      <c r="Y28" s="681"/>
      <c r="Z28" s="112"/>
      <c r="AA28" s="554" t="str">
        <f ca="1">IF(OR('Intermediate Data'!Z70="",'Intermediate Data'!Z70="N/A"),"",'Intermediate Data'!Z70)</f>
        <v/>
      </c>
      <c r="AB28" s="112" t="str">
        <f ca="1">IF(OR('Intermediate Data'!AA70="",'Intermediate Data'!AA70="N/A"),"",'Intermediate Data'!AA70)</f>
        <v/>
      </c>
      <c r="AC28" s="554" t="str">
        <f ca="1">IF(OR('Intermediate Data'!AB70="",'Intermediate Data'!AB70="N/A"),"",'Intermediate Data'!AB70)</f>
        <v/>
      </c>
      <c r="AD28" s="112">
        <f ca="1">IF(OR('Intermediate Data'!AC70="",'Intermediate Data'!AC70="N/A"),"",'Intermediate Data'!AC70)</f>
        <v>0.53859045289216145</v>
      </c>
      <c r="AE28" s="169">
        <f ca="1">IF(OR('Intermediate Data'!AD70="",'Intermediate Data'!AD70="N/A"),"",'Intermediate Data'!AD70)</f>
        <v>0.40990600000000005</v>
      </c>
      <c r="AF28" s="556"/>
      <c r="AG28" s="682">
        <f ca="1">IF(OR('Intermediate Data'!AL70="",'Intermediate Data'!AL70="N/A"),"",'Intermediate Data'!AL70)</f>
        <v>0.75254778096811481</v>
      </c>
      <c r="AH28" s="682"/>
      <c r="AI28" s="682"/>
      <c r="AJ28" s="682"/>
      <c r="AK28" s="122"/>
      <c r="AL28" s="568" t="str">
        <f ca="1">IF(OR('Intermediate Data'!AG70="",'Intermediate Data'!AG70="N/A"),"",'Intermediate Data'!AG70)</f>
        <v/>
      </c>
      <c r="AM28" s="134" t="str">
        <f ca="1">IF(OR('Intermediate Data'!AH70="",'Intermediate Data'!AH70="N/A"),"",'Intermediate Data'!AH70)</f>
        <v/>
      </c>
      <c r="AN28" s="568" t="str">
        <f ca="1">IF(OR('Intermediate Data'!AI70="",'Intermediate Data'!AI70="N/A"),"",'Intermediate Data'!AI70)</f>
        <v/>
      </c>
      <c r="AO28" s="134">
        <f ca="1">IF(OR('Intermediate Data'!AJ70="",'Intermediate Data'!AJ70="N/A"),"",'Intermediate Data'!AJ70)</f>
        <v>0.75254778096811481</v>
      </c>
      <c r="AP28" s="171" t="str">
        <f ca="1">IF(OR('Intermediate Data'!AK70="",'Intermediate Data'!AK70="N/A"),"",'Intermediate Data'!AK70)</f>
        <v/>
      </c>
      <c r="AQ28" s="155"/>
      <c r="AR28" s="681">
        <f ca="1">'Intermediate Data'!AN70</f>
        <v>0.69</v>
      </c>
      <c r="AS28" s="681"/>
      <c r="AT28" s="681"/>
      <c r="AU28" s="681"/>
      <c r="AV28" s="132"/>
      <c r="AW28" s="156"/>
      <c r="AX28" s="679">
        <f ca="1">'Intermediate Data'!AO70</f>
        <v>12</v>
      </c>
      <c r="AY28" s="679"/>
      <c r="AZ28" s="679"/>
      <c r="BA28" s="679"/>
      <c r="BB28" s="680"/>
      <c r="BC28" s="680"/>
      <c r="BD28" s="32"/>
      <c r="BE28" s="32"/>
      <c r="BK28" s="32"/>
    </row>
    <row r="29" spans="1:63" s="31" customFormat="1" x14ac:dyDescent="0.25">
      <c r="A29" s="24"/>
      <c r="B29" s="24"/>
      <c r="C29" s="24"/>
      <c r="D29" s="24"/>
      <c r="E29" s="24"/>
      <c r="F29" s="24"/>
      <c r="G29" s="24"/>
      <c r="H29" s="24"/>
      <c r="I29" s="24"/>
      <c r="J29" s="24"/>
      <c r="K29" s="24"/>
      <c r="L29" s="24"/>
      <c r="M29" s="32"/>
      <c r="N29" s="39" t="str">
        <f ca="1">'Intermediate Data'!Y71</f>
        <v>Oven/Range - Electric</v>
      </c>
      <c r="U29" s="154"/>
      <c r="V29" s="681">
        <f ca="1">IF(OR('Intermediate Data'!AE71="",'Intermediate Data'!AE71="N/A"),"",'Intermediate Data'!AE71)</f>
        <v>0.40300000000000002</v>
      </c>
      <c r="W29" s="681"/>
      <c r="X29" s="681"/>
      <c r="Y29" s="681"/>
      <c r="Z29" s="112"/>
      <c r="AA29" s="554" t="str">
        <f ca="1">IF(OR('Intermediate Data'!Z71="",'Intermediate Data'!Z71="N/A"),"",'Intermediate Data'!Z71)</f>
        <v/>
      </c>
      <c r="AB29" s="112">
        <f ca="1">IF(OR('Intermediate Data'!AA71="",'Intermediate Data'!AA71="N/A"),"",'Intermediate Data'!AA71)</f>
        <v>0.35085418252428829</v>
      </c>
      <c r="AC29" s="554" t="str">
        <f ca="1">IF(OR('Intermediate Data'!AB71="",'Intermediate Data'!AB71="N/A"),"",'Intermediate Data'!AB71)</f>
        <v/>
      </c>
      <c r="AD29" s="112">
        <f ca="1">IF(OR('Intermediate Data'!AC71="",'Intermediate Data'!AC71="N/A"),"",'Intermediate Data'!AC71)</f>
        <v>0.38628919820289026</v>
      </c>
      <c r="AE29" s="169">
        <f ca="1">IF(OR('Intermediate Data'!AD71="",'Intermediate Data'!AD71="N/A"),"",'Intermediate Data'!AD71)</f>
        <v>0.40300000000000002</v>
      </c>
      <c r="AF29" s="555"/>
      <c r="AG29" s="682" t="str">
        <f ca="1">IF(OR('Intermediate Data'!AL71="",'Intermediate Data'!AL71="N/A"),"",'Intermediate Data'!AL71)</f>
        <v/>
      </c>
      <c r="AH29" s="682"/>
      <c r="AI29" s="682"/>
      <c r="AJ29" s="682"/>
      <c r="AK29" s="132"/>
      <c r="AL29" s="568" t="str">
        <f ca="1">IF(OR('Intermediate Data'!AG71="",'Intermediate Data'!AG71="N/A"),"",'Intermediate Data'!AG71)</f>
        <v/>
      </c>
      <c r="AM29" s="134" t="str">
        <f ca="1">IF(OR('Intermediate Data'!AH71="",'Intermediate Data'!AH71="N/A"),"",'Intermediate Data'!AH71)</f>
        <v/>
      </c>
      <c r="AN29" s="568" t="str">
        <f ca="1">IF(OR('Intermediate Data'!AI71="",'Intermediate Data'!AI71="N/A"),"",'Intermediate Data'!AI71)</f>
        <v/>
      </c>
      <c r="AO29" s="134" t="str">
        <f ca="1">IF(OR('Intermediate Data'!AJ71="",'Intermediate Data'!AJ71="N/A"),"",'Intermediate Data'!AJ71)</f>
        <v/>
      </c>
      <c r="AP29" s="171" t="str">
        <f ca="1">IF(OR('Intermediate Data'!AK71="",'Intermediate Data'!AK71="N/A"),"",'Intermediate Data'!AK71)</f>
        <v/>
      </c>
      <c r="AQ29" s="154"/>
      <c r="AR29" s="681" t="str">
        <f ca="1">'Intermediate Data'!AN71</f>
        <v>No spec</v>
      </c>
      <c r="AS29" s="681"/>
      <c r="AT29" s="681"/>
      <c r="AU29" s="681"/>
      <c r="AV29" s="132"/>
      <c r="AW29" s="156"/>
      <c r="AX29" s="679" t="str">
        <f ca="1">'Intermediate Data'!AO71</f>
        <v>No spec</v>
      </c>
      <c r="AY29" s="679"/>
      <c r="AZ29" s="679"/>
      <c r="BA29" s="679"/>
      <c r="BB29" s="680"/>
      <c r="BC29" s="680"/>
      <c r="BD29" s="32"/>
      <c r="BE29" s="32"/>
      <c r="BK29" s="32"/>
    </row>
    <row r="30" spans="1:63" s="31" customFormat="1" x14ac:dyDescent="0.25">
      <c r="A30" s="24"/>
      <c r="B30" s="24"/>
      <c r="C30" s="24"/>
      <c r="D30" s="24"/>
      <c r="E30" s="24"/>
      <c r="F30" s="24"/>
      <c r="G30" s="24"/>
      <c r="H30" s="24"/>
      <c r="I30" s="24"/>
      <c r="J30" s="24"/>
      <c r="K30" s="24"/>
      <c r="L30" s="24"/>
      <c r="M30" s="32"/>
      <c r="N30" s="39" t="str">
        <f ca="1">'Intermediate Data'!Y72</f>
        <v>Game console</v>
      </c>
      <c r="U30" s="154"/>
      <c r="V30" s="681">
        <f ca="1">IF(OR('Intermediate Data'!AE72="",'Intermediate Data'!AE72="N/A"),"",'Intermediate Data'!AE72)</f>
        <v>0.37703399999999998</v>
      </c>
      <c r="W30" s="681"/>
      <c r="X30" s="681"/>
      <c r="Y30" s="681"/>
      <c r="Z30" s="112"/>
      <c r="AA30" s="554" t="str">
        <f ca="1">IF(OR('Intermediate Data'!Z72="",'Intermediate Data'!Z72="N/A"),"",'Intermediate Data'!Z72)</f>
        <v/>
      </c>
      <c r="AB30" s="112" t="str">
        <f ca="1">IF(OR('Intermediate Data'!AA72="",'Intermediate Data'!AA72="N/A"),"",'Intermediate Data'!AA72)</f>
        <v/>
      </c>
      <c r="AC30" s="554" t="str">
        <f ca="1">IF(OR('Intermediate Data'!AB72="",'Intermediate Data'!AB72="N/A"),"",'Intermediate Data'!AB72)</f>
        <v/>
      </c>
      <c r="AD30" s="112">
        <f ca="1">IF(OR('Intermediate Data'!AC72="",'Intermediate Data'!AC72="N/A"),"",'Intermediate Data'!AC72)</f>
        <v>0.29154011697021659</v>
      </c>
      <c r="AE30" s="169">
        <f ca="1">IF(OR('Intermediate Data'!AD72="",'Intermediate Data'!AD72="N/A"),"",'Intermediate Data'!AD72)</f>
        <v>0.37703399999999998</v>
      </c>
      <c r="AF30" s="555"/>
      <c r="AG30" s="682">
        <f ca="1">IF(OR('Intermediate Data'!AL72="",'Intermediate Data'!AL72="N/A"),"",'Intermediate Data'!AL72)</f>
        <v>0.47099999999999997</v>
      </c>
      <c r="AH30" s="682"/>
      <c r="AI30" s="682"/>
      <c r="AJ30" s="682"/>
      <c r="AK30" s="132"/>
      <c r="AL30" s="568" t="str">
        <f ca="1">IF(OR('Intermediate Data'!AG72="",'Intermediate Data'!AG72="N/A"),"",'Intermediate Data'!AG72)</f>
        <v/>
      </c>
      <c r="AM30" s="134" t="str">
        <f ca="1">IF(OR('Intermediate Data'!AH72="",'Intermediate Data'!AH72="N/A"),"",'Intermediate Data'!AH72)</f>
        <v/>
      </c>
      <c r="AN30" s="568" t="str">
        <f ca="1">IF(OR('Intermediate Data'!AI72="",'Intermediate Data'!AI72="N/A"),"",'Intermediate Data'!AI72)</f>
        <v/>
      </c>
      <c r="AO30" s="134" t="str">
        <f ca="1">IF(OR('Intermediate Data'!AJ72="",'Intermediate Data'!AJ72="N/A"),"",'Intermediate Data'!AJ72)</f>
        <v/>
      </c>
      <c r="AP30" s="171">
        <f ca="1">IF(OR('Intermediate Data'!AK72="",'Intermediate Data'!AK72="N/A"),"",'Intermediate Data'!AK72)</f>
        <v>0.47099999999999997</v>
      </c>
      <c r="AQ30" s="154"/>
      <c r="AR30" s="681" t="str">
        <f ca="1">'Intermediate Data'!AN72</f>
        <v>No spec</v>
      </c>
      <c r="AS30" s="681"/>
      <c r="AT30" s="681"/>
      <c r="AU30" s="681"/>
      <c r="AV30" s="132"/>
      <c r="AW30" s="156"/>
      <c r="AX30" s="679" t="str">
        <f ca="1">'Intermediate Data'!AO72</f>
        <v>No spec</v>
      </c>
      <c r="AY30" s="679"/>
      <c r="AZ30" s="679"/>
      <c r="BA30" s="679"/>
      <c r="BB30" s="680"/>
      <c r="BC30" s="680"/>
      <c r="BD30" s="32"/>
      <c r="BE30" s="32"/>
      <c r="BK30" s="32"/>
    </row>
    <row r="31" spans="1:63" s="31" customFormat="1" x14ac:dyDescent="0.25">
      <c r="A31" s="24"/>
      <c r="B31" s="24"/>
      <c r="C31" s="24"/>
      <c r="D31" s="24"/>
      <c r="E31" s="24"/>
      <c r="F31" s="24"/>
      <c r="G31" s="24"/>
      <c r="H31" s="24"/>
      <c r="I31" s="24"/>
      <c r="J31" s="24"/>
      <c r="K31" s="24"/>
      <c r="L31" s="24"/>
      <c r="M31" s="32"/>
      <c r="N31" s="39" t="str">
        <f ca="1">'Intermediate Data'!Y73</f>
        <v>Portable space heater</v>
      </c>
      <c r="U31" s="154"/>
      <c r="V31" s="681">
        <f ca="1">IF(OR('Intermediate Data'!AE73="",'Intermediate Data'!AE73="N/A"),"",'Intermediate Data'!AE73)</f>
        <v>0.32646402302201455</v>
      </c>
      <c r="W31" s="681"/>
      <c r="X31" s="681"/>
      <c r="Y31" s="681"/>
      <c r="Z31" s="112"/>
      <c r="AA31" s="554" t="str">
        <f ca="1">IF(OR('Intermediate Data'!Z73="",'Intermediate Data'!Z73="N/A"),"",'Intermediate Data'!Z73)</f>
        <v/>
      </c>
      <c r="AB31" s="112">
        <f ca="1">IF(OR('Intermediate Data'!AA73="",'Intermediate Data'!AA73="N/A"),"",'Intermediate Data'!AA73)</f>
        <v>0.23682349997699048</v>
      </c>
      <c r="AC31" s="554" t="str">
        <f ca="1">IF(OR('Intermediate Data'!AB73="",'Intermediate Data'!AB73="N/A"),"",'Intermediate Data'!AB73)</f>
        <v/>
      </c>
      <c r="AD31" s="112">
        <f ca="1">IF(OR('Intermediate Data'!AC73="",'Intermediate Data'!AC73="N/A"),"",'Intermediate Data'!AC73)</f>
        <v>0.32646402302201455</v>
      </c>
      <c r="AE31" s="169" t="str">
        <f ca="1">IF(OR('Intermediate Data'!AD73="",'Intermediate Data'!AD73="N/A"),"",'Intermediate Data'!AD73)</f>
        <v/>
      </c>
      <c r="AF31" s="555"/>
      <c r="AG31" s="682">
        <f ca="1">IF(OR('Intermediate Data'!AL73="",'Intermediate Data'!AL73="N/A"),"",'Intermediate Data'!AL73)</f>
        <v>0.43415130159261134</v>
      </c>
      <c r="AH31" s="682"/>
      <c r="AI31" s="682"/>
      <c r="AJ31" s="682"/>
      <c r="AK31" s="132"/>
      <c r="AL31" s="568" t="str">
        <f ca="1">IF(OR('Intermediate Data'!AG73="",'Intermediate Data'!AG73="N/A"),"",'Intermediate Data'!AG73)</f>
        <v/>
      </c>
      <c r="AM31" s="134">
        <f ca="1">IF(OR('Intermediate Data'!AH73="",'Intermediate Data'!AH73="N/A"),"",'Intermediate Data'!AH73)</f>
        <v>0.3031481797874766</v>
      </c>
      <c r="AN31" s="568" t="str">
        <f ca="1">IF(OR('Intermediate Data'!AI73="",'Intermediate Data'!AI73="N/A"),"",'Intermediate Data'!AI73)</f>
        <v/>
      </c>
      <c r="AO31" s="134">
        <f ca="1">IF(OR('Intermediate Data'!AJ73="",'Intermediate Data'!AJ73="N/A"),"",'Intermediate Data'!AJ73)</f>
        <v>0.43415130159261134</v>
      </c>
      <c r="AP31" s="171" t="str">
        <f ca="1">IF(OR('Intermediate Data'!AK73="",'Intermediate Data'!AK73="N/A"),"",'Intermediate Data'!AK73)</f>
        <v/>
      </c>
      <c r="AQ31" s="154"/>
      <c r="AR31" s="681" t="str">
        <f ca="1">'Intermediate Data'!AN73</f>
        <v>No spec</v>
      </c>
      <c r="AS31" s="681"/>
      <c r="AT31" s="681"/>
      <c r="AU31" s="681"/>
      <c r="AV31" s="132"/>
      <c r="AW31" s="156"/>
      <c r="AX31" s="679" t="str">
        <f ca="1">'Intermediate Data'!AO73</f>
        <v>No spec</v>
      </c>
      <c r="AY31" s="679"/>
      <c r="AZ31" s="679"/>
      <c r="BA31" s="679"/>
      <c r="BB31" s="680"/>
      <c r="BC31" s="680"/>
      <c r="BD31" s="32"/>
      <c r="BE31" s="32"/>
      <c r="BK31" s="32"/>
    </row>
    <row r="32" spans="1:63" s="31" customFormat="1" x14ac:dyDescent="0.25">
      <c r="A32" s="24"/>
      <c r="B32" s="24"/>
      <c r="C32" s="24"/>
      <c r="D32" s="24"/>
      <c r="E32" s="24"/>
      <c r="F32" s="24"/>
      <c r="G32" s="24"/>
      <c r="H32" s="24"/>
      <c r="I32" s="24"/>
      <c r="J32" s="24"/>
      <c r="K32" s="24"/>
      <c r="L32" s="24"/>
      <c r="M32" s="32"/>
      <c r="N32" s="39" t="str">
        <f ca="1">'Intermediate Data'!Y74</f>
        <v>Compact audio</v>
      </c>
      <c r="U32" s="154"/>
      <c r="V32" s="681">
        <f ca="1">IF(OR('Intermediate Data'!AE74="",'Intermediate Data'!AE74="N/A"),"",'Intermediate Data'!AE74)</f>
        <v>0.32373509479064932</v>
      </c>
      <c r="W32" s="681"/>
      <c r="X32" s="681"/>
      <c r="Y32" s="681"/>
      <c r="Z32" s="112"/>
      <c r="AA32" s="554" t="str">
        <f ca="1">IF(OR('Intermediate Data'!Z74="",'Intermediate Data'!Z74="N/A"),"",'Intermediate Data'!Z74)</f>
        <v/>
      </c>
      <c r="AB32" s="112">
        <f ca="1">IF(OR('Intermediate Data'!AA74="",'Intermediate Data'!AA74="N/A"),"",'Intermediate Data'!AA74)</f>
        <v>0.66939067709045774</v>
      </c>
      <c r="AC32" s="554" t="str">
        <f ca="1">IF(OR('Intermediate Data'!AB74="",'Intermediate Data'!AB74="N/A"),"",'Intermediate Data'!AB74)</f>
        <v/>
      </c>
      <c r="AD32" s="112">
        <f ca="1">IF(OR('Intermediate Data'!AC74="",'Intermediate Data'!AC74="N/A"),"",'Intermediate Data'!AC74)</f>
        <v>0.32373509479064932</v>
      </c>
      <c r="AE32" s="169" t="str">
        <f ca="1">IF(OR('Intermediate Data'!AD74="",'Intermediate Data'!AD74="N/A"),"",'Intermediate Data'!AD74)</f>
        <v/>
      </c>
      <c r="AF32" s="555"/>
      <c r="AG32" s="682">
        <f ca="1">IF(OR('Intermediate Data'!AL74="",'Intermediate Data'!AL74="N/A"),"",'Intermediate Data'!AL74)</f>
        <v>0.4418494481165896</v>
      </c>
      <c r="AH32" s="682"/>
      <c r="AI32" s="682"/>
      <c r="AJ32" s="682"/>
      <c r="AK32" s="132"/>
      <c r="AL32" s="568" t="str">
        <f ca="1">IF(OR('Intermediate Data'!AG74="",'Intermediate Data'!AG74="N/A"),"",'Intermediate Data'!AG74)</f>
        <v/>
      </c>
      <c r="AM32" s="134">
        <f ca="1">IF(OR('Intermediate Data'!AH74="",'Intermediate Data'!AH74="N/A"),"",'Intermediate Data'!AH74)</f>
        <v>0.88662016732526805</v>
      </c>
      <c r="AN32" s="568" t="str">
        <f ca="1">IF(OR('Intermediate Data'!AI74="",'Intermediate Data'!AI74="N/A"),"",'Intermediate Data'!AI74)</f>
        <v/>
      </c>
      <c r="AO32" s="134">
        <f ca="1">IF(OR('Intermediate Data'!AJ74="",'Intermediate Data'!AJ74="N/A"),"",'Intermediate Data'!AJ74)</f>
        <v>0.4418494481165896</v>
      </c>
      <c r="AP32" s="171" t="str">
        <f ca="1">IF(OR('Intermediate Data'!AK74="",'Intermediate Data'!AK74="N/A"),"",'Intermediate Data'!AK74)</f>
        <v/>
      </c>
      <c r="AQ32" s="154"/>
      <c r="AR32" s="681">
        <f ca="1">'Intermediate Data'!AN74</f>
        <v>0.13</v>
      </c>
      <c r="AS32" s="681"/>
      <c r="AT32" s="681"/>
      <c r="AU32" s="681"/>
      <c r="AV32" s="132"/>
      <c r="AW32" s="156"/>
      <c r="AX32" s="679">
        <f ca="1">'Intermediate Data'!AO74</f>
        <v>70</v>
      </c>
      <c r="AY32" s="679"/>
      <c r="AZ32" s="679"/>
      <c r="BA32" s="679"/>
      <c r="BB32" s="680"/>
      <c r="BC32" s="680"/>
      <c r="BD32" s="32"/>
      <c r="BE32" s="32"/>
      <c r="BK32" s="32"/>
    </row>
    <row r="33" spans="1:71" s="31" customFormat="1" x14ac:dyDescent="0.25">
      <c r="A33" s="24"/>
      <c r="B33" s="24"/>
      <c r="C33" s="24"/>
      <c r="D33" s="24"/>
      <c r="E33" s="24"/>
      <c r="F33" s="24"/>
      <c r="G33" s="24"/>
      <c r="H33" s="24"/>
      <c r="I33" s="24"/>
      <c r="J33" s="24"/>
      <c r="K33" s="24"/>
      <c r="L33" s="24"/>
      <c r="M33" s="32"/>
      <c r="N33" s="39" t="str">
        <f ca="1">'Intermediate Data'!Y75</f>
        <v>Clothes dryer - Electric</v>
      </c>
      <c r="U33" s="154"/>
      <c r="V33" s="681">
        <f ca="1">IF(OR('Intermediate Data'!AE75="",'Intermediate Data'!AE75="N/A"),"",'Intermediate Data'!AE75)</f>
        <v>0.27181</v>
      </c>
      <c r="W33" s="681"/>
      <c r="X33" s="681"/>
      <c r="Y33" s="681"/>
      <c r="Z33" s="112"/>
      <c r="AA33" s="554">
        <f ca="1">IF(OR('Intermediate Data'!Z75="",'Intermediate Data'!Z75="N/A"),"",'Intermediate Data'!Z75)</f>
        <v>0.294904</v>
      </c>
      <c r="AB33" s="112">
        <f ca="1">IF(OR('Intermediate Data'!AA75="",'Intermediate Data'!AA75="N/A"),"",'Intermediate Data'!AA75)</f>
        <v>0.31014796666629402</v>
      </c>
      <c r="AC33" s="554">
        <f ca="1">IF(OR('Intermediate Data'!AB75="",'Intermediate Data'!AB75="N/A"),"",'Intermediate Data'!AB75)</f>
        <v>0.32840999999999998</v>
      </c>
      <c r="AD33" s="112">
        <f ca="1">IF(OR('Intermediate Data'!AC75="",'Intermediate Data'!AC75="N/A"),"",'Intermediate Data'!AC75)</f>
        <v>0.31706218820121751</v>
      </c>
      <c r="AE33" s="169">
        <f ca="1">IF(OR('Intermediate Data'!AD75="",'Intermediate Data'!AD75="N/A"),"",'Intermediate Data'!AD75)</f>
        <v>0.27181</v>
      </c>
      <c r="AF33" s="555"/>
      <c r="AG33" s="682" t="str">
        <f ca="1">IF(OR('Intermediate Data'!AL75="",'Intermediate Data'!AL75="N/A"),"",'Intermediate Data'!AL75)</f>
        <v/>
      </c>
      <c r="AH33" s="682"/>
      <c r="AI33" s="682"/>
      <c r="AJ33" s="682"/>
      <c r="AK33" s="132"/>
      <c r="AL33" s="568" t="str">
        <f ca="1">IF(OR('Intermediate Data'!AG75="",'Intermediate Data'!AG75="N/A"),"",'Intermediate Data'!AG75)</f>
        <v/>
      </c>
      <c r="AM33" s="134" t="str">
        <f ca="1">IF(OR('Intermediate Data'!AH75="",'Intermediate Data'!AH75="N/A"),"",'Intermediate Data'!AH75)</f>
        <v/>
      </c>
      <c r="AN33" s="568" t="str">
        <f ca="1">IF(OR('Intermediate Data'!AI75="",'Intermediate Data'!AI75="N/A"),"",'Intermediate Data'!AI75)</f>
        <v/>
      </c>
      <c r="AO33" s="134" t="str">
        <f ca="1">IF(OR('Intermediate Data'!AJ75="",'Intermediate Data'!AJ75="N/A"),"",'Intermediate Data'!AJ75)</f>
        <v/>
      </c>
      <c r="AP33" s="171" t="str">
        <f ca="1">IF(OR('Intermediate Data'!AK75="",'Intermediate Data'!AK75="N/A"),"",'Intermediate Data'!AK75)</f>
        <v/>
      </c>
      <c r="AQ33" s="154"/>
      <c r="AR33" s="681" t="str">
        <f ca="1">'Intermediate Data'!AN75</f>
        <v>No spec</v>
      </c>
      <c r="AS33" s="681"/>
      <c r="AT33" s="681"/>
      <c r="AU33" s="681"/>
      <c r="AV33" s="132"/>
      <c r="AW33" s="156"/>
      <c r="AX33" s="679">
        <f ca="1">'Intermediate Data'!AO75</f>
        <v>160</v>
      </c>
      <c r="AY33" s="679"/>
      <c r="AZ33" s="679"/>
      <c r="BA33" s="679"/>
      <c r="BB33" s="680"/>
      <c r="BC33" s="680"/>
      <c r="BD33" s="32"/>
      <c r="BE33" s="32"/>
      <c r="BK33" s="32"/>
    </row>
    <row r="34" spans="1:71" s="31" customFormat="1" x14ac:dyDescent="0.25">
      <c r="A34" s="24"/>
      <c r="B34" s="24"/>
      <c r="C34" s="24"/>
      <c r="D34" s="24"/>
      <c r="E34" s="24"/>
      <c r="F34" s="24"/>
      <c r="G34" s="24"/>
      <c r="H34" s="24"/>
      <c r="I34" s="24"/>
      <c r="J34" s="24"/>
      <c r="K34" s="24"/>
      <c r="L34" s="24"/>
      <c r="M34" s="32"/>
      <c r="N34" s="39" t="str">
        <f ca="1">'Intermediate Data'!Y76</f>
        <v>Room AC</v>
      </c>
      <c r="U34" s="154"/>
      <c r="V34" s="681">
        <f ca="1">IF(OR('Intermediate Data'!AE76="",'Intermediate Data'!AE76="N/A"),"",'Intermediate Data'!AE76)</f>
        <v>0.16778750749333124</v>
      </c>
      <c r="W34" s="681"/>
      <c r="X34" s="681"/>
      <c r="Y34" s="681"/>
      <c r="Z34" s="112"/>
      <c r="AA34" s="554">
        <f ca="1">IF(OR('Intermediate Data'!Z76="",'Intermediate Data'!Z76="N/A"),"",'Intermediate Data'!Z76)</f>
        <v>0.09</v>
      </c>
      <c r="AB34" s="112">
        <f ca="1">IF(OR('Intermediate Data'!AA76="",'Intermediate Data'!AA76="N/A"),"",'Intermediate Data'!AA76)</f>
        <v>0.17593836027863638</v>
      </c>
      <c r="AC34" s="554" t="str">
        <f ca="1">IF(OR('Intermediate Data'!AB76="",'Intermediate Data'!AB76="N/A"),"",'Intermediate Data'!AB76)</f>
        <v/>
      </c>
      <c r="AD34" s="112">
        <f ca="1">IF(OR('Intermediate Data'!AC76="",'Intermediate Data'!AC76="N/A"),"",'Intermediate Data'!AC76)</f>
        <v>0.16778750749333124</v>
      </c>
      <c r="AE34" s="169" t="str">
        <f ca="1">IF(OR('Intermediate Data'!AD76="",'Intermediate Data'!AD76="N/A"),"",'Intermediate Data'!AD76)</f>
        <v/>
      </c>
      <c r="AF34" s="555"/>
      <c r="AG34" s="682">
        <f ca="1">IF(OR('Intermediate Data'!AL76="",'Intermediate Data'!AL76="N/A"),"",'Intermediate Data'!AL76)</f>
        <v>0.20626864540110718</v>
      </c>
      <c r="AH34" s="682"/>
      <c r="AI34" s="682"/>
      <c r="AJ34" s="682"/>
      <c r="AK34" s="132"/>
      <c r="AL34" s="568" t="str">
        <f ca="1">IF(OR('Intermediate Data'!AG76="",'Intermediate Data'!AG76="N/A"),"",'Intermediate Data'!AG76)</f>
        <v/>
      </c>
      <c r="AM34" s="134">
        <f ca="1">IF(OR('Intermediate Data'!AH76="",'Intermediate Data'!AH76="N/A"),"",'Intermediate Data'!AH76)</f>
        <v>0.20676044257001719</v>
      </c>
      <c r="AN34" s="568" t="str">
        <f ca="1">IF(OR('Intermediate Data'!AI76="",'Intermediate Data'!AI76="N/A"),"",'Intermediate Data'!AI76)</f>
        <v/>
      </c>
      <c r="AO34" s="134">
        <f ca="1">IF(OR('Intermediate Data'!AJ76="",'Intermediate Data'!AJ76="N/A"),"",'Intermediate Data'!AJ76)</f>
        <v>0.20626864540110718</v>
      </c>
      <c r="AP34" s="171" t="str">
        <f ca="1">IF(OR('Intermediate Data'!AK76="",'Intermediate Data'!AK76="N/A"),"",'Intermediate Data'!AK76)</f>
        <v/>
      </c>
      <c r="AQ34" s="154"/>
      <c r="AR34" s="681">
        <f ca="1">'Intermediate Data'!AN76</f>
        <v>0.57999999999999996</v>
      </c>
      <c r="AS34" s="681"/>
      <c r="AT34" s="681"/>
      <c r="AU34" s="681"/>
      <c r="AV34" s="132"/>
      <c r="AW34" s="156"/>
      <c r="AX34" s="679">
        <f ca="1">'Intermediate Data'!AO76</f>
        <v>90</v>
      </c>
      <c r="AY34" s="679"/>
      <c r="AZ34" s="679"/>
      <c r="BA34" s="679"/>
      <c r="BB34" s="680"/>
      <c r="BC34" s="680"/>
      <c r="BD34" s="32"/>
      <c r="BE34" s="32"/>
      <c r="BK34" s="32"/>
    </row>
    <row r="35" spans="1:71" s="31" customFormat="1" x14ac:dyDescent="0.25">
      <c r="A35" s="24"/>
      <c r="B35" s="24"/>
      <c r="C35" s="24"/>
      <c r="D35" s="24"/>
      <c r="E35" s="24"/>
      <c r="F35" s="24"/>
      <c r="G35" s="24"/>
      <c r="H35" s="24"/>
      <c r="I35" s="24"/>
      <c r="J35" s="24"/>
      <c r="K35" s="24"/>
      <c r="L35" s="24"/>
      <c r="M35" s="32"/>
      <c r="N35" s="39" t="str">
        <f ca="1">'Intermediate Data'!Y77</f>
        <v>Stand-alone freezer</v>
      </c>
      <c r="U35" s="154"/>
      <c r="V35" s="681">
        <f ca="1">IF(OR('Intermediate Data'!AE77="",'Intermediate Data'!AE77="N/A"),"",'Intermediate Data'!AE77)</f>
        <v>0.15100000000000002</v>
      </c>
      <c r="W35" s="681"/>
      <c r="X35" s="681"/>
      <c r="Y35" s="681"/>
      <c r="Z35" s="112"/>
      <c r="AA35" s="554">
        <f ca="1">IF(OR('Intermediate Data'!Z77="",'Intermediate Data'!Z77="N/A"),"",'Intermediate Data'!Z77)</f>
        <v>0.161</v>
      </c>
      <c r="AB35" s="112">
        <f ca="1">IF(OR('Intermediate Data'!AA77="",'Intermediate Data'!AA77="N/A"),"",'Intermediate Data'!AA77)</f>
        <v>0.18872987922376952</v>
      </c>
      <c r="AC35" s="554">
        <f ca="1">IF(OR('Intermediate Data'!AB77="",'Intermediate Data'!AB77="N/A"),"",'Intermediate Data'!AB77)</f>
        <v>0.193</v>
      </c>
      <c r="AD35" s="112">
        <f ca="1">IF(OR('Intermediate Data'!AC77="",'Intermediate Data'!AC77="N/A"),"",'Intermediate Data'!AC77)</f>
        <v>0.18694317807906549</v>
      </c>
      <c r="AE35" s="169">
        <f ca="1">IF(OR('Intermediate Data'!AD77="",'Intermediate Data'!AD77="N/A"),"",'Intermediate Data'!AD77)</f>
        <v>0.15100000000000002</v>
      </c>
      <c r="AF35" s="555"/>
      <c r="AG35" s="682">
        <f ca="1">IF(OR('Intermediate Data'!AL77="",'Intermediate Data'!AL77="N/A"),"",'Intermediate Data'!AL77)</f>
        <v>0.152</v>
      </c>
      <c r="AH35" s="682"/>
      <c r="AI35" s="682"/>
      <c r="AJ35" s="682"/>
      <c r="AK35" s="132"/>
      <c r="AL35" s="568">
        <f ca="1">IF(OR('Intermediate Data'!AG77="",'Intermediate Data'!AG77="N/A"),"",'Intermediate Data'!AG77)</f>
        <v>0.16900000000000001</v>
      </c>
      <c r="AM35" s="134">
        <f ca="1">IF(OR('Intermediate Data'!AH77="",'Intermediate Data'!AH77="N/A"),"",'Intermediate Data'!AH77)</f>
        <v>0.1969225414581483</v>
      </c>
      <c r="AN35" s="568">
        <f ca="1">IF(OR('Intermediate Data'!AI77="",'Intermediate Data'!AI77="N/A"),"",'Intermediate Data'!AI77)</f>
        <v>0.19800000000000001</v>
      </c>
      <c r="AO35" s="134">
        <f ca="1">IF(OR('Intermediate Data'!AJ77="",'Intermediate Data'!AJ77="N/A"),"",'Intermediate Data'!AJ77)</f>
        <v>0.19606892223426714</v>
      </c>
      <c r="AP35" s="171">
        <f ca="1">IF(OR('Intermediate Data'!AK77="",'Intermediate Data'!AK77="N/A"),"",'Intermediate Data'!AK77)</f>
        <v>0.152</v>
      </c>
      <c r="AQ35" s="154"/>
      <c r="AR35" s="681">
        <f ca="1">'Intermediate Data'!AN77</f>
        <v>0.44</v>
      </c>
      <c r="AS35" s="681"/>
      <c r="AT35" s="681"/>
      <c r="AU35" s="681"/>
      <c r="AV35" s="132"/>
      <c r="AW35" s="156"/>
      <c r="AX35" s="679">
        <f ca="1">'Intermediate Data'!AO77</f>
        <v>30</v>
      </c>
      <c r="AY35" s="679"/>
      <c r="AZ35" s="679"/>
      <c r="BA35" s="679"/>
      <c r="BB35" s="680"/>
      <c r="BC35" s="680"/>
      <c r="BD35" s="32"/>
      <c r="BE35" s="32"/>
      <c r="BK35" s="32"/>
    </row>
    <row r="36" spans="1:71" s="31" customFormat="1" x14ac:dyDescent="0.25">
      <c r="A36" s="24"/>
      <c r="B36" s="24"/>
      <c r="C36" s="24"/>
      <c r="D36" s="24"/>
      <c r="E36" s="24"/>
      <c r="F36" s="24"/>
      <c r="G36" s="24"/>
      <c r="H36" s="24"/>
      <c r="I36" s="24"/>
      <c r="J36" s="24"/>
      <c r="K36" s="24"/>
      <c r="L36" s="24"/>
      <c r="M36" s="32"/>
      <c r="N36" s="39" t="str">
        <f ca="1">'Intermediate Data'!Y78</f>
        <v>Security system</v>
      </c>
      <c r="U36" s="154"/>
      <c r="V36" s="681">
        <f ca="1">IF(OR('Intermediate Data'!AE78="",'Intermediate Data'!AE78="N/A"),"",'Intermediate Data'!AE78)</f>
        <v>0.13852058628509761</v>
      </c>
      <c r="W36" s="681"/>
      <c r="X36" s="681"/>
      <c r="Y36" s="681"/>
      <c r="Z36" s="112"/>
      <c r="AA36" s="554" t="str">
        <f ca="1">IF(OR('Intermediate Data'!Z78="",'Intermediate Data'!Z78="N/A"),"",'Intermediate Data'!Z78)</f>
        <v/>
      </c>
      <c r="AB36" s="112">
        <f ca="1">IF(OR('Intermediate Data'!AA78="",'Intermediate Data'!AA78="N/A"),"",'Intermediate Data'!AA78)</f>
        <v>0.12599829634246817</v>
      </c>
      <c r="AC36" s="554" t="str">
        <f ca="1">IF(OR('Intermediate Data'!AB78="",'Intermediate Data'!AB78="N/A"),"",'Intermediate Data'!AB78)</f>
        <v/>
      </c>
      <c r="AD36" s="112">
        <f ca="1">IF(OR('Intermediate Data'!AC78="",'Intermediate Data'!AC78="N/A"),"",'Intermediate Data'!AC78)</f>
        <v>0.13852058628509761</v>
      </c>
      <c r="AE36" s="169" t="str">
        <f ca="1">IF(OR('Intermediate Data'!AD78="",'Intermediate Data'!AD78="N/A"),"",'Intermediate Data'!AD78)</f>
        <v/>
      </c>
      <c r="AF36" s="555"/>
      <c r="AG36" s="682">
        <f ca="1">IF(OR('Intermediate Data'!AL78="",'Intermediate Data'!AL78="N/A"),"",'Intermediate Data'!AL78)</f>
        <v>0.14247251135258887</v>
      </c>
      <c r="AH36" s="682"/>
      <c r="AI36" s="682"/>
      <c r="AJ36" s="682"/>
      <c r="AK36" s="132"/>
      <c r="AL36" s="568" t="str">
        <f ca="1">IF(OR('Intermediate Data'!AG78="",'Intermediate Data'!AG78="N/A"),"",'Intermediate Data'!AG78)</f>
        <v/>
      </c>
      <c r="AM36" s="134">
        <f ca="1">IF(OR('Intermediate Data'!AH78="",'Intermediate Data'!AH78="N/A"),"",'Intermediate Data'!AH78)</f>
        <v>0.12826751231724084</v>
      </c>
      <c r="AN36" s="568" t="str">
        <f ca="1">IF(OR('Intermediate Data'!AI78="",'Intermediate Data'!AI78="N/A"),"",'Intermediate Data'!AI78)</f>
        <v/>
      </c>
      <c r="AO36" s="134">
        <f ca="1">IF(OR('Intermediate Data'!AJ78="",'Intermediate Data'!AJ78="N/A"),"",'Intermediate Data'!AJ78)</f>
        <v>0.14247251135258887</v>
      </c>
      <c r="AP36" s="171" t="str">
        <f ca="1">IF(OR('Intermediate Data'!AK78="",'Intermediate Data'!AK78="N/A"),"",'Intermediate Data'!AK78)</f>
        <v/>
      </c>
      <c r="AQ36" s="154"/>
      <c r="AR36" s="681" t="str">
        <f ca="1">'Intermediate Data'!AN78</f>
        <v>No spec</v>
      </c>
      <c r="AS36" s="681"/>
      <c r="AT36" s="681"/>
      <c r="AU36" s="681"/>
      <c r="AV36" s="132"/>
      <c r="AW36" s="156"/>
      <c r="AX36" s="679" t="str">
        <f ca="1">'Intermediate Data'!AO78</f>
        <v>No spec</v>
      </c>
      <c r="AY36" s="679"/>
      <c r="AZ36" s="679"/>
      <c r="BA36" s="679"/>
      <c r="BB36" s="680"/>
      <c r="BC36" s="680"/>
      <c r="BD36" s="32"/>
      <c r="BE36" s="32"/>
      <c r="BK36" s="32"/>
    </row>
    <row r="37" spans="1:71" s="31" customFormat="1" x14ac:dyDescent="0.25">
      <c r="A37" s="24"/>
      <c r="B37" s="24"/>
      <c r="C37" s="24"/>
      <c r="D37" s="24"/>
      <c r="E37" s="24"/>
      <c r="F37" s="24"/>
      <c r="G37" s="24"/>
      <c r="H37" s="24"/>
      <c r="I37" s="24"/>
      <c r="J37" s="24"/>
      <c r="K37" s="24"/>
      <c r="L37" s="24"/>
      <c r="M37" s="32"/>
      <c r="N37" s="39" t="str">
        <f ca="1">'Intermediate Data'!Y79</f>
        <v>Primary electric heat</v>
      </c>
      <c r="U37" s="154"/>
      <c r="V37" s="681">
        <f ca="1">IF(OR('Intermediate Data'!AE79="",'Intermediate Data'!AE79="N/A"),"",'Intermediate Data'!AE79)</f>
        <v>0.12864200000000001</v>
      </c>
      <c r="W37" s="681"/>
      <c r="X37" s="681"/>
      <c r="Y37" s="681"/>
      <c r="Z37" s="112"/>
      <c r="AA37" s="554">
        <f ca="1">IF(OR('Intermediate Data'!Z79="",'Intermediate Data'!Z79="N/A"),"",'Intermediate Data'!Z79)</f>
        <v>6.0191999999999996E-2</v>
      </c>
      <c r="AB37" s="112">
        <f ca="1">IF(OR('Intermediate Data'!AA79="",'Intermediate Data'!AA79="N/A"),"",'Intermediate Data'!AA79)</f>
        <v>0.10106100888358101</v>
      </c>
      <c r="AC37" s="554">
        <f ca="1">IF(OR('Intermediate Data'!AB79="",'Intermediate Data'!AB79="N/A"),"",'Intermediate Data'!AB79)</f>
        <v>0.112661</v>
      </c>
      <c r="AD37" s="112">
        <f ca="1">IF(OR('Intermediate Data'!AC79="",'Intermediate Data'!AC79="N/A"),"",'Intermediate Data'!AC79)</f>
        <v>5.069545329760243E-2</v>
      </c>
      <c r="AE37" s="169">
        <f ca="1">IF(OR('Intermediate Data'!AD79="",'Intermediate Data'!AD79="N/A"),"",'Intermediate Data'!AD79)</f>
        <v>0.12864200000000001</v>
      </c>
      <c r="AF37" s="555"/>
      <c r="AG37" s="682" t="str">
        <f ca="1">IF(OR('Intermediate Data'!AL79="",'Intermediate Data'!AL79="N/A"),"",'Intermediate Data'!AL79)</f>
        <v/>
      </c>
      <c r="AH37" s="682"/>
      <c r="AI37" s="682"/>
      <c r="AJ37" s="682"/>
      <c r="AK37" s="132"/>
      <c r="AL37" s="568" t="str">
        <f ca="1">IF(OR('Intermediate Data'!AG79="",'Intermediate Data'!AG79="N/A"),"",'Intermediate Data'!AG79)</f>
        <v/>
      </c>
      <c r="AM37" s="134" t="str">
        <f ca="1">IF(OR('Intermediate Data'!AH79="",'Intermediate Data'!AH79="N/A"),"",'Intermediate Data'!AH79)</f>
        <v/>
      </c>
      <c r="AN37" s="568" t="str">
        <f ca="1">IF(OR('Intermediate Data'!AI79="",'Intermediate Data'!AI79="N/A"),"",'Intermediate Data'!AI79)</f>
        <v/>
      </c>
      <c r="AO37" s="134" t="str">
        <f ca="1">IF(OR('Intermediate Data'!AJ79="",'Intermediate Data'!AJ79="N/A"),"",'Intermediate Data'!AJ79)</f>
        <v/>
      </c>
      <c r="AP37" s="171" t="str">
        <f ca="1">IF(OR('Intermediate Data'!AK79="",'Intermediate Data'!AK79="N/A"),"",'Intermediate Data'!AK79)</f>
        <v/>
      </c>
      <c r="AQ37" s="154"/>
      <c r="AR37" s="681">
        <f ca="1">'Intermediate Data'!AN79</f>
        <v>0.28000000000000003</v>
      </c>
      <c r="AS37" s="681"/>
      <c r="AT37" s="681"/>
      <c r="AU37" s="681"/>
      <c r="AV37" s="132"/>
      <c r="AW37" s="156"/>
      <c r="AX37" s="679" t="str">
        <f ca="1">'Intermediate Data'!AO79</f>
        <v>Unknown</v>
      </c>
      <c r="AY37" s="679"/>
      <c r="AZ37" s="679"/>
      <c r="BA37" s="679"/>
      <c r="BB37" s="680"/>
      <c r="BC37" s="680"/>
      <c r="BD37" s="32"/>
      <c r="BE37" s="32"/>
      <c r="BK37" s="32"/>
    </row>
    <row r="38" spans="1:71" s="31" customFormat="1" x14ac:dyDescent="0.25">
      <c r="A38" s="24"/>
      <c r="B38" s="24"/>
      <c r="C38" s="24"/>
      <c r="D38" s="24"/>
      <c r="E38" s="24"/>
      <c r="F38" s="24"/>
      <c r="G38" s="24"/>
      <c r="H38" s="24"/>
      <c r="I38" s="24"/>
      <c r="J38" s="24"/>
      <c r="K38" s="24"/>
      <c r="L38" s="24"/>
      <c r="M38" s="32"/>
      <c r="N38" s="39" t="str">
        <f ca="1">'Intermediate Data'!Y80</f>
        <v>Uninterruptible power supply</v>
      </c>
      <c r="U38" s="154"/>
      <c r="V38" s="681">
        <f ca="1">IF(OR('Intermediate Data'!AE80="",'Intermediate Data'!AE80="N/A"),"",'Intermediate Data'!AE80)</f>
        <v>0.12944048176150891</v>
      </c>
      <c r="W38" s="681"/>
      <c r="X38" s="681"/>
      <c r="Y38" s="681"/>
      <c r="Z38" s="112"/>
      <c r="AA38" s="554" t="str">
        <f ca="1">IF(OR('Intermediate Data'!Z80="",'Intermediate Data'!Z80="N/A"),"",'Intermediate Data'!Z80)</f>
        <v/>
      </c>
      <c r="AB38" s="112" t="str">
        <f ca="1">IF(OR('Intermediate Data'!AA80="",'Intermediate Data'!AA80="N/A"),"",'Intermediate Data'!AA80)</f>
        <v/>
      </c>
      <c r="AC38" s="554" t="str">
        <f ca="1">IF(OR('Intermediate Data'!AB80="",'Intermediate Data'!AB80="N/A"),"",'Intermediate Data'!AB80)</f>
        <v/>
      </c>
      <c r="AD38" s="112">
        <f ca="1">IF(OR('Intermediate Data'!AC80="",'Intermediate Data'!AC80="N/A"),"",'Intermediate Data'!AC80)</f>
        <v>0.12944048176150891</v>
      </c>
      <c r="AE38" s="169" t="str">
        <f ca="1">IF(OR('Intermediate Data'!AD80="",'Intermediate Data'!AD80="N/A"),"",'Intermediate Data'!AD80)</f>
        <v/>
      </c>
      <c r="AF38" s="555"/>
      <c r="AG38" s="682">
        <f ca="1">IF(OR('Intermediate Data'!AL80="",'Intermediate Data'!AL80="N/A"),"",'Intermediate Data'!AL80)</f>
        <v>0.16293009710065778</v>
      </c>
      <c r="AH38" s="682"/>
      <c r="AI38" s="682"/>
      <c r="AJ38" s="682"/>
      <c r="AK38" s="132"/>
      <c r="AL38" s="568" t="str">
        <f ca="1">IF(OR('Intermediate Data'!AG80="",'Intermediate Data'!AG80="N/A"),"",'Intermediate Data'!AG80)</f>
        <v/>
      </c>
      <c r="AM38" s="134" t="str">
        <f ca="1">IF(OR('Intermediate Data'!AH80="",'Intermediate Data'!AH80="N/A"),"",'Intermediate Data'!AH80)</f>
        <v/>
      </c>
      <c r="AN38" s="568" t="str">
        <f ca="1">IF(OR('Intermediate Data'!AI80="",'Intermediate Data'!AI80="N/A"),"",'Intermediate Data'!AI80)</f>
        <v/>
      </c>
      <c r="AO38" s="134">
        <f ca="1">IF(OR('Intermediate Data'!AJ80="",'Intermediate Data'!AJ80="N/A"),"",'Intermediate Data'!AJ80)</f>
        <v>0.16293009710065778</v>
      </c>
      <c r="AP38" s="171" t="str">
        <f ca="1">IF(OR('Intermediate Data'!AK80="",'Intermediate Data'!AK80="N/A"),"",'Intermediate Data'!AK80)</f>
        <v/>
      </c>
      <c r="AQ38" s="154"/>
      <c r="AR38" s="681" t="str">
        <f ca="1">'Intermediate Data'!AN80</f>
        <v>Not published</v>
      </c>
      <c r="AS38" s="681"/>
      <c r="AT38" s="681"/>
      <c r="AU38" s="681"/>
      <c r="AV38" s="132"/>
      <c r="AW38" s="156"/>
      <c r="AX38" s="679">
        <f ca="1">'Intermediate Data'!AO80</f>
        <v>40</v>
      </c>
      <c r="AY38" s="679"/>
      <c r="AZ38" s="679"/>
      <c r="BA38" s="679"/>
      <c r="BB38" s="680"/>
      <c r="BC38" s="680"/>
      <c r="BD38" s="32"/>
      <c r="BE38" s="32"/>
      <c r="BK38" s="32"/>
    </row>
    <row r="39" spans="1:71" s="31" customFormat="1" x14ac:dyDescent="0.25">
      <c r="M39" s="32"/>
      <c r="N39" s="39" t="str">
        <f ca="1">'Intermediate Data'!Y81</f>
        <v>Scanner</v>
      </c>
      <c r="U39" s="154"/>
      <c r="V39" s="681">
        <f ca="1">IF(OR('Intermediate Data'!AE81="",'Intermediate Data'!AE81="N/A"),"",'Intermediate Data'!AE81)</f>
        <v>0.12603127327316591</v>
      </c>
      <c r="W39" s="681"/>
      <c r="X39" s="681"/>
      <c r="Y39" s="681"/>
      <c r="Z39" s="112"/>
      <c r="AA39" s="554" t="str">
        <f ca="1">IF(OR('Intermediate Data'!Z81="",'Intermediate Data'!Z81="N/A"),"",'Intermediate Data'!Z81)</f>
        <v/>
      </c>
      <c r="AB39" s="112">
        <f ca="1">IF(OR('Intermediate Data'!AA81="",'Intermediate Data'!AA81="N/A"),"",'Intermediate Data'!AA81)</f>
        <v>0.21647641047097599</v>
      </c>
      <c r="AC39" s="554" t="str">
        <f ca="1">IF(OR('Intermediate Data'!AB81="",'Intermediate Data'!AB81="N/A"),"",'Intermediate Data'!AB81)</f>
        <v/>
      </c>
      <c r="AD39" s="112">
        <f ca="1">IF(OR('Intermediate Data'!AC81="",'Intermediate Data'!AC81="N/A"),"",'Intermediate Data'!AC81)</f>
        <v>0.12603127327316591</v>
      </c>
      <c r="AE39" s="169" t="str">
        <f ca="1">IF(OR('Intermediate Data'!AD81="",'Intermediate Data'!AD81="N/A"),"",'Intermediate Data'!AD81)</f>
        <v/>
      </c>
      <c r="AF39" s="555"/>
      <c r="AG39" s="682">
        <f ca="1">IF(OR('Intermediate Data'!AL81="",'Intermediate Data'!AL81="N/A"),"",'Intermediate Data'!AL81)</f>
        <v>0.13129243147241795</v>
      </c>
      <c r="AH39" s="682"/>
      <c r="AI39" s="682"/>
      <c r="AJ39" s="682"/>
      <c r="AK39" s="132"/>
      <c r="AL39" s="568" t="str">
        <f ca="1">IF(OR('Intermediate Data'!AG81="",'Intermediate Data'!AG81="N/A"),"",'Intermediate Data'!AG81)</f>
        <v/>
      </c>
      <c r="AM39" s="134">
        <f ca="1">IF(OR('Intermediate Data'!AH81="",'Intermediate Data'!AH81="N/A"),"",'Intermediate Data'!AH81)</f>
        <v>0.22742217621491642</v>
      </c>
      <c r="AN39" s="568" t="str">
        <f ca="1">IF(OR('Intermediate Data'!AI81="",'Intermediate Data'!AI81="N/A"),"",'Intermediate Data'!AI81)</f>
        <v/>
      </c>
      <c r="AO39" s="134">
        <f ca="1">IF(OR('Intermediate Data'!AJ81="",'Intermediate Data'!AJ81="N/A"),"",'Intermediate Data'!AJ81)</f>
        <v>0.13129243147241795</v>
      </c>
      <c r="AP39" s="171" t="str">
        <f ca="1">IF(OR('Intermediate Data'!AK81="",'Intermediate Data'!AK81="N/A"),"",'Intermediate Data'!AK81)</f>
        <v/>
      </c>
      <c r="AQ39" s="154"/>
      <c r="AR39" s="681" t="str">
        <f ca="1">'Intermediate Data'!AN81</f>
        <v>Not published</v>
      </c>
      <c r="AS39" s="681"/>
      <c r="AT39" s="681"/>
      <c r="AU39" s="681"/>
      <c r="AV39" s="132"/>
      <c r="AW39" s="156"/>
      <c r="AX39" s="679">
        <f ca="1">'Intermediate Data'!AO81</f>
        <v>3</v>
      </c>
      <c r="AY39" s="679"/>
      <c r="AZ39" s="679"/>
      <c r="BA39" s="679"/>
      <c r="BB39" s="680"/>
      <c r="BC39" s="680"/>
      <c r="BD39" s="32"/>
      <c r="BE39" s="32"/>
      <c r="BK39" s="32"/>
    </row>
    <row r="40" spans="1:71" s="31" customFormat="1" x14ac:dyDescent="0.25">
      <c r="M40" s="32"/>
      <c r="N40" s="39" t="str">
        <f ca="1">'Intermediate Data'!Y82</f>
        <v>Water purification system</v>
      </c>
      <c r="U40" s="154"/>
      <c r="V40" s="681">
        <f ca="1">IF(OR('Intermediate Data'!AE82="",'Intermediate Data'!AE82="N/A"),"",'Intermediate Data'!AE82)</f>
        <v>0.11920247516332187</v>
      </c>
      <c r="W40" s="681"/>
      <c r="X40" s="681"/>
      <c r="Y40" s="681"/>
      <c r="Z40" s="112"/>
      <c r="AA40" s="554" t="str">
        <f ca="1">IF(OR('Intermediate Data'!Z82="",'Intermediate Data'!Z82="N/A"),"",'Intermediate Data'!Z82)</f>
        <v/>
      </c>
      <c r="AB40" s="112">
        <f ca="1">IF(OR('Intermediate Data'!AA82="",'Intermediate Data'!AA82="N/A"),"",'Intermediate Data'!AA82)</f>
        <v>0.12553651882592351</v>
      </c>
      <c r="AC40" s="554" t="str">
        <f ca="1">IF(OR('Intermediate Data'!AB82="",'Intermediate Data'!AB82="N/A"),"",'Intermediate Data'!AB82)</f>
        <v/>
      </c>
      <c r="AD40" s="112">
        <f ca="1">IF(OR('Intermediate Data'!AC82="",'Intermediate Data'!AC82="N/A"),"",'Intermediate Data'!AC82)</f>
        <v>0.11920247516332187</v>
      </c>
      <c r="AE40" s="169" t="str">
        <f ca="1">IF(OR('Intermediate Data'!AD82="",'Intermediate Data'!AD82="N/A"),"",'Intermediate Data'!AD82)</f>
        <v/>
      </c>
      <c r="AF40" s="555"/>
      <c r="AG40" s="682">
        <f ca="1">IF(OR('Intermediate Data'!AL82="",'Intermediate Data'!AL82="N/A"),"",'Intermediate Data'!AL82)</f>
        <v>0.12462942452101058</v>
      </c>
      <c r="AH40" s="682"/>
      <c r="AI40" s="682"/>
      <c r="AJ40" s="682"/>
      <c r="AK40" s="132"/>
      <c r="AL40" s="568" t="str">
        <f ca="1">IF(OR('Intermediate Data'!AG82="",'Intermediate Data'!AG82="N/A"),"",'Intermediate Data'!AG82)</f>
        <v/>
      </c>
      <c r="AM40" s="134">
        <f ca="1">IF(OR('Intermediate Data'!AH82="",'Intermediate Data'!AH82="N/A"),"",'Intermediate Data'!AH82)</f>
        <v>0.13013292421855396</v>
      </c>
      <c r="AN40" s="568" t="str">
        <f ca="1">IF(OR('Intermediate Data'!AI82="",'Intermediate Data'!AI82="N/A"),"",'Intermediate Data'!AI82)</f>
        <v/>
      </c>
      <c r="AO40" s="134">
        <f ca="1">IF(OR('Intermediate Data'!AJ82="",'Intermediate Data'!AJ82="N/A"),"",'Intermediate Data'!AJ82)</f>
        <v>0.12462942452101058</v>
      </c>
      <c r="AP40" s="171" t="str">
        <f ca="1">IF(OR('Intermediate Data'!AK82="",'Intermediate Data'!AK82="N/A"),"",'Intermediate Data'!AK82)</f>
        <v/>
      </c>
      <c r="AQ40" s="154"/>
      <c r="AR40" s="681" t="str">
        <f ca="1">'Intermediate Data'!AN82</f>
        <v>No spec</v>
      </c>
      <c r="AS40" s="681"/>
      <c r="AT40" s="681"/>
      <c r="AU40" s="681"/>
      <c r="AV40" s="132"/>
      <c r="AW40" s="156"/>
      <c r="AX40" s="679" t="str">
        <f ca="1">'Intermediate Data'!AO82</f>
        <v>No spec</v>
      </c>
      <c r="AY40" s="679"/>
      <c r="AZ40" s="679"/>
      <c r="BA40" s="679"/>
      <c r="BB40" s="680"/>
      <c r="BC40" s="680"/>
      <c r="BD40" s="32"/>
      <c r="BE40" s="32"/>
      <c r="BF40" s="32"/>
      <c r="BG40" s="32"/>
      <c r="BH40" s="32"/>
      <c r="BI40" s="32"/>
      <c r="BJ40" s="32"/>
      <c r="BK40" s="32"/>
    </row>
    <row r="41" spans="1:71" s="31" customFormat="1" x14ac:dyDescent="0.25">
      <c r="N41" s="39" t="str">
        <f ca="1">'Intermediate Data'!Y83</f>
        <v>Electric blanket</v>
      </c>
      <c r="U41" s="154"/>
      <c r="V41" s="681">
        <f ca="1">IF(OR('Intermediate Data'!AE83="",'Intermediate Data'!AE83="N/A"),"",'Intermediate Data'!AE83)</f>
        <v>0.11783335477774069</v>
      </c>
      <c r="W41" s="681"/>
      <c r="X41" s="681"/>
      <c r="Y41" s="681"/>
      <c r="Z41" s="112"/>
      <c r="AA41" s="554" t="str">
        <f ca="1">IF(OR('Intermediate Data'!Z83="",'Intermediate Data'!Z83="N/A"),"",'Intermediate Data'!Z83)</f>
        <v/>
      </c>
      <c r="AB41" s="112">
        <f ca="1">IF(OR('Intermediate Data'!AA83="",'Intermediate Data'!AA83="N/A"),"",'Intermediate Data'!AA83)</f>
        <v>0.14215189523905944</v>
      </c>
      <c r="AC41" s="554" t="str">
        <f ca="1">IF(OR('Intermediate Data'!AB83="",'Intermediate Data'!AB83="N/A"),"",'Intermediate Data'!AB83)</f>
        <v/>
      </c>
      <c r="AD41" s="112">
        <f ca="1">IF(OR('Intermediate Data'!AC83="",'Intermediate Data'!AC83="N/A"),"",'Intermediate Data'!AC83)</f>
        <v>0.11783335477774069</v>
      </c>
      <c r="AE41" s="169" t="str">
        <f ca="1">IF(OR('Intermediate Data'!AD83="",'Intermediate Data'!AD83="N/A"),"",'Intermediate Data'!AD83)</f>
        <v/>
      </c>
      <c r="AF41" s="555"/>
      <c r="AG41" s="682">
        <f ca="1">IF(OR('Intermediate Data'!AL83="",'Intermediate Data'!AL83="N/A"),"",'Intermediate Data'!AL83)</f>
        <v>0.13691565333293473</v>
      </c>
      <c r="AH41" s="682"/>
      <c r="AI41" s="682"/>
      <c r="AJ41" s="682"/>
      <c r="AK41" s="132"/>
      <c r="AL41" s="568" t="str">
        <f ca="1">IF(OR('Intermediate Data'!AG83="",'Intermediate Data'!AG83="N/A"),"",'Intermediate Data'!AG83)</f>
        <v/>
      </c>
      <c r="AM41" s="134">
        <f ca="1">IF(OR('Intermediate Data'!AH83="",'Intermediate Data'!AH83="N/A"),"",'Intermediate Data'!AH83)</f>
        <v>0.17665676781019246</v>
      </c>
      <c r="AN41" s="568" t="str">
        <f ca="1">IF(OR('Intermediate Data'!AI83="",'Intermediate Data'!AI83="N/A"),"",'Intermediate Data'!AI83)</f>
        <v/>
      </c>
      <c r="AO41" s="134">
        <f ca="1">IF(OR('Intermediate Data'!AJ83="",'Intermediate Data'!AJ83="N/A"),"",'Intermediate Data'!AJ83)</f>
        <v>0.13691565333293473</v>
      </c>
      <c r="AP41" s="171" t="str">
        <f ca="1">IF(OR('Intermediate Data'!AK83="",'Intermediate Data'!AK83="N/A"),"",'Intermediate Data'!AK83)</f>
        <v/>
      </c>
      <c r="AQ41" s="154"/>
      <c r="AR41" s="681" t="str">
        <f ca="1">'Intermediate Data'!AN83</f>
        <v>No spec</v>
      </c>
      <c r="AS41" s="681"/>
      <c r="AT41" s="681"/>
      <c r="AU41" s="681"/>
      <c r="AV41" s="132"/>
      <c r="AW41" s="156"/>
      <c r="AX41" s="679" t="str">
        <f ca="1">'Intermediate Data'!AO83</f>
        <v>No spec</v>
      </c>
      <c r="AY41" s="679"/>
      <c r="AZ41" s="679"/>
      <c r="BA41" s="679"/>
      <c r="BB41" s="680"/>
      <c r="BC41" s="680"/>
      <c r="BD41" s="32"/>
      <c r="BE41" s="32"/>
    </row>
    <row r="42" spans="1:71" x14ac:dyDescent="0.25">
      <c r="A42" s="31"/>
      <c r="B42" s="31"/>
      <c r="C42" s="31"/>
      <c r="D42" s="31"/>
      <c r="E42" s="31"/>
      <c r="F42" s="31"/>
      <c r="G42" s="31"/>
      <c r="H42" s="31"/>
      <c r="I42" s="31"/>
      <c r="J42" s="31"/>
      <c r="K42" s="31"/>
      <c r="L42" s="31"/>
      <c r="M42" s="31"/>
      <c r="N42" s="39" t="str">
        <f ca="1">'Intermediate Data'!Y84</f>
        <v>Fax</v>
      </c>
      <c r="O42" s="32"/>
      <c r="P42" s="32"/>
      <c r="Q42" s="32"/>
      <c r="R42" s="32"/>
      <c r="S42" s="32"/>
      <c r="T42" s="32"/>
      <c r="U42" s="154"/>
      <c r="V42" s="681">
        <f ca="1">IF(OR('Intermediate Data'!AE84="",'Intermediate Data'!AE84="N/A"),"",'Intermediate Data'!AE84)</f>
        <v>0.11733432045994785</v>
      </c>
      <c r="W42" s="681"/>
      <c r="X42" s="681"/>
      <c r="Y42" s="681"/>
      <c r="Z42" s="111"/>
      <c r="AA42" s="554" t="str">
        <f ca="1">IF(OR('Intermediate Data'!Z84="",'Intermediate Data'!Z84="N/A"),"",'Intermediate Data'!Z84)</f>
        <v/>
      </c>
      <c r="AB42" s="112">
        <f ca="1">IF(OR('Intermediate Data'!AA84="",'Intermediate Data'!AA84="N/A"),"",'Intermediate Data'!AA84)</f>
        <v>0.15970897337728876</v>
      </c>
      <c r="AC42" s="554" t="str">
        <f ca="1">IF(OR('Intermediate Data'!AB84="",'Intermediate Data'!AB84="N/A"),"",'Intermediate Data'!AB84)</f>
        <v/>
      </c>
      <c r="AD42" s="112">
        <f ca="1">IF(OR('Intermediate Data'!AC84="",'Intermediate Data'!AC84="N/A"),"",'Intermediate Data'!AC84)</f>
        <v>0.11733432045994785</v>
      </c>
      <c r="AE42" s="169" t="str">
        <f ca="1">IF(OR('Intermediate Data'!AD84="",'Intermediate Data'!AD84="N/A"),"",'Intermediate Data'!AD84)</f>
        <v/>
      </c>
      <c r="AF42" s="555"/>
      <c r="AG42" s="682">
        <f ca="1">IF(OR('Intermediate Data'!AL84="",'Intermediate Data'!AL84="N/A"),"",'Intermediate Data'!AL84)</f>
        <v>0.12187398914531972</v>
      </c>
      <c r="AH42" s="682"/>
      <c r="AI42" s="682"/>
      <c r="AJ42" s="682"/>
      <c r="AK42" s="132"/>
      <c r="AL42" s="568" t="str">
        <f ca="1">IF(OR('Intermediate Data'!AG84="",'Intermediate Data'!AG84="N/A"),"",'Intermediate Data'!AG84)</f>
        <v/>
      </c>
      <c r="AM42" s="134">
        <f ca="1">IF(OR('Intermediate Data'!AH84="",'Intermediate Data'!AH84="N/A"),"",'Intermediate Data'!AH84)</f>
        <v>0.16434875207958524</v>
      </c>
      <c r="AN42" s="568" t="str">
        <f ca="1">IF(OR('Intermediate Data'!AI84="",'Intermediate Data'!AI84="N/A"),"",'Intermediate Data'!AI84)</f>
        <v/>
      </c>
      <c r="AO42" s="134">
        <f ca="1">IF(OR('Intermediate Data'!AJ84="",'Intermediate Data'!AJ84="N/A"),"",'Intermediate Data'!AJ84)</f>
        <v>0.12187398914531972</v>
      </c>
      <c r="AP42" s="171" t="str">
        <f ca="1">IF(OR('Intermediate Data'!AK84="",'Intermediate Data'!AK84="N/A"),"",'Intermediate Data'!AK84)</f>
        <v/>
      </c>
      <c r="AQ42" s="154"/>
      <c r="AR42" s="681">
        <f ca="1">'Intermediate Data'!AN84</f>
        <v>0.06</v>
      </c>
      <c r="AS42" s="681"/>
      <c r="AT42" s="681"/>
      <c r="AU42" s="681"/>
      <c r="AV42" s="132"/>
      <c r="AW42" s="156"/>
      <c r="AX42" s="679">
        <f ca="1">'Intermediate Data'!AO84</f>
        <v>46</v>
      </c>
      <c r="AY42" s="679"/>
      <c r="AZ42" s="679"/>
      <c r="BA42" s="679"/>
      <c r="BB42" s="680"/>
      <c r="BC42" s="680"/>
      <c r="BD42" s="32"/>
      <c r="BE42" s="32"/>
      <c r="BF42" s="31"/>
      <c r="BG42" s="31"/>
      <c r="BH42" s="31"/>
      <c r="BI42" s="31"/>
      <c r="BJ42" s="31"/>
      <c r="BK42" s="31"/>
      <c r="BL42" s="31"/>
      <c r="BM42" s="31"/>
      <c r="BN42" s="31"/>
      <c r="BO42" s="31"/>
      <c r="BP42" s="31"/>
      <c r="BQ42" s="31"/>
      <c r="BR42" s="31"/>
      <c r="BS42" s="31"/>
    </row>
    <row r="43" spans="1:71" x14ac:dyDescent="0.25">
      <c r="A43" s="31"/>
      <c r="B43" s="31"/>
      <c r="C43" s="31"/>
      <c r="D43" s="31"/>
      <c r="E43" s="31"/>
      <c r="F43" s="31"/>
      <c r="G43" s="31"/>
      <c r="H43" s="31"/>
      <c r="I43" s="31"/>
      <c r="J43" s="31"/>
      <c r="K43" s="31"/>
      <c r="L43" s="31"/>
      <c r="M43" s="31"/>
      <c r="N43" s="39" t="str">
        <f ca="1">'Intermediate Data'!Y85</f>
        <v>Copier</v>
      </c>
      <c r="O43" s="32"/>
      <c r="P43" s="32"/>
      <c r="Q43" s="32"/>
      <c r="R43" s="32"/>
      <c r="S43" s="32"/>
      <c r="T43" s="32"/>
      <c r="U43" s="154"/>
      <c r="V43" s="681">
        <f ca="1">IF(OR('Intermediate Data'!AE85="",'Intermediate Data'!AE85="N/A"),"",'Intermediate Data'!AE85)</f>
        <v>0.11008543765353025</v>
      </c>
      <c r="W43" s="681"/>
      <c r="X43" s="681"/>
      <c r="Y43" s="681"/>
      <c r="Z43" s="111"/>
      <c r="AA43" s="554" t="str">
        <f ca="1">IF(OR('Intermediate Data'!Z85="",'Intermediate Data'!Z85="N/A"),"",'Intermediate Data'!Z85)</f>
        <v/>
      </c>
      <c r="AB43" s="112">
        <f ca="1">IF(OR('Intermediate Data'!AA85="",'Intermediate Data'!AA85="N/A"),"",'Intermediate Data'!AA85)</f>
        <v>0.110102559030024</v>
      </c>
      <c r="AC43" s="554" t="str">
        <f ca="1">IF(OR('Intermediate Data'!AB85="",'Intermediate Data'!AB85="N/A"),"",'Intermediate Data'!AB85)</f>
        <v/>
      </c>
      <c r="AD43" s="112">
        <f ca="1">IF(OR('Intermediate Data'!AC85="",'Intermediate Data'!AC85="N/A"),"",'Intermediate Data'!AC85)</f>
        <v>0.11008543765353025</v>
      </c>
      <c r="AE43" s="169" t="str">
        <f ca="1">IF(OR('Intermediate Data'!AD85="",'Intermediate Data'!AD85="N/A"),"",'Intermediate Data'!AD85)</f>
        <v/>
      </c>
      <c r="AF43" s="555"/>
      <c r="AG43" s="682">
        <f ca="1">IF(OR('Intermediate Data'!AL85="",'Intermediate Data'!AL85="N/A"),"",'Intermediate Data'!AL85)</f>
        <v>0.11734146377682651</v>
      </c>
      <c r="AH43" s="682"/>
      <c r="AI43" s="682"/>
      <c r="AJ43" s="682"/>
      <c r="AK43" s="132"/>
      <c r="AL43" s="568" t="str">
        <f ca="1">IF(OR('Intermediate Data'!AG85="",'Intermediate Data'!AG85="N/A"),"",'Intermediate Data'!AG85)</f>
        <v/>
      </c>
      <c r="AM43" s="134">
        <f ca="1">IF(OR('Intermediate Data'!AH85="",'Intermediate Data'!AH85="N/A"),"",'Intermediate Data'!AH85)</f>
        <v>0.11584965202713961</v>
      </c>
      <c r="AN43" s="568" t="str">
        <f ca="1">IF(OR('Intermediate Data'!AI85="",'Intermediate Data'!AI85="N/A"),"",'Intermediate Data'!AI85)</f>
        <v/>
      </c>
      <c r="AO43" s="134">
        <f ca="1">IF(OR('Intermediate Data'!AJ85="",'Intermediate Data'!AJ85="N/A"),"",'Intermediate Data'!AJ85)</f>
        <v>0.11734146377682651</v>
      </c>
      <c r="AP43" s="171" t="str">
        <f ca="1">IF(OR('Intermediate Data'!AK85="",'Intermediate Data'!AK85="N/A"),"",'Intermediate Data'!AK85)</f>
        <v/>
      </c>
      <c r="AQ43" s="154"/>
      <c r="AR43" s="681">
        <f ca="1">'Intermediate Data'!AN85</f>
        <v>0.82</v>
      </c>
      <c r="AS43" s="681"/>
      <c r="AT43" s="681"/>
      <c r="AU43" s="681"/>
      <c r="AV43" s="119"/>
      <c r="AW43" s="156"/>
      <c r="AX43" s="679">
        <f ca="1">'Intermediate Data'!AO85</f>
        <v>175</v>
      </c>
      <c r="AY43" s="679"/>
      <c r="AZ43" s="679"/>
      <c r="BA43" s="679"/>
      <c r="BB43" s="680"/>
      <c r="BC43" s="680"/>
      <c r="BD43" s="32"/>
      <c r="BE43" s="32"/>
      <c r="BF43" s="31"/>
      <c r="BG43" s="31"/>
      <c r="BH43" s="31"/>
      <c r="BI43" s="31"/>
      <c r="BJ43" s="31"/>
      <c r="BK43" s="31"/>
      <c r="BL43" s="31"/>
      <c r="BM43" s="31"/>
      <c r="BN43" s="31"/>
      <c r="BO43" s="31"/>
      <c r="BP43" s="31"/>
      <c r="BQ43" s="31"/>
      <c r="BR43" s="31"/>
      <c r="BS43" s="31"/>
    </row>
    <row r="44" spans="1:71" x14ac:dyDescent="0.25">
      <c r="A44" s="31"/>
      <c r="B44" s="31"/>
      <c r="C44" s="31"/>
      <c r="D44" s="31"/>
      <c r="E44" s="31"/>
      <c r="F44" s="31"/>
      <c r="G44" s="31"/>
      <c r="H44" s="31"/>
      <c r="I44" s="31"/>
      <c r="J44" s="31"/>
      <c r="K44" s="31"/>
      <c r="L44" s="31"/>
      <c r="M44" s="31"/>
      <c r="N44" s="39" t="str">
        <f ca="1">'Intermediate Data'!Y86</f>
        <v>Home shop device</v>
      </c>
      <c r="O44" s="32"/>
      <c r="P44" s="32"/>
      <c r="Q44" s="32"/>
      <c r="R44" s="32"/>
      <c r="S44" s="32"/>
      <c r="T44" s="32"/>
      <c r="U44" s="154"/>
      <c r="V44" s="681">
        <f ca="1">IF(OR('Intermediate Data'!AE86="",'Intermediate Data'!AE86="N/A"),"",'Intermediate Data'!AE86)</f>
        <v>0.1034211599950292</v>
      </c>
      <c r="W44" s="681"/>
      <c r="X44" s="681"/>
      <c r="Y44" s="681"/>
      <c r="Z44" s="111"/>
      <c r="AA44" s="554" t="str">
        <f ca="1">IF(OR('Intermediate Data'!Z86="",'Intermediate Data'!Z86="N/A"),"",'Intermediate Data'!Z86)</f>
        <v/>
      </c>
      <c r="AB44" s="112">
        <f ca="1">IF(OR('Intermediate Data'!AA86="",'Intermediate Data'!AA86="N/A"),"",'Intermediate Data'!AA86)</f>
        <v>0.10302462686472426</v>
      </c>
      <c r="AC44" s="554" t="str">
        <f ca="1">IF(OR('Intermediate Data'!AB86="",'Intermediate Data'!AB86="N/A"),"",'Intermediate Data'!AB86)</f>
        <v/>
      </c>
      <c r="AD44" s="112">
        <f ca="1">IF(OR('Intermediate Data'!AC86="",'Intermediate Data'!AC86="N/A"),"",'Intermediate Data'!AC86)</f>
        <v>0.1034211599950292</v>
      </c>
      <c r="AE44" s="169" t="str">
        <f ca="1">IF(OR('Intermediate Data'!AD86="",'Intermediate Data'!AD86="N/A"),"",'Intermediate Data'!AD86)</f>
        <v/>
      </c>
      <c r="AF44" s="555"/>
      <c r="AG44" s="682" t="str">
        <f ca="1">IF(OR('Intermediate Data'!AL86="",'Intermediate Data'!AL86="N/A"),"",'Intermediate Data'!AL86)</f>
        <v/>
      </c>
      <c r="AH44" s="682"/>
      <c r="AI44" s="682"/>
      <c r="AJ44" s="682"/>
      <c r="AK44" s="132"/>
      <c r="AL44" s="568" t="str">
        <f ca="1">IF(OR('Intermediate Data'!AG86="",'Intermediate Data'!AG86="N/A"),"",'Intermediate Data'!AG86)</f>
        <v/>
      </c>
      <c r="AM44" s="134" t="str">
        <f ca="1">IF(OR('Intermediate Data'!AH86="",'Intermediate Data'!AH86="N/A"),"",'Intermediate Data'!AH86)</f>
        <v/>
      </c>
      <c r="AN44" s="568" t="str">
        <f ca="1">IF(OR('Intermediate Data'!AI86="",'Intermediate Data'!AI86="N/A"),"",'Intermediate Data'!AI86)</f>
        <v/>
      </c>
      <c r="AO44" s="134" t="str">
        <f ca="1">IF(OR('Intermediate Data'!AJ86="",'Intermediate Data'!AJ86="N/A"),"",'Intermediate Data'!AJ86)</f>
        <v/>
      </c>
      <c r="AP44" s="171" t="str">
        <f ca="1">IF(OR('Intermediate Data'!AK86="",'Intermediate Data'!AK86="N/A"),"",'Intermediate Data'!AK86)</f>
        <v/>
      </c>
      <c r="AQ44" s="154"/>
      <c r="AR44" s="681" t="str">
        <f ca="1">'Intermediate Data'!AN86</f>
        <v>No spec</v>
      </c>
      <c r="AS44" s="681"/>
      <c r="AT44" s="681"/>
      <c r="AU44" s="681"/>
      <c r="AV44" s="119"/>
      <c r="AW44" s="156"/>
      <c r="AX44" s="679" t="str">
        <f ca="1">'Intermediate Data'!AO86</f>
        <v>No spec</v>
      </c>
      <c r="AY44" s="679"/>
      <c r="AZ44" s="679"/>
      <c r="BA44" s="679"/>
      <c r="BB44" s="680"/>
      <c r="BC44" s="680"/>
      <c r="BD44" s="32"/>
      <c r="BE44" s="32"/>
      <c r="BF44" s="31"/>
      <c r="BG44" s="31"/>
      <c r="BH44" s="31"/>
      <c r="BI44" s="31"/>
      <c r="BJ44" s="31"/>
      <c r="BK44" s="31"/>
      <c r="BL44" s="31"/>
      <c r="BM44" s="31"/>
      <c r="BN44" s="31"/>
      <c r="BO44" s="31"/>
      <c r="BP44" s="31"/>
      <c r="BQ44" s="31"/>
      <c r="BR44" s="31"/>
      <c r="BS44" s="31"/>
    </row>
    <row r="45" spans="1:71" x14ac:dyDescent="0.25">
      <c r="A45" s="31"/>
      <c r="B45" s="31"/>
      <c r="C45" s="31"/>
      <c r="D45" s="31"/>
      <c r="E45" s="31"/>
      <c r="F45" s="31"/>
      <c r="G45" s="31"/>
      <c r="H45" s="31"/>
      <c r="I45" s="31"/>
      <c r="J45" s="31"/>
      <c r="K45" s="31"/>
      <c r="L45" s="31"/>
      <c r="M45" s="31"/>
      <c r="N45" s="39" t="str">
        <f ca="1">'Intermediate Data'!Y87</f>
        <v>Pond pump</v>
      </c>
      <c r="O45" s="32"/>
      <c r="P45" s="32"/>
      <c r="Q45" s="32"/>
      <c r="R45" s="32"/>
      <c r="S45" s="32"/>
      <c r="T45" s="32"/>
      <c r="U45" s="154"/>
      <c r="V45" s="681">
        <f ca="1">IF(OR('Intermediate Data'!AE87="",'Intermediate Data'!AE87="N/A"),"",'Intermediate Data'!AE87)</f>
        <v>8.9089064933867201E-2</v>
      </c>
      <c r="W45" s="681"/>
      <c r="X45" s="681"/>
      <c r="Y45" s="681"/>
      <c r="Z45" s="111"/>
      <c r="AA45" s="554" t="str">
        <f ca="1">IF(OR('Intermediate Data'!Z87="",'Intermediate Data'!Z87="N/A"),"",'Intermediate Data'!Z87)</f>
        <v/>
      </c>
      <c r="AB45" s="112">
        <f ca="1">IF(OR('Intermediate Data'!AA87="",'Intermediate Data'!AA87="N/A"),"",'Intermediate Data'!AA87)</f>
        <v>6.7916924928752453E-2</v>
      </c>
      <c r="AC45" s="554" t="str">
        <f ca="1">IF(OR('Intermediate Data'!AB87="",'Intermediate Data'!AB87="N/A"),"",'Intermediate Data'!AB87)</f>
        <v/>
      </c>
      <c r="AD45" s="112">
        <f ca="1">IF(OR('Intermediate Data'!AC87="",'Intermediate Data'!AC87="N/A"),"",'Intermediate Data'!AC87)</f>
        <v>8.9089064933867201E-2</v>
      </c>
      <c r="AE45" s="169" t="str">
        <f ca="1">IF(OR('Intermediate Data'!AD87="",'Intermediate Data'!AD87="N/A"),"",'Intermediate Data'!AD87)</f>
        <v/>
      </c>
      <c r="AF45" s="555"/>
      <c r="AG45" s="682">
        <f ca="1">IF(OR('Intermediate Data'!AL87="",'Intermediate Data'!AL87="N/A"),"",'Intermediate Data'!AL87)</f>
        <v>0.10189298936826235</v>
      </c>
      <c r="AH45" s="682"/>
      <c r="AI45" s="682"/>
      <c r="AJ45" s="682"/>
      <c r="AK45" s="132"/>
      <c r="AL45" s="568" t="str">
        <f ca="1">IF(OR('Intermediate Data'!AG87="",'Intermediate Data'!AG87="N/A"),"",'Intermediate Data'!AG87)</f>
        <v/>
      </c>
      <c r="AM45" s="134">
        <f ca="1">IF(OR('Intermediate Data'!AH87="",'Intermediate Data'!AH87="N/A"),"",'Intermediate Data'!AH87)</f>
        <v>7.7998270741605993E-2</v>
      </c>
      <c r="AN45" s="568" t="str">
        <f ca="1">IF(OR('Intermediate Data'!AI87="",'Intermediate Data'!AI87="N/A"),"",'Intermediate Data'!AI87)</f>
        <v/>
      </c>
      <c r="AO45" s="134">
        <f ca="1">IF(OR('Intermediate Data'!AJ87="",'Intermediate Data'!AJ87="N/A"),"",'Intermediate Data'!AJ87)</f>
        <v>0.10189298936826235</v>
      </c>
      <c r="AP45" s="171" t="str">
        <f ca="1">IF(OR('Intermediate Data'!AK87="",'Intermediate Data'!AK87="N/A"),"",'Intermediate Data'!AK87)</f>
        <v/>
      </c>
      <c r="AQ45" s="154"/>
      <c r="AR45" s="681" t="str">
        <f ca="1">'Intermediate Data'!AN87</f>
        <v>No spec</v>
      </c>
      <c r="AS45" s="681"/>
      <c r="AT45" s="681"/>
      <c r="AU45" s="681"/>
      <c r="AV45" s="119"/>
      <c r="AW45" s="156"/>
      <c r="AX45" s="679" t="str">
        <f ca="1">'Intermediate Data'!AO87</f>
        <v>No spec</v>
      </c>
      <c r="AY45" s="679"/>
      <c r="AZ45" s="679"/>
      <c r="BA45" s="679"/>
      <c r="BB45" s="680"/>
      <c r="BC45" s="680"/>
      <c r="BD45" s="32"/>
      <c r="BE45" s="32"/>
      <c r="BF45" s="31"/>
      <c r="BG45" s="31"/>
      <c r="BH45" s="31"/>
      <c r="BI45" s="31"/>
      <c r="BJ45" s="31"/>
      <c r="BK45" s="31"/>
      <c r="BL45" s="31"/>
      <c r="BM45" s="31"/>
      <c r="BN45" s="31"/>
      <c r="BO45" s="31"/>
      <c r="BP45" s="31"/>
      <c r="BQ45" s="31"/>
      <c r="BR45" s="31"/>
      <c r="BS45" s="31"/>
    </row>
    <row r="46" spans="1:71" x14ac:dyDescent="0.25">
      <c r="A46" s="31"/>
      <c r="B46" s="31"/>
      <c r="C46" s="31"/>
      <c r="D46" s="31"/>
      <c r="E46" s="31"/>
      <c r="F46" s="31"/>
      <c r="G46" s="31"/>
      <c r="H46" s="31"/>
      <c r="I46" s="31"/>
      <c r="J46" s="31"/>
      <c r="K46" s="31"/>
      <c r="L46" s="31"/>
      <c r="M46" s="31"/>
      <c r="N46" s="39" t="str">
        <f ca="1">'Intermediate Data'!Y88</f>
        <v>Pool pump</v>
      </c>
      <c r="O46" s="31"/>
      <c r="P46" s="31"/>
      <c r="Q46" s="31"/>
      <c r="R46" s="31"/>
      <c r="S46" s="31"/>
      <c r="T46" s="31"/>
      <c r="U46" s="154"/>
      <c r="V46" s="681">
        <f ca="1">IF(OR('Intermediate Data'!AE88="",'Intermediate Data'!AE88="N/A"),"",'Intermediate Data'!AE88)</f>
        <v>8.4000000000000005E-2</v>
      </c>
      <c r="W46" s="681"/>
      <c r="X46" s="681"/>
      <c r="Y46" s="681"/>
      <c r="Z46" s="112"/>
      <c r="AA46" s="554" t="str">
        <f ca="1">IF(OR('Intermediate Data'!Z88="",'Intermediate Data'!Z88="N/A"),"",'Intermediate Data'!Z88)</f>
        <v/>
      </c>
      <c r="AB46" s="112">
        <f ca="1">IF(OR('Intermediate Data'!AA88="",'Intermediate Data'!AA88="N/A"),"",'Intermediate Data'!AA88)</f>
        <v>8.981819405146052E-2</v>
      </c>
      <c r="AC46" s="554">
        <f ca="1">IF(OR('Intermediate Data'!AB88="",'Intermediate Data'!AB88="N/A"),"",'Intermediate Data'!AB88)</f>
        <v>7.0588235294117646E-2</v>
      </c>
      <c r="AD46" s="112">
        <f ca="1">IF(OR('Intermediate Data'!AC88="",'Intermediate Data'!AC88="N/A"),"",'Intermediate Data'!AC88)</f>
        <v>0.10602847719599769</v>
      </c>
      <c r="AE46" s="169">
        <f ca="1">IF(OR('Intermediate Data'!AD88="",'Intermediate Data'!AD88="N/A"),"",'Intermediate Data'!AD88)</f>
        <v>8.4000000000000005E-2</v>
      </c>
      <c r="AF46" s="555"/>
      <c r="AG46" s="682" t="str">
        <f ca="1">IF(OR('Intermediate Data'!AL88="",'Intermediate Data'!AL88="N/A"),"",'Intermediate Data'!AL88)</f>
        <v/>
      </c>
      <c r="AH46" s="682"/>
      <c r="AI46" s="682"/>
      <c r="AJ46" s="682"/>
      <c r="AK46" s="119"/>
      <c r="AL46" s="568" t="str">
        <f ca="1">IF(OR('Intermediate Data'!AG88="",'Intermediate Data'!AG88="N/A"),"",'Intermediate Data'!AG88)</f>
        <v/>
      </c>
      <c r="AM46" s="134" t="str">
        <f ca="1">IF(OR('Intermediate Data'!AH88="",'Intermediate Data'!AH88="N/A"),"",'Intermediate Data'!AH88)</f>
        <v/>
      </c>
      <c r="AN46" s="568" t="str">
        <f ca="1">IF(OR('Intermediate Data'!AI88="",'Intermediate Data'!AI88="N/A"),"",'Intermediate Data'!AI88)</f>
        <v/>
      </c>
      <c r="AO46" s="134" t="str">
        <f ca="1">IF(OR('Intermediate Data'!AJ88="",'Intermediate Data'!AJ88="N/A"),"",'Intermediate Data'!AJ88)</f>
        <v/>
      </c>
      <c r="AP46" s="171" t="str">
        <f ca="1">IF(OR('Intermediate Data'!AK88="",'Intermediate Data'!AK88="N/A"),"",'Intermediate Data'!AK88)</f>
        <v/>
      </c>
      <c r="AQ46" s="154"/>
      <c r="AR46" s="681" t="str">
        <f ca="1">'Intermediate Data'!AN88</f>
        <v>Not published</v>
      </c>
      <c r="AS46" s="681"/>
      <c r="AT46" s="681"/>
      <c r="AU46" s="681"/>
      <c r="AV46" s="119"/>
      <c r="AW46" s="156"/>
      <c r="AX46" s="679">
        <f ca="1">'Intermediate Data'!AO88</f>
        <v>2800</v>
      </c>
      <c r="AY46" s="679"/>
      <c r="AZ46" s="679"/>
      <c r="BA46" s="679"/>
      <c r="BB46" s="680"/>
      <c r="BC46" s="680"/>
      <c r="BD46" s="32"/>
      <c r="BE46" s="32"/>
      <c r="BF46" s="31"/>
      <c r="BG46" s="31"/>
      <c r="BH46" s="31"/>
      <c r="BI46" s="31"/>
      <c r="BJ46" s="31"/>
      <c r="BK46" s="31"/>
      <c r="BL46" s="31"/>
      <c r="BM46" s="31"/>
      <c r="BN46" s="31"/>
      <c r="BO46" s="31"/>
      <c r="BP46" s="31"/>
      <c r="BQ46" s="31"/>
      <c r="BR46" s="31"/>
      <c r="BS46" s="31"/>
    </row>
    <row r="47" spans="1:71" x14ac:dyDescent="0.25">
      <c r="A47" s="31"/>
      <c r="B47" s="31"/>
      <c r="C47" s="31"/>
      <c r="D47" s="31"/>
      <c r="E47" s="31"/>
      <c r="F47" s="31"/>
      <c r="G47" s="31"/>
      <c r="H47" s="31"/>
      <c r="I47" s="31"/>
      <c r="J47" s="31"/>
      <c r="K47" s="31"/>
      <c r="L47" s="31"/>
      <c r="M47" s="31"/>
      <c r="N47" s="39" t="str">
        <f ca="1">'Intermediate Data'!Y89</f>
        <v>Aquarium - Lights, pumps</v>
      </c>
      <c r="O47" s="31"/>
      <c r="P47" s="31"/>
      <c r="Q47" s="31"/>
      <c r="R47" s="31"/>
      <c r="S47" s="31"/>
      <c r="T47" s="31"/>
      <c r="U47" s="154"/>
      <c r="V47" s="681">
        <f ca="1">IF(OR('Intermediate Data'!AE89="",'Intermediate Data'!AE89="N/A"),"",'Intermediate Data'!AE89)</f>
        <v>8.2283615650530564E-2</v>
      </c>
      <c r="W47" s="681"/>
      <c r="X47" s="681"/>
      <c r="Y47" s="681"/>
      <c r="Z47" s="112"/>
      <c r="AA47" s="554" t="str">
        <f ca="1">IF(OR('Intermediate Data'!Z89="",'Intermediate Data'!Z89="N/A"),"",'Intermediate Data'!Z89)</f>
        <v/>
      </c>
      <c r="AB47" s="112">
        <f ca="1">IF(OR('Intermediate Data'!AA89="",'Intermediate Data'!AA89="N/A"),"",'Intermediate Data'!AA89)</f>
        <v>7.7531326020710695E-2</v>
      </c>
      <c r="AC47" s="554" t="str">
        <f ca="1">IF(OR('Intermediate Data'!AB89="",'Intermediate Data'!AB89="N/A"),"",'Intermediate Data'!AB89)</f>
        <v/>
      </c>
      <c r="AD47" s="112">
        <f ca="1">IF(OR('Intermediate Data'!AC89="",'Intermediate Data'!AC89="N/A"),"",'Intermediate Data'!AC89)</f>
        <v>8.2283615650530564E-2</v>
      </c>
      <c r="AE47" s="169" t="str">
        <f ca="1">IF(OR('Intermediate Data'!AD89="",'Intermediate Data'!AD89="N/A"),"",'Intermediate Data'!AD89)</f>
        <v/>
      </c>
      <c r="AF47" s="555"/>
      <c r="AG47" s="682">
        <f ca="1">IF(OR('Intermediate Data'!AL89="",'Intermediate Data'!AL89="N/A"),"",'Intermediate Data'!AL89)</f>
        <v>9.2205001129372993E-2</v>
      </c>
      <c r="AH47" s="682"/>
      <c r="AI47" s="682"/>
      <c r="AJ47" s="682"/>
      <c r="AK47" s="119"/>
      <c r="AL47" s="568" t="str">
        <f ca="1">IF(OR('Intermediate Data'!AG89="",'Intermediate Data'!AG89="N/A"),"",'Intermediate Data'!AG89)</f>
        <v/>
      </c>
      <c r="AM47" s="134">
        <f ca="1">IF(OR('Intermediate Data'!AH89="",'Intermediate Data'!AH89="N/A"),"",'Intermediate Data'!AH89)</f>
        <v>8.7880748217025892E-2</v>
      </c>
      <c r="AN47" s="568" t="str">
        <f ca="1">IF(OR('Intermediate Data'!AI89="",'Intermediate Data'!AI89="N/A"),"",'Intermediate Data'!AI89)</f>
        <v/>
      </c>
      <c r="AO47" s="134">
        <f ca="1">IF(OR('Intermediate Data'!AJ89="",'Intermediate Data'!AJ89="N/A"),"",'Intermediate Data'!AJ89)</f>
        <v>9.2205001129372993E-2</v>
      </c>
      <c r="AP47" s="171" t="str">
        <f ca="1">IF(OR('Intermediate Data'!AK89="",'Intermediate Data'!AK89="N/A"),"",'Intermediate Data'!AK89)</f>
        <v/>
      </c>
      <c r="AQ47" s="154"/>
      <c r="AR47" s="681" t="str">
        <f ca="1">'Intermediate Data'!AN89</f>
        <v>No spec</v>
      </c>
      <c r="AS47" s="681"/>
      <c r="AT47" s="681"/>
      <c r="AU47" s="681"/>
      <c r="AV47" s="119"/>
      <c r="AW47" s="156"/>
      <c r="AX47" s="679" t="str">
        <f ca="1">'Intermediate Data'!AO89</f>
        <v>No spec</v>
      </c>
      <c r="AY47" s="679"/>
      <c r="AZ47" s="679"/>
      <c r="BA47" s="679"/>
      <c r="BB47" s="680"/>
      <c r="BC47" s="680"/>
      <c r="BD47" s="32"/>
      <c r="BE47" s="32"/>
      <c r="BF47" s="31"/>
      <c r="BG47" s="31"/>
      <c r="BH47" s="31"/>
      <c r="BI47" s="31"/>
      <c r="BJ47" s="31"/>
      <c r="BK47" s="31"/>
      <c r="BL47" s="31"/>
      <c r="BM47" s="31"/>
      <c r="BN47" s="31"/>
      <c r="BO47" s="31"/>
      <c r="BP47" s="31"/>
      <c r="BQ47" s="31"/>
      <c r="BR47" s="31"/>
      <c r="BS47" s="31"/>
    </row>
    <row r="48" spans="1:71" x14ac:dyDescent="0.25">
      <c r="A48" s="31"/>
      <c r="B48" s="31"/>
      <c r="C48" s="31"/>
      <c r="D48" s="31"/>
      <c r="E48" s="31"/>
      <c r="F48" s="31"/>
      <c r="G48" s="31"/>
      <c r="H48" s="31"/>
      <c r="I48" s="31"/>
      <c r="J48" s="31"/>
      <c r="K48" s="31"/>
      <c r="L48" s="31"/>
      <c r="M48" s="31"/>
      <c r="N48" s="39" t="str">
        <f ca="1">'Intermediate Data'!Y90</f>
        <v>Whole house fan</v>
      </c>
      <c r="O48" s="31"/>
      <c r="P48" s="31"/>
      <c r="Q48" s="31"/>
      <c r="R48" s="31"/>
      <c r="S48" s="31"/>
      <c r="T48" s="31"/>
      <c r="U48" s="154"/>
      <c r="V48" s="681">
        <f ca="1">IF(OR('Intermediate Data'!AE90="",'Intermediate Data'!AE90="N/A"),"",'Intermediate Data'!AE90)</f>
        <v>8.1236690667794473E-2</v>
      </c>
      <c r="W48" s="681"/>
      <c r="X48" s="681"/>
      <c r="Y48" s="681"/>
      <c r="Z48" s="112"/>
      <c r="AA48" s="554" t="str">
        <f ca="1">IF(OR('Intermediate Data'!Z90="",'Intermediate Data'!Z90="N/A"),"",'Intermediate Data'!Z90)</f>
        <v/>
      </c>
      <c r="AB48" s="112">
        <f ca="1">IF(OR('Intermediate Data'!AA90="",'Intermediate Data'!AA90="N/A"),"",'Intermediate Data'!AA90)</f>
        <v>5.4250870976928683E-2</v>
      </c>
      <c r="AC48" s="554" t="str">
        <f ca="1">IF(OR('Intermediate Data'!AB90="",'Intermediate Data'!AB90="N/A"),"",'Intermediate Data'!AB90)</f>
        <v/>
      </c>
      <c r="AD48" s="112">
        <f ca="1">IF(OR('Intermediate Data'!AC90="",'Intermediate Data'!AC90="N/A"),"",'Intermediate Data'!AC90)</f>
        <v>8.1236690667794473E-2</v>
      </c>
      <c r="AE48" s="169" t="str">
        <f ca="1">IF(OR('Intermediate Data'!AD90="",'Intermediate Data'!AD90="N/A"),"",'Intermediate Data'!AD90)</f>
        <v/>
      </c>
      <c r="AF48" s="555"/>
      <c r="AG48" s="682">
        <f ca="1">IF(OR('Intermediate Data'!AL90="",'Intermediate Data'!AL90="N/A"),"",'Intermediate Data'!AL90)</f>
        <v>9.528722267960521E-2</v>
      </c>
      <c r="AH48" s="682"/>
      <c r="AI48" s="682"/>
      <c r="AJ48" s="682"/>
      <c r="AK48" s="119"/>
      <c r="AL48" s="568" t="str">
        <f ca="1">IF(OR('Intermediate Data'!AG90="",'Intermediate Data'!AG90="N/A"),"",'Intermediate Data'!AG90)</f>
        <v/>
      </c>
      <c r="AM48" s="134">
        <f ca="1">IF(OR('Intermediate Data'!AH90="",'Intermediate Data'!AH90="N/A"),"",'Intermediate Data'!AH90)</f>
        <v>5.8847064787650047E-2</v>
      </c>
      <c r="AN48" s="568" t="str">
        <f ca="1">IF(OR('Intermediate Data'!AI90="",'Intermediate Data'!AI90="N/A"),"",'Intermediate Data'!AI90)</f>
        <v/>
      </c>
      <c r="AO48" s="134">
        <f ca="1">IF(OR('Intermediate Data'!AJ90="",'Intermediate Data'!AJ90="N/A"),"",'Intermediate Data'!AJ90)</f>
        <v>9.528722267960521E-2</v>
      </c>
      <c r="AP48" s="171" t="str">
        <f ca="1">IF(OR('Intermediate Data'!AK90="",'Intermediate Data'!AK90="N/A"),"",'Intermediate Data'!AK90)</f>
        <v/>
      </c>
      <c r="AQ48" s="154"/>
      <c r="AR48" s="681" t="str">
        <f ca="1">'Intermediate Data'!AN90</f>
        <v>No spec</v>
      </c>
      <c r="AS48" s="681"/>
      <c r="AT48" s="681"/>
      <c r="AU48" s="681"/>
      <c r="AV48" s="119"/>
      <c r="AW48" s="156"/>
      <c r="AX48" s="679" t="str">
        <f ca="1">'Intermediate Data'!AO90</f>
        <v>No spec</v>
      </c>
      <c r="AY48" s="679"/>
      <c r="AZ48" s="679"/>
      <c r="BA48" s="679"/>
      <c r="BB48" s="680"/>
      <c r="BC48" s="680"/>
      <c r="BD48" s="32"/>
      <c r="BE48" s="32"/>
      <c r="BF48" s="31"/>
      <c r="BG48" s="31"/>
      <c r="BH48" s="31"/>
      <c r="BI48" s="31"/>
      <c r="BJ48" s="31"/>
      <c r="BK48" s="31"/>
      <c r="BL48" s="31"/>
      <c r="BM48" s="31"/>
      <c r="BN48" s="31"/>
      <c r="BO48" s="31"/>
      <c r="BP48" s="31"/>
      <c r="BQ48" s="31"/>
      <c r="BR48" s="31"/>
      <c r="BS48" s="31"/>
    </row>
    <row r="49" spans="1:71" x14ac:dyDescent="0.25">
      <c r="A49" s="31"/>
      <c r="B49" s="31"/>
      <c r="C49" s="31"/>
      <c r="D49" s="31"/>
      <c r="E49" s="31"/>
      <c r="F49" s="31"/>
      <c r="G49" s="31"/>
      <c r="H49" s="31"/>
      <c r="I49" s="31"/>
      <c r="J49" s="31"/>
      <c r="K49" s="31"/>
      <c r="L49" s="31"/>
      <c r="M49" s="31"/>
      <c r="N49" s="39" t="str">
        <f ca="1">'Intermediate Data'!Y91</f>
        <v>Attic fan</v>
      </c>
      <c r="O49" s="31"/>
      <c r="P49" s="31"/>
      <c r="Q49" s="31"/>
      <c r="R49" s="31"/>
      <c r="S49" s="31"/>
      <c r="T49" s="31"/>
      <c r="U49" s="154"/>
      <c r="V49" s="681">
        <f ca="1">IF(OR('Intermediate Data'!AE91="",'Intermediate Data'!AE91="N/A"),"",'Intermediate Data'!AE91)</f>
        <v>7.9451480391947105E-2</v>
      </c>
      <c r="W49" s="681"/>
      <c r="X49" s="681"/>
      <c r="Y49" s="681"/>
      <c r="Z49" s="112"/>
      <c r="AA49" s="554" t="str">
        <f ca="1">IF(OR('Intermediate Data'!Z91="",'Intermediate Data'!Z91="N/A"),"",'Intermediate Data'!Z91)</f>
        <v/>
      </c>
      <c r="AB49" s="112">
        <f ca="1">IF(OR('Intermediate Data'!AA91="",'Intermediate Data'!AA91="N/A"),"",'Intermediate Data'!AA91)</f>
        <v>5.9898197375220903E-2</v>
      </c>
      <c r="AC49" s="554" t="str">
        <f ca="1">IF(OR('Intermediate Data'!AB91="",'Intermediate Data'!AB91="N/A"),"",'Intermediate Data'!AB91)</f>
        <v/>
      </c>
      <c r="AD49" s="112">
        <f ca="1">IF(OR('Intermediate Data'!AC91="",'Intermediate Data'!AC91="N/A"),"",'Intermediate Data'!AC91)</f>
        <v>7.9451480391947105E-2</v>
      </c>
      <c r="AE49" s="169" t="str">
        <f ca="1">IF(OR('Intermediate Data'!AD91="",'Intermediate Data'!AD91="N/A"),"",'Intermediate Data'!AD91)</f>
        <v/>
      </c>
      <c r="AF49" s="555"/>
      <c r="AG49" s="682">
        <f ca="1">IF(OR('Intermediate Data'!AL91="",'Intermediate Data'!AL91="N/A"),"",'Intermediate Data'!AL91)</f>
        <v>9.4017850539612605E-2</v>
      </c>
      <c r="AH49" s="682"/>
      <c r="AI49" s="682"/>
      <c r="AJ49" s="682"/>
      <c r="AK49" s="119"/>
      <c r="AL49" s="568" t="str">
        <f ca="1">IF(OR('Intermediate Data'!AG91="",'Intermediate Data'!AG91="N/A"),"",'Intermediate Data'!AG91)</f>
        <v/>
      </c>
      <c r="AM49" s="134">
        <f ca="1">IF(OR('Intermediate Data'!AH91="",'Intermediate Data'!AH91="N/A"),"",'Intermediate Data'!AH91)</f>
        <v>6.9779706229129435E-2</v>
      </c>
      <c r="AN49" s="568" t="str">
        <f ca="1">IF(OR('Intermediate Data'!AI91="",'Intermediate Data'!AI91="N/A"),"",'Intermediate Data'!AI91)</f>
        <v/>
      </c>
      <c r="AO49" s="134">
        <f ca="1">IF(OR('Intermediate Data'!AJ91="",'Intermediate Data'!AJ91="N/A"),"",'Intermediate Data'!AJ91)</f>
        <v>9.4017850539612605E-2</v>
      </c>
      <c r="AP49" s="171" t="str">
        <f ca="1">IF(OR('Intermediate Data'!AK91="",'Intermediate Data'!AK91="N/A"),"",'Intermediate Data'!AK91)</f>
        <v/>
      </c>
      <c r="AQ49" s="154"/>
      <c r="AR49" s="681" t="str">
        <f ca="1">'Intermediate Data'!AN91</f>
        <v>No spec</v>
      </c>
      <c r="AS49" s="681"/>
      <c r="AT49" s="681"/>
      <c r="AU49" s="681"/>
      <c r="AV49" s="119"/>
      <c r="AW49" s="156"/>
      <c r="AX49" s="679" t="str">
        <f ca="1">'Intermediate Data'!AO91</f>
        <v>No spec</v>
      </c>
      <c r="AY49" s="679"/>
      <c r="AZ49" s="679"/>
      <c r="BA49" s="679"/>
      <c r="BB49" s="680"/>
      <c r="BC49" s="680"/>
      <c r="BD49" s="32"/>
      <c r="BE49" s="32"/>
      <c r="BF49" s="31"/>
      <c r="BG49" s="31"/>
      <c r="BH49" s="31"/>
      <c r="BI49" s="31"/>
      <c r="BJ49" s="31"/>
      <c r="BK49" s="31"/>
      <c r="BL49" s="31"/>
      <c r="BM49" s="31"/>
      <c r="BN49" s="31"/>
      <c r="BO49" s="31"/>
      <c r="BP49" s="31"/>
      <c r="BQ49" s="31"/>
      <c r="BR49" s="31"/>
      <c r="BS49" s="31"/>
    </row>
    <row r="50" spans="1:71" x14ac:dyDescent="0.25">
      <c r="A50" s="31"/>
      <c r="B50" s="31"/>
      <c r="C50" s="31"/>
      <c r="D50" s="31"/>
      <c r="E50" s="31"/>
      <c r="F50" s="31"/>
      <c r="G50" s="31"/>
      <c r="H50" s="31"/>
      <c r="I50" s="31"/>
      <c r="J50" s="31"/>
      <c r="K50" s="31"/>
      <c r="L50" s="31"/>
      <c r="M50" s="31"/>
      <c r="N50" s="39" t="str">
        <f ca="1">'Intermediate Data'!Y92</f>
        <v>Hot water heater - Electric</v>
      </c>
      <c r="O50" s="31"/>
      <c r="P50" s="31"/>
      <c r="Q50" s="31"/>
      <c r="R50" s="31"/>
      <c r="S50" s="31"/>
      <c r="T50" s="31"/>
      <c r="U50" s="154"/>
      <c r="V50" s="681">
        <f ca="1">IF(OR('Intermediate Data'!AE92="",'Intermediate Data'!AE92="N/A"),"",'Intermediate Data'!AE92)</f>
        <v>7.3999999999999996E-2</v>
      </c>
      <c r="W50" s="681"/>
      <c r="X50" s="681"/>
      <c r="Y50" s="681"/>
      <c r="Z50" s="112"/>
      <c r="AA50" s="554">
        <f ca="1">IF(OR('Intermediate Data'!Z92="",'Intermediate Data'!Z92="N/A"),"",'Intermediate Data'!Z92)</f>
        <v>7.2999999999999995E-2</v>
      </c>
      <c r="AB50" s="112">
        <f ca="1">IF(OR('Intermediate Data'!AA92="",'Intermediate Data'!AA92="N/A"),"",'Intermediate Data'!AA92)</f>
        <v>8.1475309560136114E-2</v>
      </c>
      <c r="AC50" s="554">
        <f ca="1">IF(OR('Intermediate Data'!AB92="",'Intermediate Data'!AB92="N/A"),"",'Intermediate Data'!AB92)</f>
        <v>0.06</v>
      </c>
      <c r="AD50" s="112">
        <f ca="1">IF(OR('Intermediate Data'!AC92="",'Intermediate Data'!AC92="N/A"),"",'Intermediate Data'!AC92)</f>
        <v>8.8999273039475593E-2</v>
      </c>
      <c r="AE50" s="169">
        <f ca="1">IF(OR('Intermediate Data'!AD92="",'Intermediate Data'!AD92="N/A"),"",'Intermediate Data'!AD92)</f>
        <v>7.3999999999999996E-2</v>
      </c>
      <c r="AF50" s="555"/>
      <c r="AG50" s="682" t="str">
        <f ca="1">IF(OR('Intermediate Data'!AL92="",'Intermediate Data'!AL92="N/A"),"",'Intermediate Data'!AL92)</f>
        <v/>
      </c>
      <c r="AH50" s="682"/>
      <c r="AI50" s="682"/>
      <c r="AJ50" s="682"/>
      <c r="AK50" s="119"/>
      <c r="AL50" s="568" t="str">
        <f ca="1">IF(OR('Intermediate Data'!AG92="",'Intermediate Data'!AG92="N/A"),"",'Intermediate Data'!AG92)</f>
        <v/>
      </c>
      <c r="AM50" s="134" t="str">
        <f ca="1">IF(OR('Intermediate Data'!AH92="",'Intermediate Data'!AH92="N/A"),"",'Intermediate Data'!AH92)</f>
        <v/>
      </c>
      <c r="AN50" s="568" t="str">
        <f ca="1">IF(OR('Intermediate Data'!AI92="",'Intermediate Data'!AI92="N/A"),"",'Intermediate Data'!AI92)</f>
        <v/>
      </c>
      <c r="AO50" s="134" t="str">
        <f ca="1">IF(OR('Intermediate Data'!AJ92="",'Intermediate Data'!AJ92="N/A"),"",'Intermediate Data'!AJ92)</f>
        <v/>
      </c>
      <c r="AP50" s="171" t="str">
        <f ca="1">IF(OR('Intermediate Data'!AK92="",'Intermediate Data'!AK92="N/A"),"",'Intermediate Data'!AK92)</f>
        <v/>
      </c>
      <c r="AQ50" s="154"/>
      <c r="AR50" s="681">
        <f ca="1">'Intermediate Data'!AN92</f>
        <v>0.01</v>
      </c>
      <c r="AS50" s="681"/>
      <c r="AT50" s="681"/>
      <c r="AU50" s="681"/>
      <c r="AV50" s="119"/>
      <c r="AW50" s="156"/>
      <c r="AX50" s="679">
        <f ca="1">'Intermediate Data'!AO92</f>
        <v>2700</v>
      </c>
      <c r="AY50" s="679"/>
      <c r="AZ50" s="679"/>
      <c r="BA50" s="679"/>
      <c r="BB50" s="680"/>
      <c r="BC50" s="680"/>
      <c r="BD50" s="32"/>
      <c r="BE50" s="32"/>
      <c r="BF50" s="31"/>
      <c r="BG50" s="31"/>
      <c r="BH50" s="31"/>
      <c r="BI50" s="31"/>
      <c r="BJ50" s="31"/>
      <c r="BK50" s="31"/>
      <c r="BL50" s="31"/>
      <c r="BM50" s="31"/>
      <c r="BN50" s="31"/>
      <c r="BO50" s="31"/>
      <c r="BP50" s="31"/>
      <c r="BQ50" s="31"/>
      <c r="BR50" s="31"/>
      <c r="BS50" s="31"/>
    </row>
    <row r="51" spans="1:71" x14ac:dyDescent="0.25">
      <c r="A51" s="31"/>
      <c r="B51" s="31"/>
      <c r="C51" s="31"/>
      <c r="D51" s="31"/>
      <c r="E51" s="31"/>
      <c r="F51" s="31"/>
      <c r="G51" s="31"/>
      <c r="H51" s="31"/>
      <c r="I51" s="31"/>
      <c r="J51" s="31"/>
      <c r="K51" s="31"/>
      <c r="L51" s="31"/>
      <c r="M51" s="31"/>
      <c r="N51" s="39" t="str">
        <f ca="1">'Intermediate Data'!Y93</f>
        <v>Air cleaner</v>
      </c>
      <c r="O51" s="31"/>
      <c r="P51" s="31"/>
      <c r="Q51" s="31"/>
      <c r="R51" s="31"/>
      <c r="S51" s="31"/>
      <c r="T51" s="31"/>
      <c r="U51" s="154"/>
      <c r="V51" s="681">
        <f ca="1">IF(OR('Intermediate Data'!AE93="",'Intermediate Data'!AE93="N/A"),"",'Intermediate Data'!AE93)</f>
        <v>7.1832805136575473E-2</v>
      </c>
      <c r="W51" s="681"/>
      <c r="X51" s="681"/>
      <c r="Y51" s="681"/>
      <c r="Z51" s="112"/>
      <c r="AA51" s="554" t="str">
        <f ca="1">IF(OR('Intermediate Data'!Z93="",'Intermediate Data'!Z93="N/A"),"",'Intermediate Data'!Z93)</f>
        <v/>
      </c>
      <c r="AB51" s="112">
        <f ca="1">IF(OR('Intermediate Data'!AA93="",'Intermediate Data'!AA93="N/A"),"",'Intermediate Data'!AA93)</f>
        <v>5.4521266888862913E-2</v>
      </c>
      <c r="AC51" s="554" t="str">
        <f ca="1">IF(OR('Intermediate Data'!AB93="",'Intermediate Data'!AB93="N/A"),"",'Intermediate Data'!AB93)</f>
        <v/>
      </c>
      <c r="AD51" s="112">
        <f ca="1">IF(OR('Intermediate Data'!AC93="",'Intermediate Data'!AC93="N/A"),"",'Intermediate Data'!AC93)</f>
        <v>7.1832805136575473E-2</v>
      </c>
      <c r="AE51" s="169" t="str">
        <f ca="1">IF(OR('Intermediate Data'!AD93="",'Intermediate Data'!AD93="N/A"),"",'Intermediate Data'!AD93)</f>
        <v/>
      </c>
      <c r="AF51" s="555"/>
      <c r="AG51" s="682">
        <f ca="1">IF(OR('Intermediate Data'!AL93="",'Intermediate Data'!AL93="N/A"),"",'Intermediate Data'!AL93)</f>
        <v>8.8005503055022055E-2</v>
      </c>
      <c r="AH51" s="682"/>
      <c r="AI51" s="682"/>
      <c r="AJ51" s="682"/>
      <c r="AK51" s="119"/>
      <c r="AL51" s="568" t="str">
        <f ca="1">IF(OR('Intermediate Data'!AG93="",'Intermediate Data'!AG93="N/A"),"",'Intermediate Data'!AG93)</f>
        <v/>
      </c>
      <c r="AM51" s="134">
        <f ca="1">IF(OR('Intermediate Data'!AH93="",'Intermediate Data'!AH93="N/A"),"",'Intermediate Data'!AH93)</f>
        <v>6.6804335947603863E-2</v>
      </c>
      <c r="AN51" s="568" t="str">
        <f ca="1">IF(OR('Intermediate Data'!AI93="",'Intermediate Data'!AI93="N/A"),"",'Intermediate Data'!AI93)</f>
        <v/>
      </c>
      <c r="AO51" s="134">
        <f ca="1">IF(OR('Intermediate Data'!AJ93="",'Intermediate Data'!AJ93="N/A"),"",'Intermediate Data'!AJ93)</f>
        <v>8.8005503055022055E-2</v>
      </c>
      <c r="AP51" s="171" t="str">
        <f ca="1">IF(OR('Intermediate Data'!AK93="",'Intermediate Data'!AK93="N/A"),"",'Intermediate Data'!AK93)</f>
        <v/>
      </c>
      <c r="AQ51" s="154"/>
      <c r="AR51" s="681">
        <f ca="1">'Intermediate Data'!AN93</f>
        <v>0.3</v>
      </c>
      <c r="AS51" s="681"/>
      <c r="AT51" s="681"/>
      <c r="AU51" s="681"/>
      <c r="AV51" s="119"/>
      <c r="AW51" s="156"/>
      <c r="AX51" s="679">
        <f ca="1">'Intermediate Data'!AO93</f>
        <v>225</v>
      </c>
      <c r="AY51" s="679"/>
      <c r="AZ51" s="679"/>
      <c r="BA51" s="679"/>
      <c r="BB51" s="680"/>
      <c r="BC51" s="680"/>
      <c r="BD51" s="32"/>
      <c r="BE51" s="32"/>
      <c r="BF51" s="31"/>
      <c r="BG51" s="31"/>
      <c r="BH51" s="31"/>
      <c r="BI51" s="31"/>
      <c r="BJ51" s="31"/>
      <c r="BK51" s="31"/>
      <c r="BL51" s="31"/>
      <c r="BM51" s="31"/>
      <c r="BN51" s="31"/>
      <c r="BO51" s="31"/>
      <c r="BP51" s="31"/>
      <c r="BQ51" s="31"/>
      <c r="BR51" s="31"/>
      <c r="BS51" s="31"/>
    </row>
    <row r="52" spans="1:71" x14ac:dyDescent="0.25">
      <c r="A52" s="31"/>
      <c r="B52" s="31"/>
      <c r="C52" s="31"/>
      <c r="D52" s="31"/>
      <c r="E52" s="31"/>
      <c r="F52" s="31"/>
      <c r="G52" s="31"/>
      <c r="H52" s="31"/>
      <c r="I52" s="31"/>
      <c r="J52" s="31"/>
      <c r="K52" s="31"/>
      <c r="L52" s="31"/>
      <c r="M52" s="31"/>
      <c r="N52" s="39" t="str">
        <f ca="1">'Intermediate Data'!Y94</f>
        <v>Trash compactor</v>
      </c>
      <c r="O52" s="31"/>
      <c r="P52" s="31"/>
      <c r="Q52" s="31"/>
      <c r="R52" s="31"/>
      <c r="S52" s="31"/>
      <c r="T52" s="31"/>
      <c r="U52" s="154"/>
      <c r="V52" s="681">
        <f ca="1">IF(OR('Intermediate Data'!AE94="",'Intermediate Data'!AE94="N/A"),"",'Intermediate Data'!AE94)</f>
        <v>6.9025004374366011E-2</v>
      </c>
      <c r="W52" s="681"/>
      <c r="X52" s="681"/>
      <c r="Y52" s="681"/>
      <c r="Z52" s="112"/>
      <c r="AA52" s="554" t="str">
        <f ca="1">IF(OR('Intermediate Data'!Z94="",'Intermediate Data'!Z94="N/A"),"",'Intermediate Data'!Z94)</f>
        <v/>
      </c>
      <c r="AB52" s="112">
        <f ca="1">IF(OR('Intermediate Data'!AA94="",'Intermediate Data'!AA94="N/A"),"",'Intermediate Data'!AA94)</f>
        <v>6.421953903505552E-2</v>
      </c>
      <c r="AC52" s="554" t="str">
        <f ca="1">IF(OR('Intermediate Data'!AB94="",'Intermediate Data'!AB94="N/A"),"",'Intermediate Data'!AB94)</f>
        <v/>
      </c>
      <c r="AD52" s="112">
        <f ca="1">IF(OR('Intermediate Data'!AC94="",'Intermediate Data'!AC94="N/A"),"",'Intermediate Data'!AC94)</f>
        <v>6.9025004374366011E-2</v>
      </c>
      <c r="AE52" s="169" t="str">
        <f ca="1">IF(OR('Intermediate Data'!AD94="",'Intermediate Data'!AD94="N/A"),"",'Intermediate Data'!AD94)</f>
        <v/>
      </c>
      <c r="AF52" s="555"/>
      <c r="AG52" s="682">
        <f ca="1">IF(OR('Intermediate Data'!AL94="",'Intermediate Data'!AL94="N/A"),"",'Intermediate Data'!AL94)</f>
        <v>6.9628964858429301E-2</v>
      </c>
      <c r="AH52" s="682"/>
      <c r="AI52" s="682"/>
      <c r="AJ52" s="682"/>
      <c r="AK52" s="119"/>
      <c r="AL52" s="568" t="str">
        <f ca="1">IF(OR('Intermediate Data'!AG94="",'Intermediate Data'!AG94="N/A"),"",'Intermediate Data'!AG94)</f>
        <v/>
      </c>
      <c r="AM52" s="134">
        <f ca="1">IF(OR('Intermediate Data'!AH94="",'Intermediate Data'!AH94="N/A"),"",'Intermediate Data'!AH94)</f>
        <v>6.4555425244636241E-2</v>
      </c>
      <c r="AN52" s="568" t="str">
        <f ca="1">IF(OR('Intermediate Data'!AI94="",'Intermediate Data'!AI94="N/A"),"",'Intermediate Data'!AI94)</f>
        <v/>
      </c>
      <c r="AO52" s="134">
        <f ca="1">IF(OR('Intermediate Data'!AJ94="",'Intermediate Data'!AJ94="N/A"),"",'Intermediate Data'!AJ94)</f>
        <v>6.9628964858429301E-2</v>
      </c>
      <c r="AP52" s="171" t="str">
        <f ca="1">IF(OR('Intermediate Data'!AK94="",'Intermediate Data'!AK94="N/A"),"",'Intermediate Data'!AK94)</f>
        <v/>
      </c>
      <c r="AQ52" s="154"/>
      <c r="AR52" s="681" t="str">
        <f ca="1">'Intermediate Data'!AN94</f>
        <v>No spec</v>
      </c>
      <c r="AS52" s="681"/>
      <c r="AT52" s="681"/>
      <c r="AU52" s="681"/>
      <c r="AV52" s="119"/>
      <c r="AW52" s="156"/>
      <c r="AX52" s="679" t="str">
        <f ca="1">'Intermediate Data'!AO94</f>
        <v>No spec</v>
      </c>
      <c r="AY52" s="679"/>
      <c r="AZ52" s="679"/>
      <c r="BA52" s="679"/>
      <c r="BB52" s="680"/>
      <c r="BC52" s="680"/>
      <c r="BD52" s="32"/>
      <c r="BE52" s="32"/>
      <c r="BF52" s="31"/>
      <c r="BG52" s="31"/>
      <c r="BH52" s="31"/>
      <c r="BI52" s="31"/>
      <c r="BJ52" s="31"/>
      <c r="BK52" s="31"/>
      <c r="BL52" s="31"/>
      <c r="BM52" s="31"/>
      <c r="BN52" s="31"/>
      <c r="BO52" s="31"/>
      <c r="BP52" s="31"/>
      <c r="BQ52" s="31"/>
      <c r="BR52" s="31"/>
      <c r="BS52" s="31"/>
    </row>
    <row r="53" spans="1:71" x14ac:dyDescent="0.25">
      <c r="A53" s="31"/>
      <c r="B53" s="31"/>
      <c r="C53" s="31"/>
      <c r="D53" s="31"/>
      <c r="E53" s="31"/>
      <c r="F53" s="31"/>
      <c r="G53" s="31"/>
      <c r="H53" s="31"/>
      <c r="I53" s="31"/>
      <c r="J53" s="31"/>
      <c r="K53" s="31"/>
      <c r="L53" s="31"/>
      <c r="M53" s="31"/>
      <c r="N53" s="39" t="str">
        <f ca="1">'Intermediate Data'!Y95</f>
        <v>Video streaming/OTT device</v>
      </c>
      <c r="O53" s="31"/>
      <c r="P53" s="31"/>
      <c r="Q53" s="31"/>
      <c r="R53" s="31"/>
      <c r="S53" s="31"/>
      <c r="T53" s="31"/>
      <c r="U53" s="154"/>
      <c r="V53" s="681">
        <f ca="1">IF(OR('Intermediate Data'!AE95="",'Intermediate Data'!AE95="N/A"),"",'Intermediate Data'!AE95)</f>
        <v>6.7116000000000009E-2</v>
      </c>
      <c r="W53" s="681"/>
      <c r="X53" s="681"/>
      <c r="Y53" s="681"/>
      <c r="Z53" s="112"/>
      <c r="AA53" s="554" t="str">
        <f ca="1">IF(OR('Intermediate Data'!Z95="",'Intermediate Data'!Z95="N/A"),"",'Intermediate Data'!Z95)</f>
        <v/>
      </c>
      <c r="AB53" s="112" t="str">
        <f ca="1">IF(OR('Intermediate Data'!AA95="",'Intermediate Data'!AA95="N/A"),"",'Intermediate Data'!AA95)</f>
        <v/>
      </c>
      <c r="AC53" s="554" t="str">
        <f ca="1">IF(OR('Intermediate Data'!AB95="",'Intermediate Data'!AB95="N/A"),"",'Intermediate Data'!AB95)</f>
        <v/>
      </c>
      <c r="AD53" s="112" t="str">
        <f ca="1">IF(OR('Intermediate Data'!AC95="",'Intermediate Data'!AC95="N/A"),"",'Intermediate Data'!AC95)</f>
        <v/>
      </c>
      <c r="AE53" s="169">
        <f ca="1">IF(OR('Intermediate Data'!AD95="",'Intermediate Data'!AD95="N/A"),"",'Intermediate Data'!AD95)</f>
        <v>6.7116000000000009E-2</v>
      </c>
      <c r="AF53" s="555"/>
      <c r="AG53" s="682">
        <f ca="1">IF(OR('Intermediate Data'!AL95="",'Intermediate Data'!AL95="N/A"),"",'Intermediate Data'!AL95)</f>
        <v>8.3000000000000004E-2</v>
      </c>
      <c r="AH53" s="682"/>
      <c r="AI53" s="682"/>
      <c r="AJ53" s="682"/>
      <c r="AK53" s="119"/>
      <c r="AL53" s="568" t="str">
        <f ca="1">IF(OR('Intermediate Data'!AG95="",'Intermediate Data'!AG95="N/A"),"",'Intermediate Data'!AG95)</f>
        <v/>
      </c>
      <c r="AM53" s="134" t="str">
        <f ca="1">IF(OR('Intermediate Data'!AH95="",'Intermediate Data'!AH95="N/A"),"",'Intermediate Data'!AH95)</f>
        <v/>
      </c>
      <c r="AN53" s="568" t="str">
        <f ca="1">IF(OR('Intermediate Data'!AI95="",'Intermediate Data'!AI95="N/A"),"",'Intermediate Data'!AI95)</f>
        <v/>
      </c>
      <c r="AO53" s="134" t="str">
        <f ca="1">IF(OR('Intermediate Data'!AJ95="",'Intermediate Data'!AJ95="N/A"),"",'Intermediate Data'!AJ95)</f>
        <v/>
      </c>
      <c r="AP53" s="171">
        <f ca="1">IF(OR('Intermediate Data'!AK95="",'Intermediate Data'!AK95="N/A"),"",'Intermediate Data'!AK95)</f>
        <v>8.3000000000000004E-2</v>
      </c>
      <c r="AQ53" s="154"/>
      <c r="AR53" s="681" t="str">
        <f ca="1">'Intermediate Data'!AN95</f>
        <v>No spec</v>
      </c>
      <c r="AS53" s="681"/>
      <c r="AT53" s="681"/>
      <c r="AU53" s="681"/>
      <c r="AV53" s="119"/>
      <c r="AW53" s="156"/>
      <c r="AX53" s="679" t="str">
        <f ca="1">'Intermediate Data'!AO95</f>
        <v>No spec</v>
      </c>
      <c r="AY53" s="679"/>
      <c r="AZ53" s="679"/>
      <c r="BA53" s="679"/>
      <c r="BB53" s="680"/>
      <c r="BC53" s="680"/>
      <c r="BD53" s="32"/>
      <c r="BE53" s="32"/>
      <c r="BF53" s="31"/>
      <c r="BG53" s="31"/>
      <c r="BH53" s="31"/>
      <c r="BI53" s="31"/>
      <c r="BJ53" s="31"/>
      <c r="BK53" s="31"/>
      <c r="BL53" s="31"/>
      <c r="BM53" s="31"/>
      <c r="BN53" s="31"/>
      <c r="BO53" s="31"/>
      <c r="BP53" s="31"/>
      <c r="BQ53" s="31"/>
      <c r="BR53" s="31"/>
      <c r="BS53" s="31"/>
    </row>
    <row r="54" spans="1:71" x14ac:dyDescent="0.25">
      <c r="A54" s="31"/>
      <c r="B54" s="31"/>
      <c r="C54" s="31"/>
      <c r="D54" s="31"/>
      <c r="E54" s="31"/>
      <c r="F54" s="31"/>
      <c r="G54" s="31"/>
      <c r="H54" s="31"/>
      <c r="I54" s="31"/>
      <c r="J54" s="31"/>
      <c r="K54" s="31"/>
      <c r="L54" s="31"/>
      <c r="M54" s="31"/>
      <c r="N54" s="39" t="str">
        <f ca="1">'Intermediate Data'!Y96</f>
        <v>Beverage cooler</v>
      </c>
      <c r="O54" s="31"/>
      <c r="P54" s="31"/>
      <c r="Q54" s="31"/>
      <c r="R54" s="31"/>
      <c r="S54" s="31"/>
      <c r="T54" s="31"/>
      <c r="U54" s="154"/>
      <c r="V54" s="681">
        <f ca="1">IF(OR('Intermediate Data'!AE96="",'Intermediate Data'!AE96="N/A"),"",'Intermediate Data'!AE96)</f>
        <v>5.7195024349907107E-2</v>
      </c>
      <c r="W54" s="681"/>
      <c r="X54" s="681"/>
      <c r="Y54" s="681"/>
      <c r="Z54" s="112"/>
      <c r="AA54" s="554" t="str">
        <f ca="1">IF(OR('Intermediate Data'!Z96="",'Intermediate Data'!Z96="N/A"),"",'Intermediate Data'!Z96)</f>
        <v/>
      </c>
      <c r="AB54" s="112" t="str">
        <f ca="1">IF(OR('Intermediate Data'!AA96="",'Intermediate Data'!AA96="N/A"),"",'Intermediate Data'!AA96)</f>
        <v/>
      </c>
      <c r="AC54" s="554" t="str">
        <f ca="1">IF(OR('Intermediate Data'!AB96="",'Intermediate Data'!AB96="N/A"),"",'Intermediate Data'!AB96)</f>
        <v/>
      </c>
      <c r="AD54" s="112">
        <f ca="1">IF(OR('Intermediate Data'!AC96="",'Intermediate Data'!AC96="N/A"),"",'Intermediate Data'!AC96)</f>
        <v>5.7195024349907107E-2</v>
      </c>
      <c r="AE54" s="169" t="str">
        <f ca="1">IF(OR('Intermediate Data'!AD96="",'Intermediate Data'!AD96="N/A"),"",'Intermediate Data'!AD96)</f>
        <v/>
      </c>
      <c r="AF54" s="555"/>
      <c r="AG54" s="682">
        <f ca="1">IF(OR('Intermediate Data'!AL96="",'Intermediate Data'!AL96="N/A"),"",'Intermediate Data'!AL96)</f>
        <v>6.1477262868794992E-2</v>
      </c>
      <c r="AH54" s="682"/>
      <c r="AI54" s="682"/>
      <c r="AJ54" s="682"/>
      <c r="AK54" s="119"/>
      <c r="AL54" s="568" t="str">
        <f ca="1">IF(OR('Intermediate Data'!AG96="",'Intermediate Data'!AG96="N/A"),"",'Intermediate Data'!AG96)</f>
        <v/>
      </c>
      <c r="AM54" s="134" t="str">
        <f ca="1">IF(OR('Intermediate Data'!AH96="",'Intermediate Data'!AH96="N/A"),"",'Intermediate Data'!AH96)</f>
        <v/>
      </c>
      <c r="AN54" s="568" t="str">
        <f ca="1">IF(OR('Intermediate Data'!AI96="",'Intermediate Data'!AI96="N/A"),"",'Intermediate Data'!AI96)</f>
        <v/>
      </c>
      <c r="AO54" s="134">
        <f ca="1">IF(OR('Intermediate Data'!AJ96="",'Intermediate Data'!AJ96="N/A"),"",'Intermediate Data'!AJ96)</f>
        <v>6.1477262868794992E-2</v>
      </c>
      <c r="AP54" s="171" t="str">
        <f ca="1">IF(OR('Intermediate Data'!AK96="",'Intermediate Data'!AK96="N/A"),"",'Intermediate Data'!AK96)</f>
        <v/>
      </c>
      <c r="AQ54" s="154"/>
      <c r="AR54" s="681" t="str">
        <f ca="1">'Intermediate Data'!AN96</f>
        <v>No spec</v>
      </c>
      <c r="AS54" s="681"/>
      <c r="AT54" s="681"/>
      <c r="AU54" s="681"/>
      <c r="AV54" s="119"/>
      <c r="AW54" s="156"/>
      <c r="AX54" s="679" t="str">
        <f ca="1">'Intermediate Data'!AO96</f>
        <v>No spec</v>
      </c>
      <c r="AY54" s="679"/>
      <c r="AZ54" s="679"/>
      <c r="BA54" s="679"/>
      <c r="BB54" s="680"/>
      <c r="BC54" s="680"/>
      <c r="BD54" s="32"/>
      <c r="BE54" s="32"/>
      <c r="BF54" s="31"/>
      <c r="BG54" s="31"/>
      <c r="BH54" s="31"/>
      <c r="BI54" s="31"/>
      <c r="BJ54" s="31"/>
      <c r="BK54" s="31"/>
      <c r="BL54" s="31"/>
      <c r="BM54" s="31"/>
      <c r="BN54" s="31"/>
      <c r="BO54" s="31"/>
      <c r="BP54" s="31"/>
      <c r="BQ54" s="31"/>
      <c r="BR54" s="31"/>
      <c r="BS54" s="31"/>
    </row>
    <row r="55" spans="1:71" x14ac:dyDescent="0.25">
      <c r="A55" s="31"/>
      <c r="B55" s="31"/>
      <c r="C55" s="31"/>
      <c r="D55" s="31"/>
      <c r="E55" s="31"/>
      <c r="F55" s="31"/>
      <c r="G55" s="31"/>
      <c r="H55" s="31"/>
      <c r="I55" s="31"/>
      <c r="J55" s="31"/>
      <c r="K55" s="31"/>
      <c r="L55" s="31"/>
      <c r="M55" s="31"/>
      <c r="N55" s="39" t="str">
        <f ca="1">'Intermediate Data'!Y97</f>
        <v>Evaporative cooler</v>
      </c>
      <c r="O55" s="31"/>
      <c r="P55" s="31"/>
      <c r="Q55" s="31"/>
      <c r="R55" s="31"/>
      <c r="S55" s="31"/>
      <c r="T55" s="31"/>
      <c r="U55" s="154"/>
      <c r="V55" s="681">
        <f ca="1">IF(OR('Intermediate Data'!AE97="",'Intermediate Data'!AE97="N/A"),"",'Intermediate Data'!AE97)</f>
        <v>4.8223933953954405E-2</v>
      </c>
      <c r="W55" s="681"/>
      <c r="X55" s="681"/>
      <c r="Y55" s="681"/>
      <c r="Z55" s="112"/>
      <c r="AA55" s="554">
        <f ca="1">IF(OR('Intermediate Data'!Z97="",'Intermediate Data'!Z97="N/A"),"",'Intermediate Data'!Z97)</f>
        <v>3.2000000000000001E-2</v>
      </c>
      <c r="AB55" s="112">
        <f ca="1">IF(OR('Intermediate Data'!AA97="",'Intermediate Data'!AA97="N/A"),"",'Intermediate Data'!AA97)</f>
        <v>4.9346286092956798E-2</v>
      </c>
      <c r="AC55" s="554" t="str">
        <f ca="1">IF(OR('Intermediate Data'!AB97="",'Intermediate Data'!AB97="N/A"),"",'Intermediate Data'!AB97)</f>
        <v/>
      </c>
      <c r="AD55" s="112">
        <f ca="1">IF(OR('Intermediate Data'!AC97="",'Intermediate Data'!AC97="N/A"),"",'Intermediate Data'!AC97)</f>
        <v>4.8223933953954405E-2</v>
      </c>
      <c r="AE55" s="169" t="str">
        <f ca="1">IF(OR('Intermediate Data'!AD97="",'Intermediate Data'!AD97="N/A"),"",'Intermediate Data'!AD97)</f>
        <v/>
      </c>
      <c r="AF55" s="555"/>
      <c r="AG55" s="682">
        <f ca="1">IF(OR('Intermediate Data'!AL97="",'Intermediate Data'!AL97="N/A"),"",'Intermediate Data'!AL97)</f>
        <v>5.4316197866149371E-2</v>
      </c>
      <c r="AH55" s="682"/>
      <c r="AI55" s="682"/>
      <c r="AJ55" s="682"/>
      <c r="AK55" s="119"/>
      <c r="AL55" s="568" t="str">
        <f ca="1">IF(OR('Intermediate Data'!AG97="",'Intermediate Data'!AG97="N/A"),"",'Intermediate Data'!AG97)</f>
        <v/>
      </c>
      <c r="AM55" s="134">
        <f ca="1">IF(OR('Intermediate Data'!AH97="",'Intermediate Data'!AH97="N/A"),"",'Intermediate Data'!AH97)</f>
        <v>5.5545740507961509E-2</v>
      </c>
      <c r="AN55" s="568" t="str">
        <f ca="1">IF(OR('Intermediate Data'!AI97="",'Intermediate Data'!AI97="N/A"),"",'Intermediate Data'!AI97)</f>
        <v/>
      </c>
      <c r="AO55" s="134">
        <f ca="1">IF(OR('Intermediate Data'!AJ97="",'Intermediate Data'!AJ97="N/A"),"",'Intermediate Data'!AJ97)</f>
        <v>5.4316197866149371E-2</v>
      </c>
      <c r="AP55" s="171" t="str">
        <f ca="1">IF(OR('Intermediate Data'!AK97="",'Intermediate Data'!AK97="N/A"),"",'Intermediate Data'!AK97)</f>
        <v/>
      </c>
      <c r="AQ55" s="154"/>
      <c r="AR55" s="681" t="str">
        <f ca="1">'Intermediate Data'!AN97</f>
        <v>No spec</v>
      </c>
      <c r="AS55" s="681"/>
      <c r="AT55" s="681"/>
      <c r="AU55" s="681"/>
      <c r="AV55" s="119"/>
      <c r="AW55" s="156"/>
      <c r="AX55" s="679" t="str">
        <f ca="1">'Intermediate Data'!AO97</f>
        <v>No spec</v>
      </c>
      <c r="AY55" s="679"/>
      <c r="AZ55" s="679"/>
      <c r="BA55" s="679"/>
      <c r="BB55" s="680"/>
      <c r="BC55" s="680"/>
      <c r="BD55" s="32"/>
      <c r="BE55" s="32"/>
      <c r="BF55" s="31"/>
      <c r="BG55" s="31"/>
      <c r="BH55" s="31"/>
      <c r="BI55" s="31"/>
      <c r="BJ55" s="31"/>
      <c r="BK55" s="31"/>
      <c r="BL55" s="31"/>
      <c r="BM55" s="31"/>
      <c r="BN55" s="31"/>
      <c r="BO55" s="31"/>
      <c r="BP55" s="31"/>
      <c r="BQ55" s="31"/>
      <c r="BR55" s="31"/>
      <c r="BS55" s="31"/>
    </row>
    <row r="56" spans="1:71" x14ac:dyDescent="0.25">
      <c r="A56" s="31"/>
      <c r="B56" s="31"/>
      <c r="C56" s="31"/>
      <c r="D56" s="31"/>
      <c r="E56" s="31"/>
      <c r="F56" s="31"/>
      <c r="G56" s="31"/>
      <c r="H56" s="31"/>
      <c r="I56" s="31"/>
      <c r="J56" s="31"/>
      <c r="K56" s="31"/>
      <c r="L56" s="31"/>
      <c r="M56" s="31"/>
      <c r="N56" s="39" t="str">
        <f ca="1">'Intermediate Data'!Y98</f>
        <v>Medical equipment</v>
      </c>
      <c r="O56" s="31"/>
      <c r="P56" s="31"/>
      <c r="Q56" s="31"/>
      <c r="R56" s="31"/>
      <c r="S56" s="31"/>
      <c r="T56" s="31"/>
      <c r="U56" s="154"/>
      <c r="V56" s="681">
        <f ca="1">IF(OR('Intermediate Data'!AE98="",'Intermediate Data'!AE98="N/A"),"",'Intermediate Data'!AE98)</f>
        <v>4.9943091726367433E-2</v>
      </c>
      <c r="W56" s="681"/>
      <c r="X56" s="681"/>
      <c r="Y56" s="681"/>
      <c r="Z56" s="112"/>
      <c r="AA56" s="554" t="str">
        <f ca="1">IF(OR('Intermediate Data'!Z98="",'Intermediate Data'!Z98="N/A"),"",'Intermediate Data'!Z98)</f>
        <v/>
      </c>
      <c r="AB56" s="112">
        <f ca="1">IF(OR('Intermediate Data'!AA98="",'Intermediate Data'!AA98="N/A"),"",'Intermediate Data'!AA98)</f>
        <v>2.9803524043684457E-2</v>
      </c>
      <c r="AC56" s="554" t="str">
        <f ca="1">IF(OR('Intermediate Data'!AB98="",'Intermediate Data'!AB98="N/A"),"",'Intermediate Data'!AB98)</f>
        <v/>
      </c>
      <c r="AD56" s="112">
        <f ca="1">IF(OR('Intermediate Data'!AC98="",'Intermediate Data'!AC98="N/A"),"",'Intermediate Data'!AC98)</f>
        <v>4.9943091726367433E-2</v>
      </c>
      <c r="AE56" s="169" t="str">
        <f ca="1">IF(OR('Intermediate Data'!AD98="",'Intermediate Data'!AD98="N/A"),"",'Intermediate Data'!AD98)</f>
        <v/>
      </c>
      <c r="AF56" s="555"/>
      <c r="AG56" s="682" t="str">
        <f ca="1">IF(OR('Intermediate Data'!AL98="",'Intermediate Data'!AL98="N/A"),"",'Intermediate Data'!AL98)</f>
        <v/>
      </c>
      <c r="AH56" s="682"/>
      <c r="AI56" s="682"/>
      <c r="AJ56" s="682"/>
      <c r="AK56" s="119"/>
      <c r="AL56" s="568" t="str">
        <f ca="1">IF(OR('Intermediate Data'!AG98="",'Intermediate Data'!AG98="N/A"),"",'Intermediate Data'!AG98)</f>
        <v/>
      </c>
      <c r="AM56" s="134" t="str">
        <f ca="1">IF(OR('Intermediate Data'!AH98="",'Intermediate Data'!AH98="N/A"),"",'Intermediate Data'!AH98)</f>
        <v/>
      </c>
      <c r="AN56" s="568" t="str">
        <f ca="1">IF(OR('Intermediate Data'!AI98="",'Intermediate Data'!AI98="N/A"),"",'Intermediate Data'!AI98)</f>
        <v/>
      </c>
      <c r="AO56" s="134" t="str">
        <f ca="1">IF(OR('Intermediate Data'!AJ98="",'Intermediate Data'!AJ98="N/A"),"",'Intermediate Data'!AJ98)</f>
        <v/>
      </c>
      <c r="AP56" s="171" t="str">
        <f ca="1">IF(OR('Intermediate Data'!AK98="",'Intermediate Data'!AK98="N/A"),"",'Intermediate Data'!AK98)</f>
        <v/>
      </c>
      <c r="AQ56" s="154"/>
      <c r="AR56" s="681" t="str">
        <f ca="1">'Intermediate Data'!AN98</f>
        <v>No spec</v>
      </c>
      <c r="AS56" s="681"/>
      <c r="AT56" s="681"/>
      <c r="AU56" s="681"/>
      <c r="AV56" s="119"/>
      <c r="AW56" s="156"/>
      <c r="AX56" s="679" t="str">
        <f ca="1">'Intermediate Data'!AO98</f>
        <v>No spec</v>
      </c>
      <c r="AY56" s="679"/>
      <c r="AZ56" s="679"/>
      <c r="BA56" s="679"/>
      <c r="BB56" s="680"/>
      <c r="BC56" s="680"/>
      <c r="BD56" s="32"/>
      <c r="BE56" s="32"/>
      <c r="BF56" s="31"/>
      <c r="BG56" s="31"/>
      <c r="BH56" s="31"/>
      <c r="BI56" s="31"/>
      <c r="BJ56" s="31"/>
      <c r="BK56" s="31"/>
      <c r="BL56" s="31"/>
      <c r="BM56" s="31"/>
      <c r="BN56" s="31"/>
      <c r="BO56" s="31"/>
      <c r="BP56" s="31"/>
      <c r="BQ56" s="31"/>
      <c r="BR56" s="31"/>
      <c r="BS56" s="31"/>
    </row>
    <row r="57" spans="1:71" x14ac:dyDescent="0.25">
      <c r="A57" s="31"/>
      <c r="B57" s="31"/>
      <c r="C57" s="31"/>
      <c r="D57" s="31"/>
      <c r="E57" s="31"/>
      <c r="F57" s="31"/>
      <c r="G57" s="31"/>
      <c r="H57" s="31"/>
      <c r="I57" s="31"/>
      <c r="J57" s="31"/>
      <c r="K57" s="31"/>
      <c r="L57" s="31"/>
      <c r="M57" s="31"/>
      <c r="N57" s="39" t="str">
        <f ca="1">'Intermediate Data'!Y99</f>
        <v>Hot tub/Spa - Electric</v>
      </c>
      <c r="O57" s="31"/>
      <c r="P57" s="31"/>
      <c r="Q57" s="31"/>
      <c r="R57" s="31"/>
      <c r="S57" s="31"/>
      <c r="T57" s="31"/>
      <c r="U57" s="154"/>
      <c r="V57" s="681">
        <f ca="1">IF(OR('Intermediate Data'!AE99="",'Intermediate Data'!AE99="N/A"),"",'Intermediate Data'!AE99)</f>
        <v>4.6955999999999998E-2</v>
      </c>
      <c r="W57" s="681"/>
      <c r="X57" s="681"/>
      <c r="Y57" s="681"/>
      <c r="Z57" s="112"/>
      <c r="AA57" s="554" t="str">
        <f ca="1">IF(OR('Intermediate Data'!Z99="",'Intermediate Data'!Z99="N/A"),"",'Intermediate Data'!Z99)</f>
        <v/>
      </c>
      <c r="AB57" s="112">
        <f ca="1">IF(OR('Intermediate Data'!AA99="",'Intermediate Data'!AA99="N/A"),"",'Intermediate Data'!AA99)</f>
        <v>9.3362613442261322E-2</v>
      </c>
      <c r="AC57" s="554">
        <f ca="1">IF(OR('Intermediate Data'!AB99="",'Intermediate Data'!AB99="N/A"),"",'Intermediate Data'!AB99)</f>
        <v>3.04E-2</v>
      </c>
      <c r="AD57" s="112">
        <f ca="1">IF(OR('Intermediate Data'!AC99="",'Intermediate Data'!AC99="N/A"),"",'Intermediate Data'!AC99)</f>
        <v>0.1074153783658072</v>
      </c>
      <c r="AE57" s="169">
        <f ca="1">IF(OR('Intermediate Data'!AD99="",'Intermediate Data'!AD99="N/A"),"",'Intermediate Data'!AD99)</f>
        <v>4.6955999999999998E-2</v>
      </c>
      <c r="AF57" s="555"/>
      <c r="AG57" s="682" t="str">
        <f ca="1">IF(OR('Intermediate Data'!AL99="",'Intermediate Data'!AL99="N/A"),"",'Intermediate Data'!AL99)</f>
        <v/>
      </c>
      <c r="AH57" s="682"/>
      <c r="AI57" s="682"/>
      <c r="AJ57" s="682"/>
      <c r="AK57" s="119"/>
      <c r="AL57" s="568" t="str">
        <f ca="1">IF(OR('Intermediate Data'!AG99="",'Intermediate Data'!AG99="N/A"),"",'Intermediate Data'!AG99)</f>
        <v/>
      </c>
      <c r="AM57" s="134" t="str">
        <f ca="1">IF(OR('Intermediate Data'!AH99="",'Intermediate Data'!AH99="N/A"),"",'Intermediate Data'!AH99)</f>
        <v/>
      </c>
      <c r="AN57" s="568" t="str">
        <f ca="1">IF(OR('Intermediate Data'!AI99="",'Intermediate Data'!AI99="N/A"),"",'Intermediate Data'!AI99)</f>
        <v/>
      </c>
      <c r="AO57" s="134" t="str">
        <f ca="1">IF(OR('Intermediate Data'!AJ99="",'Intermediate Data'!AJ99="N/A"),"",'Intermediate Data'!AJ99)</f>
        <v/>
      </c>
      <c r="AP57" s="171" t="str">
        <f ca="1">IF(OR('Intermediate Data'!AK99="",'Intermediate Data'!AK99="N/A"),"",'Intermediate Data'!AK99)</f>
        <v/>
      </c>
      <c r="AQ57" s="154"/>
      <c r="AR57" s="681" t="str">
        <f ca="1">'Intermediate Data'!AN99</f>
        <v>No spec</v>
      </c>
      <c r="AS57" s="681"/>
      <c r="AT57" s="681"/>
      <c r="AU57" s="681"/>
      <c r="AV57" s="119"/>
      <c r="AW57" s="156"/>
      <c r="AX57" s="679" t="str">
        <f ca="1">'Intermediate Data'!AO99</f>
        <v>No spec</v>
      </c>
      <c r="AY57" s="679"/>
      <c r="AZ57" s="679"/>
      <c r="BA57" s="679"/>
      <c r="BB57" s="680"/>
      <c r="BC57" s="680"/>
      <c r="BD57" s="32"/>
      <c r="BE57" s="32"/>
      <c r="BF57" s="31"/>
      <c r="BG57" s="31"/>
      <c r="BH57" s="31"/>
      <c r="BI57" s="31"/>
      <c r="BJ57" s="31"/>
      <c r="BK57" s="31"/>
      <c r="BL57" s="31"/>
      <c r="BM57" s="31"/>
      <c r="BN57" s="31"/>
      <c r="BO57" s="31"/>
      <c r="BP57" s="31"/>
      <c r="BQ57" s="31"/>
      <c r="BR57" s="31"/>
      <c r="BS57" s="31"/>
    </row>
    <row r="58" spans="1:71" x14ac:dyDescent="0.25">
      <c r="A58" s="31"/>
      <c r="B58" s="31"/>
      <c r="C58" s="31"/>
      <c r="D58" s="31"/>
      <c r="E58" s="31"/>
      <c r="F58" s="31"/>
      <c r="G58" s="31"/>
      <c r="H58" s="31"/>
      <c r="I58" s="31"/>
      <c r="J58" s="31"/>
      <c r="K58" s="31"/>
      <c r="L58" s="31"/>
      <c r="M58" s="31"/>
      <c r="N58" s="39" t="str">
        <f ca="1">'Intermediate Data'!Y100</f>
        <v>Humidifier</v>
      </c>
      <c r="O58" s="31"/>
      <c r="P58" s="31"/>
      <c r="Q58" s="31"/>
      <c r="R58" s="31"/>
      <c r="S58" s="31"/>
      <c r="T58" s="31"/>
      <c r="U58" s="154"/>
      <c r="V58" s="681">
        <f ca="1">IF(OR('Intermediate Data'!AE100="",'Intermediate Data'!AE100="N/A"),"",'Intermediate Data'!AE100)</f>
        <v>4.3762746484937595E-2</v>
      </c>
      <c r="W58" s="681"/>
      <c r="X58" s="681"/>
      <c r="Y58" s="681"/>
      <c r="Z58" s="112"/>
      <c r="AA58" s="554" t="str">
        <f ca="1">IF(OR('Intermediate Data'!Z100="",'Intermediate Data'!Z100="N/A"),"",'Intermediate Data'!Z100)</f>
        <v/>
      </c>
      <c r="AB58" s="112">
        <f ca="1">IF(OR('Intermediate Data'!AA100="",'Intermediate Data'!AA100="N/A"),"",'Intermediate Data'!AA100)</f>
        <v>4.3762746484937595E-2</v>
      </c>
      <c r="AC58" s="554" t="str">
        <f ca="1">IF(OR('Intermediate Data'!AB100="",'Intermediate Data'!AB100="N/A"),"",'Intermediate Data'!AB100)</f>
        <v/>
      </c>
      <c r="AD58" s="112" t="str">
        <f ca="1">IF(OR('Intermediate Data'!AC100="",'Intermediate Data'!AC100="N/A"),"",'Intermediate Data'!AC100)</f>
        <v/>
      </c>
      <c r="AE58" s="169" t="str">
        <f ca="1">IF(OR('Intermediate Data'!AD100="",'Intermediate Data'!AD100="N/A"),"",'Intermediate Data'!AD100)</f>
        <v/>
      </c>
      <c r="AF58" s="555"/>
      <c r="AG58" s="682">
        <f ca="1">IF(OR('Intermediate Data'!AL100="",'Intermediate Data'!AL100="N/A"),"",'Intermediate Data'!AL100)</f>
        <v>4.6099773967094367E-2</v>
      </c>
      <c r="AH58" s="682"/>
      <c r="AI58" s="682"/>
      <c r="AJ58" s="682"/>
      <c r="AK58" s="119"/>
      <c r="AL58" s="568" t="str">
        <f ca="1">IF(OR('Intermediate Data'!AG100="",'Intermediate Data'!AG100="N/A"),"",'Intermediate Data'!AG100)</f>
        <v/>
      </c>
      <c r="AM58" s="134">
        <f ca="1">IF(OR('Intermediate Data'!AH100="",'Intermediate Data'!AH100="N/A"),"",'Intermediate Data'!AH100)</f>
        <v>4.6099773967094367E-2</v>
      </c>
      <c r="AN58" s="568" t="str">
        <f ca="1">IF(OR('Intermediate Data'!AI100="",'Intermediate Data'!AI100="N/A"),"",'Intermediate Data'!AI100)</f>
        <v/>
      </c>
      <c r="AO58" s="134" t="str">
        <f ca="1">IF(OR('Intermediate Data'!AJ100="",'Intermediate Data'!AJ100="N/A"),"",'Intermediate Data'!AJ100)</f>
        <v/>
      </c>
      <c r="AP58" s="171" t="str">
        <f ca="1">IF(OR('Intermediate Data'!AK100="",'Intermediate Data'!AK100="N/A"),"",'Intermediate Data'!AK100)</f>
        <v/>
      </c>
      <c r="AQ58" s="154"/>
      <c r="AR58" s="681" t="str">
        <f ca="1">'Intermediate Data'!AN100</f>
        <v>No spec</v>
      </c>
      <c r="AS58" s="681"/>
      <c r="AT58" s="681"/>
      <c r="AU58" s="681"/>
      <c r="AV58" s="119"/>
      <c r="AW58" s="156"/>
      <c r="AX58" s="679" t="str">
        <f ca="1">'Intermediate Data'!AO100</f>
        <v>No spec</v>
      </c>
      <c r="AY58" s="679"/>
      <c r="AZ58" s="679"/>
      <c r="BA58" s="679"/>
      <c r="BB58" s="680"/>
      <c r="BC58" s="680"/>
      <c r="BD58" s="32"/>
      <c r="BE58" s="32"/>
      <c r="BF58" s="31"/>
      <c r="BG58" s="31"/>
      <c r="BH58" s="31"/>
      <c r="BI58" s="31"/>
      <c r="BJ58" s="31"/>
      <c r="BK58" s="31"/>
      <c r="BL58" s="31"/>
      <c r="BM58" s="31"/>
      <c r="BN58" s="31"/>
      <c r="BO58" s="31"/>
      <c r="BP58" s="31"/>
      <c r="BQ58" s="31"/>
      <c r="BR58" s="31"/>
      <c r="BS58" s="31"/>
    </row>
    <row r="59" spans="1:71" x14ac:dyDescent="0.25">
      <c r="A59" s="31"/>
      <c r="B59" s="31"/>
      <c r="C59" s="31"/>
      <c r="D59" s="31"/>
      <c r="E59" s="31"/>
      <c r="F59" s="31"/>
      <c r="G59" s="31"/>
      <c r="H59" s="31"/>
      <c r="I59" s="31"/>
      <c r="J59" s="31"/>
      <c r="K59" s="31"/>
      <c r="L59" s="31"/>
      <c r="M59" s="31"/>
      <c r="N59" s="39" t="str">
        <f ca="1">'Intermediate Data'!Y101</f>
        <v>Sump pump</v>
      </c>
      <c r="O59" s="31"/>
      <c r="P59" s="31"/>
      <c r="Q59" s="31"/>
      <c r="R59" s="31"/>
      <c r="S59" s="31"/>
      <c r="T59" s="31"/>
      <c r="U59" s="154"/>
      <c r="V59" s="681">
        <f ca="1">IF(OR('Intermediate Data'!AE101="",'Intermediate Data'!AE101="N/A"),"",'Intermediate Data'!AE101)</f>
        <v>3.5212495005260962E-2</v>
      </c>
      <c r="W59" s="681"/>
      <c r="X59" s="681"/>
      <c r="Y59" s="681"/>
      <c r="Z59" s="112"/>
      <c r="AA59" s="554" t="str">
        <f ca="1">IF(OR('Intermediate Data'!Z101="",'Intermediate Data'!Z101="N/A"),"",'Intermediate Data'!Z101)</f>
        <v/>
      </c>
      <c r="AB59" s="112">
        <f ca="1">IF(OR('Intermediate Data'!AA101="",'Intermediate Data'!AA101="N/A"),"",'Intermediate Data'!AA101)</f>
        <v>2.7347908079528544E-2</v>
      </c>
      <c r="AC59" s="554" t="str">
        <f ca="1">IF(OR('Intermediate Data'!AB101="",'Intermediate Data'!AB101="N/A"),"",'Intermediate Data'!AB101)</f>
        <v/>
      </c>
      <c r="AD59" s="112">
        <f ca="1">IF(OR('Intermediate Data'!AC101="",'Intermediate Data'!AC101="N/A"),"",'Intermediate Data'!AC101)</f>
        <v>3.5212495005260962E-2</v>
      </c>
      <c r="AE59" s="169" t="str">
        <f ca="1">IF(OR('Intermediate Data'!AD101="",'Intermediate Data'!AD101="N/A"),"",'Intermediate Data'!AD101)</f>
        <v/>
      </c>
      <c r="AF59" s="555"/>
      <c r="AG59" s="682" t="str">
        <f ca="1">IF(OR('Intermediate Data'!AL101="",'Intermediate Data'!AL101="N/A"),"",'Intermediate Data'!AL101)</f>
        <v/>
      </c>
      <c r="AH59" s="682"/>
      <c r="AI59" s="682"/>
      <c r="AJ59" s="682"/>
      <c r="AK59" s="119"/>
      <c r="AL59" s="568" t="str">
        <f ca="1">IF(OR('Intermediate Data'!AG101="",'Intermediate Data'!AG101="N/A"),"",'Intermediate Data'!AG101)</f>
        <v/>
      </c>
      <c r="AM59" s="134" t="str">
        <f ca="1">IF(OR('Intermediate Data'!AH101="",'Intermediate Data'!AH101="N/A"),"",'Intermediate Data'!AH101)</f>
        <v/>
      </c>
      <c r="AN59" s="568" t="str">
        <f ca="1">IF(OR('Intermediate Data'!AI101="",'Intermediate Data'!AI101="N/A"),"",'Intermediate Data'!AI101)</f>
        <v/>
      </c>
      <c r="AO59" s="134" t="str">
        <f ca="1">IF(OR('Intermediate Data'!AJ101="",'Intermediate Data'!AJ101="N/A"),"",'Intermediate Data'!AJ101)</f>
        <v/>
      </c>
      <c r="AP59" s="171" t="str">
        <f ca="1">IF(OR('Intermediate Data'!AK101="",'Intermediate Data'!AK101="N/A"),"",'Intermediate Data'!AK101)</f>
        <v/>
      </c>
      <c r="AQ59" s="156"/>
      <c r="AR59" s="681" t="str">
        <f ca="1">'Intermediate Data'!AN101</f>
        <v>No spec</v>
      </c>
      <c r="AS59" s="681"/>
      <c r="AT59" s="681"/>
      <c r="AU59" s="681"/>
      <c r="AV59" s="119"/>
      <c r="AW59" s="156"/>
      <c r="AX59" s="679" t="str">
        <f ca="1">'Intermediate Data'!AO101</f>
        <v>No spec</v>
      </c>
      <c r="AY59" s="679"/>
      <c r="AZ59" s="679"/>
      <c r="BA59" s="679"/>
      <c r="BB59" s="680"/>
      <c r="BC59" s="680"/>
      <c r="BD59" s="32"/>
      <c r="BE59" s="32"/>
      <c r="BF59" s="31"/>
      <c r="BG59" s="31"/>
      <c r="BH59" s="31"/>
      <c r="BI59" s="31"/>
      <c r="BJ59" s="31"/>
      <c r="BK59" s="31"/>
      <c r="BL59" s="31"/>
      <c r="BM59" s="31"/>
      <c r="BN59" s="31"/>
      <c r="BO59" s="31"/>
      <c r="BP59" s="31"/>
      <c r="BQ59" s="31"/>
      <c r="BR59" s="31"/>
      <c r="BS59" s="31"/>
    </row>
    <row r="60" spans="1:71" x14ac:dyDescent="0.25">
      <c r="A60" s="31"/>
      <c r="B60" s="31"/>
      <c r="C60" s="31"/>
      <c r="D60" s="31"/>
      <c r="E60" s="31"/>
      <c r="F60" s="31"/>
      <c r="G60" s="31"/>
      <c r="H60" s="31"/>
      <c r="I60" s="31"/>
      <c r="J60" s="31"/>
      <c r="K60" s="31"/>
      <c r="L60" s="31"/>
      <c r="M60" s="31"/>
      <c r="N60" s="39" t="str">
        <f ca="1">'Intermediate Data'!Y102</f>
        <v>Heat pump</v>
      </c>
      <c r="O60" s="31"/>
      <c r="P60" s="31"/>
      <c r="Q60" s="31"/>
      <c r="R60" s="31"/>
      <c r="S60" s="31"/>
      <c r="T60" s="31"/>
      <c r="U60" s="154"/>
      <c r="V60" s="681">
        <f ca="1">IF(OR('Intermediate Data'!AE102="",'Intermediate Data'!AE102="N/A"),"",'Intermediate Data'!AE102)</f>
        <v>2.2585999999999998E-2</v>
      </c>
      <c r="W60" s="681"/>
      <c r="X60" s="681"/>
      <c r="Y60" s="681"/>
      <c r="Z60" s="112"/>
      <c r="AA60" s="554">
        <f ca="1">IF(OR('Intermediate Data'!Z102="",'Intermediate Data'!Z102="N/A"),"",'Intermediate Data'!Z102)</f>
        <v>4.3999999999999997E-2</v>
      </c>
      <c r="AB60" s="112">
        <f ca="1">IF(OR('Intermediate Data'!AA102="",'Intermediate Data'!AA102="N/A"),"",'Intermediate Data'!AA102)</f>
        <v>4.0531049377393852E-2</v>
      </c>
      <c r="AC60" s="554" t="str">
        <f ca="1">IF(OR('Intermediate Data'!AB102="",'Intermediate Data'!AB102="N/A"),"",'Intermediate Data'!AB102)</f>
        <v/>
      </c>
      <c r="AD60" s="112">
        <f ca="1">IF(OR('Intermediate Data'!AC102="",'Intermediate Data'!AC102="N/A"),"",'Intermediate Data'!AC102)</f>
        <v>5.6374665779841827E-2</v>
      </c>
      <c r="AE60" s="169">
        <f ca="1">IF(OR('Intermediate Data'!AD102="",'Intermediate Data'!AD102="N/A"),"",'Intermediate Data'!AD102)</f>
        <v>2.2585999999999998E-2</v>
      </c>
      <c r="AF60" s="555"/>
      <c r="AG60" s="682">
        <f ca="1">IF(OR('Intermediate Data'!AL102="",'Intermediate Data'!AL102="N/A"),"",'Intermediate Data'!AL102)</f>
        <v>6.1386405006444072E-2</v>
      </c>
      <c r="AH60" s="682"/>
      <c r="AI60" s="682"/>
      <c r="AJ60" s="682"/>
      <c r="AK60" s="119"/>
      <c r="AL60" s="568" t="str">
        <f ca="1">IF(OR('Intermediate Data'!AG102="",'Intermediate Data'!AG102="N/A"),"",'Intermediate Data'!AG102)</f>
        <v/>
      </c>
      <c r="AM60" s="134">
        <f ca="1">IF(OR('Intermediate Data'!AH102="",'Intermediate Data'!AH102="N/A"),"",'Intermediate Data'!AH102)</f>
        <v>4.4268114450989965E-2</v>
      </c>
      <c r="AN60" s="568" t="str">
        <f ca="1">IF(OR('Intermediate Data'!AI102="",'Intermediate Data'!AI102="N/A"),"",'Intermediate Data'!AI102)</f>
        <v/>
      </c>
      <c r="AO60" s="134">
        <f ca="1">IF(OR('Intermediate Data'!AJ102="",'Intermediate Data'!AJ102="N/A"),"",'Intermediate Data'!AJ102)</f>
        <v>6.1386405006444072E-2</v>
      </c>
      <c r="AP60" s="171" t="str">
        <f ca="1">IF(OR('Intermediate Data'!AK102="",'Intermediate Data'!AK102="N/A"),"",'Intermediate Data'!AK102)</f>
        <v/>
      </c>
      <c r="AQ60" s="156"/>
      <c r="AR60" s="681">
        <f ca="1">'Intermediate Data'!AN102</f>
        <v>0.24</v>
      </c>
      <c r="AS60" s="681"/>
      <c r="AT60" s="681"/>
      <c r="AU60" s="681"/>
      <c r="AV60" s="119"/>
      <c r="AW60" s="156"/>
      <c r="AX60" s="679">
        <f ca="1">'Intermediate Data'!AO102</f>
        <v>570</v>
      </c>
      <c r="AY60" s="679"/>
      <c r="AZ60" s="679"/>
      <c r="BA60" s="679"/>
      <c r="BB60" s="680"/>
      <c r="BC60" s="680"/>
      <c r="BD60" s="32"/>
      <c r="BE60" s="32"/>
      <c r="BF60" s="31"/>
      <c r="BG60" s="31"/>
      <c r="BH60" s="31"/>
      <c r="BI60" s="31"/>
      <c r="BJ60" s="31"/>
      <c r="BK60" s="31"/>
      <c r="BL60" s="31"/>
      <c r="BM60" s="31"/>
      <c r="BN60" s="31"/>
      <c r="BO60" s="31"/>
      <c r="BP60" s="31"/>
      <c r="BQ60" s="31"/>
      <c r="BR60" s="31"/>
      <c r="BS60" s="31"/>
    </row>
    <row r="61" spans="1:71" x14ac:dyDescent="0.25">
      <c r="A61" s="31"/>
      <c r="B61" s="31"/>
      <c r="C61" s="31"/>
      <c r="D61" s="31"/>
      <c r="E61" s="31"/>
      <c r="F61" s="31"/>
      <c r="G61" s="31"/>
      <c r="H61" s="31"/>
      <c r="I61" s="31"/>
      <c r="J61" s="31"/>
      <c r="K61" s="31"/>
      <c r="L61" s="31"/>
      <c r="M61" s="31"/>
      <c r="N61" s="39" t="str">
        <f ca="1">'Intermediate Data'!Y103</f>
        <v>Ceramics - Kiln - Electric</v>
      </c>
      <c r="O61" s="31"/>
      <c r="P61" s="31"/>
      <c r="Q61" s="31"/>
      <c r="R61" s="31"/>
      <c r="S61" s="31"/>
      <c r="T61" s="31"/>
      <c r="U61" s="154"/>
      <c r="V61" s="681">
        <f ca="1">IF(OR('Intermediate Data'!AE103="",'Intermediate Data'!AE103="N/A"),"",'Intermediate Data'!AE103)</f>
        <v>1.6986509075526315E-2</v>
      </c>
      <c r="W61" s="681"/>
      <c r="X61" s="681"/>
      <c r="Y61" s="681"/>
      <c r="Z61" s="112"/>
      <c r="AA61" s="554" t="str">
        <f ca="1">IF(OR('Intermediate Data'!Z103="",'Intermediate Data'!Z103="N/A"),"",'Intermediate Data'!Z103)</f>
        <v/>
      </c>
      <c r="AB61" s="112">
        <f ca="1">IF(OR('Intermediate Data'!AA103="",'Intermediate Data'!AA103="N/A"),"",'Intermediate Data'!AA103)</f>
        <v>1.504527058943011E-2</v>
      </c>
      <c r="AC61" s="554" t="str">
        <f ca="1">IF(OR('Intermediate Data'!AB103="",'Intermediate Data'!AB103="N/A"),"",'Intermediate Data'!AB103)</f>
        <v/>
      </c>
      <c r="AD61" s="112">
        <f ca="1">IF(OR('Intermediate Data'!AC103="",'Intermediate Data'!AC103="N/A"),"",'Intermediate Data'!AC103)</f>
        <v>1.6986509075526315E-2</v>
      </c>
      <c r="AE61" s="169" t="str">
        <f ca="1">IF(OR('Intermediate Data'!AD103="",'Intermediate Data'!AD103="N/A"),"",'Intermediate Data'!AD103)</f>
        <v/>
      </c>
      <c r="AF61" s="555"/>
      <c r="AG61" s="682" t="str">
        <f ca="1">IF(OR('Intermediate Data'!AL103="",'Intermediate Data'!AL103="N/A"),"",'Intermediate Data'!AL103)</f>
        <v/>
      </c>
      <c r="AH61" s="682"/>
      <c r="AI61" s="682"/>
      <c r="AJ61" s="682"/>
      <c r="AK61" s="119"/>
      <c r="AL61" s="568" t="str">
        <f ca="1">IF(OR('Intermediate Data'!AG103="",'Intermediate Data'!AG103="N/A"),"",'Intermediate Data'!AG103)</f>
        <v/>
      </c>
      <c r="AM61" s="134" t="str">
        <f ca="1">IF(OR('Intermediate Data'!AH103="",'Intermediate Data'!AH103="N/A"),"",'Intermediate Data'!AH103)</f>
        <v/>
      </c>
      <c r="AN61" s="568" t="str">
        <f ca="1">IF(OR('Intermediate Data'!AI103="",'Intermediate Data'!AI103="N/A"),"",'Intermediate Data'!AI103)</f>
        <v/>
      </c>
      <c r="AO61" s="134" t="str">
        <f ca="1">IF(OR('Intermediate Data'!AJ103="",'Intermediate Data'!AJ103="N/A"),"",'Intermediate Data'!AJ103)</f>
        <v/>
      </c>
      <c r="AP61" s="171" t="str">
        <f ca="1">IF(OR('Intermediate Data'!AK103="",'Intermediate Data'!AK103="N/A"),"",'Intermediate Data'!AK103)</f>
        <v/>
      </c>
      <c r="AQ61" s="156"/>
      <c r="AR61" s="681" t="str">
        <f ca="1">'Intermediate Data'!AN103</f>
        <v>No spec</v>
      </c>
      <c r="AS61" s="681"/>
      <c r="AT61" s="681"/>
      <c r="AU61" s="681"/>
      <c r="AV61" s="119"/>
      <c r="AW61" s="156"/>
      <c r="AX61" s="679" t="str">
        <f ca="1">'Intermediate Data'!AO103</f>
        <v>No spec</v>
      </c>
      <c r="AY61" s="679"/>
      <c r="AZ61" s="679"/>
      <c r="BA61" s="679"/>
      <c r="BB61" s="680"/>
      <c r="BC61" s="680"/>
      <c r="BD61" s="32"/>
      <c r="BE61" s="32"/>
      <c r="BF61" s="31"/>
      <c r="BG61" s="31"/>
      <c r="BH61" s="31"/>
      <c r="BI61" s="31"/>
      <c r="BJ61" s="31"/>
      <c r="BK61" s="31"/>
      <c r="BL61" s="31"/>
      <c r="BM61" s="31"/>
      <c r="BN61" s="31"/>
      <c r="BO61" s="31"/>
      <c r="BP61" s="31"/>
      <c r="BQ61" s="31"/>
      <c r="BR61" s="31"/>
      <c r="BS61" s="31"/>
    </row>
    <row r="62" spans="1:71" x14ac:dyDescent="0.25">
      <c r="A62" s="31"/>
      <c r="B62" s="31"/>
      <c r="C62" s="31"/>
      <c r="D62" s="31"/>
      <c r="E62" s="31"/>
      <c r="F62" s="31"/>
      <c r="G62" s="31"/>
      <c r="H62" s="31"/>
      <c r="I62" s="31"/>
      <c r="J62" s="31"/>
      <c r="K62" s="31"/>
      <c r="L62" s="31"/>
      <c r="M62" s="31"/>
      <c r="N62" s="39" t="str">
        <f ca="1">'Intermediate Data'!Y104</f>
        <v>Waterbed heater</v>
      </c>
      <c r="O62" s="31"/>
      <c r="P62" s="31"/>
      <c r="Q62" s="31"/>
      <c r="R62" s="31"/>
      <c r="S62" s="31"/>
      <c r="T62" s="31"/>
      <c r="U62" s="154"/>
      <c r="V62" s="681">
        <f ca="1">IF(OR('Intermediate Data'!AE104="",'Intermediate Data'!AE104="N/A"),"",'Intermediate Data'!AE104)</f>
        <v>1.6462975021171413E-2</v>
      </c>
      <c r="W62" s="681"/>
      <c r="X62" s="681"/>
      <c r="Y62" s="681"/>
      <c r="Z62" s="112"/>
      <c r="AA62" s="554" t="str">
        <f ca="1">IF(OR('Intermediate Data'!Z104="",'Intermediate Data'!Z104="N/A"),"",'Intermediate Data'!Z104)</f>
        <v/>
      </c>
      <c r="AB62" s="112">
        <f ca="1">IF(OR('Intermediate Data'!AA104="",'Intermediate Data'!AA104="N/A"),"",'Intermediate Data'!AA104)</f>
        <v>1.6462975021171413E-2</v>
      </c>
      <c r="AC62" s="554" t="str">
        <f ca="1">IF(OR('Intermediate Data'!AB104="",'Intermediate Data'!AB104="N/A"),"",'Intermediate Data'!AB104)</f>
        <v/>
      </c>
      <c r="AD62" s="112" t="str">
        <f ca="1">IF(OR('Intermediate Data'!AC104="",'Intermediate Data'!AC104="N/A"),"",'Intermediate Data'!AC104)</f>
        <v/>
      </c>
      <c r="AE62" s="169" t="str">
        <f ca="1">IF(OR('Intermediate Data'!AD104="",'Intermediate Data'!AD104="N/A"),"",'Intermediate Data'!AD104)</f>
        <v/>
      </c>
      <c r="AF62" s="555"/>
      <c r="AG62" s="682">
        <f ca="1">IF(OR('Intermediate Data'!AL104="",'Intermediate Data'!AL104="N/A"),"",'Intermediate Data'!AL104)</f>
        <v>1.8311989128922661E-2</v>
      </c>
      <c r="AH62" s="682"/>
      <c r="AI62" s="682"/>
      <c r="AJ62" s="682"/>
      <c r="AK62" s="119"/>
      <c r="AL62" s="568" t="str">
        <f ca="1">IF(OR('Intermediate Data'!AG104="",'Intermediate Data'!AG104="N/A"),"",'Intermediate Data'!AG104)</f>
        <v/>
      </c>
      <c r="AM62" s="134">
        <f ca="1">IF(OR('Intermediate Data'!AH104="",'Intermediate Data'!AH104="N/A"),"",'Intermediate Data'!AH104)</f>
        <v>1.8311989128922661E-2</v>
      </c>
      <c r="AN62" s="568" t="str">
        <f ca="1">IF(OR('Intermediate Data'!AI104="",'Intermediate Data'!AI104="N/A"),"",'Intermediate Data'!AI104)</f>
        <v/>
      </c>
      <c r="AO62" s="134" t="str">
        <f ca="1">IF(OR('Intermediate Data'!AJ104="",'Intermediate Data'!AJ104="N/A"),"",'Intermediate Data'!AJ104)</f>
        <v/>
      </c>
      <c r="AP62" s="171" t="str">
        <f ca="1">IF(OR('Intermediate Data'!AK104="",'Intermediate Data'!AK104="N/A"),"",'Intermediate Data'!AK104)</f>
        <v/>
      </c>
      <c r="AQ62" s="156"/>
      <c r="AR62" s="681" t="str">
        <f ca="1">'Intermediate Data'!AN104</f>
        <v>No spec</v>
      </c>
      <c r="AS62" s="681"/>
      <c r="AT62" s="681"/>
      <c r="AU62" s="681"/>
      <c r="AV62" s="119"/>
      <c r="AW62" s="156"/>
      <c r="AX62" s="679" t="str">
        <f ca="1">'Intermediate Data'!AO104</f>
        <v>No spec</v>
      </c>
      <c r="AY62" s="679"/>
      <c r="AZ62" s="679"/>
      <c r="BA62" s="679"/>
      <c r="BB62" s="680"/>
      <c r="BC62" s="680"/>
      <c r="BD62" s="32"/>
      <c r="BE62" s="32"/>
      <c r="BF62" s="31"/>
      <c r="BG62" s="31"/>
      <c r="BH62" s="31"/>
      <c r="BI62" s="31"/>
      <c r="BJ62" s="31"/>
      <c r="BK62" s="31"/>
      <c r="BL62" s="31"/>
      <c r="BM62" s="31"/>
      <c r="BN62" s="31"/>
      <c r="BO62" s="31"/>
      <c r="BP62" s="31"/>
      <c r="BQ62" s="31"/>
      <c r="BR62" s="31"/>
      <c r="BS62" s="31"/>
    </row>
    <row r="63" spans="1:71" x14ac:dyDescent="0.25">
      <c r="A63" s="31"/>
      <c r="B63" s="31"/>
      <c r="C63" s="31"/>
      <c r="D63" s="31"/>
      <c r="E63" s="31"/>
      <c r="F63" s="31"/>
      <c r="G63" s="31"/>
      <c r="H63" s="31"/>
      <c r="I63" s="31"/>
      <c r="J63" s="31"/>
      <c r="K63" s="31"/>
      <c r="L63" s="31"/>
      <c r="M63" s="31"/>
      <c r="N63" s="39" t="str">
        <f ca="1">'Intermediate Data'!Y105</f>
        <v>Barbeque - Electric</v>
      </c>
      <c r="O63" s="31"/>
      <c r="P63" s="31"/>
      <c r="Q63" s="31"/>
      <c r="R63" s="31"/>
      <c r="S63" s="31"/>
      <c r="T63" s="31"/>
      <c r="U63" s="154"/>
      <c r="V63" s="681">
        <f ca="1">IF(OR('Intermediate Data'!AE105="",'Intermediate Data'!AE105="N/A"),"",'Intermediate Data'!AE105)</f>
        <v>1.3270033741480489E-2</v>
      </c>
      <c r="W63" s="681"/>
      <c r="X63" s="681"/>
      <c r="Y63" s="681"/>
      <c r="Z63" s="112"/>
      <c r="AA63" s="554" t="str">
        <f ca="1">IF(OR('Intermediate Data'!Z105="",'Intermediate Data'!Z105="N/A"),"",'Intermediate Data'!Z105)</f>
        <v/>
      </c>
      <c r="AB63" s="112">
        <f ca="1">IF(OR('Intermediate Data'!AA105="",'Intermediate Data'!AA105="N/A"),"",'Intermediate Data'!AA105)</f>
        <v>7.0590057387349059E-3</v>
      </c>
      <c r="AC63" s="554" t="str">
        <f ca="1">IF(OR('Intermediate Data'!AB105="",'Intermediate Data'!AB105="N/A"),"",'Intermediate Data'!AB105)</f>
        <v/>
      </c>
      <c r="AD63" s="112">
        <f ca="1">IF(OR('Intermediate Data'!AC105="",'Intermediate Data'!AC105="N/A"),"",'Intermediate Data'!AC105)</f>
        <v>1.3270033741480489E-2</v>
      </c>
      <c r="AE63" s="169" t="str">
        <f ca="1">IF(OR('Intermediate Data'!AD105="",'Intermediate Data'!AD105="N/A"),"",'Intermediate Data'!AD105)</f>
        <v/>
      </c>
      <c r="AF63" s="555"/>
      <c r="AG63" s="682" t="str">
        <f ca="1">IF(OR('Intermediate Data'!AL105="",'Intermediate Data'!AL105="N/A"),"",'Intermediate Data'!AL105)</f>
        <v/>
      </c>
      <c r="AH63" s="682"/>
      <c r="AI63" s="682"/>
      <c r="AJ63" s="682"/>
      <c r="AK63" s="119"/>
      <c r="AL63" s="568" t="str">
        <f ca="1">IF(OR('Intermediate Data'!AG105="",'Intermediate Data'!AG105="N/A"),"",'Intermediate Data'!AG105)</f>
        <v/>
      </c>
      <c r="AM63" s="134" t="str">
        <f ca="1">IF(OR('Intermediate Data'!AH105="",'Intermediate Data'!AH105="N/A"),"",'Intermediate Data'!AH105)</f>
        <v/>
      </c>
      <c r="AN63" s="568" t="str">
        <f ca="1">IF(OR('Intermediate Data'!AI105="",'Intermediate Data'!AI105="N/A"),"",'Intermediate Data'!AI105)</f>
        <v/>
      </c>
      <c r="AO63" s="134" t="str">
        <f ca="1">IF(OR('Intermediate Data'!AJ105="",'Intermediate Data'!AJ105="N/A"),"",'Intermediate Data'!AJ105)</f>
        <v/>
      </c>
      <c r="AP63" s="171" t="str">
        <f ca="1">IF(OR('Intermediate Data'!AK105="",'Intermediate Data'!AK105="N/A"),"",'Intermediate Data'!AK105)</f>
        <v/>
      </c>
      <c r="AQ63" s="156"/>
      <c r="AR63" s="681" t="str">
        <f ca="1">'Intermediate Data'!AN105</f>
        <v>No spec</v>
      </c>
      <c r="AS63" s="681"/>
      <c r="AT63" s="681"/>
      <c r="AU63" s="681"/>
      <c r="AV63" s="119"/>
      <c r="AW63" s="156"/>
      <c r="AX63" s="679" t="str">
        <f ca="1">'Intermediate Data'!AO105</f>
        <v>No spec</v>
      </c>
      <c r="AY63" s="679"/>
      <c r="AZ63" s="679"/>
      <c r="BA63" s="679"/>
      <c r="BB63" s="680"/>
      <c r="BC63" s="680"/>
      <c r="BD63" s="32"/>
      <c r="BE63" s="32"/>
      <c r="BF63" s="31"/>
      <c r="BG63" s="31"/>
      <c r="BH63" s="31"/>
      <c r="BI63" s="31"/>
      <c r="BJ63" s="31"/>
      <c r="BK63" s="31"/>
      <c r="BL63" s="31"/>
      <c r="BM63" s="31"/>
      <c r="BN63" s="31"/>
      <c r="BO63" s="31"/>
      <c r="BP63" s="31"/>
      <c r="BQ63" s="31"/>
      <c r="BR63" s="31"/>
      <c r="BS63" s="31"/>
    </row>
    <row r="64" spans="1:71" x14ac:dyDescent="0.25">
      <c r="A64" s="31"/>
      <c r="B64" s="31"/>
      <c r="C64" s="31"/>
      <c r="D64" s="31"/>
      <c r="E64" s="31"/>
      <c r="F64" s="31"/>
      <c r="G64" s="31"/>
      <c r="H64" s="31"/>
      <c r="I64" s="31"/>
      <c r="J64" s="31"/>
      <c r="K64" s="31"/>
      <c r="L64" s="31"/>
      <c r="M64" s="31"/>
      <c r="N64" s="39" t="str">
        <f ca="1">'Intermediate Data'!Y106</f>
        <v>Sauna</v>
      </c>
      <c r="O64" s="31"/>
      <c r="P64" s="31"/>
      <c r="Q64" s="31"/>
      <c r="R64" s="31"/>
      <c r="S64" s="31"/>
      <c r="T64" s="31"/>
      <c r="U64" s="154"/>
      <c r="V64" s="681">
        <f ca="1">IF(OR('Intermediate Data'!AE106="",'Intermediate Data'!AE106="N/A"),"",'Intermediate Data'!AE106)</f>
        <v>8.358238643330072E-3</v>
      </c>
      <c r="W64" s="681"/>
      <c r="X64" s="681"/>
      <c r="Y64" s="681"/>
      <c r="Z64" s="112"/>
      <c r="AA64" s="554" t="str">
        <f ca="1">IF(OR('Intermediate Data'!Z106="",'Intermediate Data'!Z106="N/A"),"",'Intermediate Data'!Z106)</f>
        <v/>
      </c>
      <c r="AB64" s="112">
        <f ca="1">IF(OR('Intermediate Data'!AA106="",'Intermediate Data'!AA106="N/A"),"",'Intermediate Data'!AA106)</f>
        <v>7.8222873142073206E-3</v>
      </c>
      <c r="AC64" s="554" t="str">
        <f ca="1">IF(OR('Intermediate Data'!AB106="",'Intermediate Data'!AB106="N/A"),"",'Intermediate Data'!AB106)</f>
        <v/>
      </c>
      <c r="AD64" s="112">
        <f ca="1">IF(OR('Intermediate Data'!AC106="",'Intermediate Data'!AC106="N/A"),"",'Intermediate Data'!AC106)</f>
        <v>8.358238643330072E-3</v>
      </c>
      <c r="AE64" s="169" t="str">
        <f ca="1">IF(OR('Intermediate Data'!AD106="",'Intermediate Data'!AD106="N/A"),"",'Intermediate Data'!AD106)</f>
        <v/>
      </c>
      <c r="AF64" s="555"/>
      <c r="AG64" s="682">
        <f ca="1">IF(OR('Intermediate Data'!AL106="",'Intermediate Data'!AL106="N/A"),"",'Intermediate Data'!AL106)</f>
        <v>8.5905611976979934E-3</v>
      </c>
      <c r="AH64" s="682"/>
      <c r="AI64" s="682"/>
      <c r="AJ64" s="682"/>
      <c r="AK64" s="119"/>
      <c r="AL64" s="568" t="str">
        <f ca="1">IF(OR('Intermediate Data'!AG106="",'Intermediate Data'!AG106="N/A"),"",'Intermediate Data'!AG106)</f>
        <v/>
      </c>
      <c r="AM64" s="134">
        <f ca="1">IF(OR('Intermediate Data'!AH106="",'Intermediate Data'!AH106="N/A"),"",'Intermediate Data'!AH106)</f>
        <v>7.920143926447373E-3</v>
      </c>
      <c r="AN64" s="568" t="str">
        <f ca="1">IF(OR('Intermediate Data'!AI106="",'Intermediate Data'!AI106="N/A"),"",'Intermediate Data'!AI106)</f>
        <v/>
      </c>
      <c r="AO64" s="134">
        <f ca="1">IF(OR('Intermediate Data'!AJ106="",'Intermediate Data'!AJ106="N/A"),"",'Intermediate Data'!AJ106)</f>
        <v>8.5905611976979934E-3</v>
      </c>
      <c r="AP64" s="171" t="str">
        <f ca="1">IF(OR('Intermediate Data'!AK106="",'Intermediate Data'!AK106="N/A"),"",'Intermediate Data'!AK106)</f>
        <v/>
      </c>
      <c r="AQ64" s="156"/>
      <c r="AR64" s="681" t="str">
        <f ca="1">'Intermediate Data'!AN106</f>
        <v>No spec</v>
      </c>
      <c r="AS64" s="681"/>
      <c r="AT64" s="681"/>
      <c r="AU64" s="681"/>
      <c r="AV64" s="119"/>
      <c r="AW64" s="156"/>
      <c r="AX64" s="679" t="str">
        <f ca="1">'Intermediate Data'!AO106</f>
        <v>No spec</v>
      </c>
      <c r="AY64" s="679"/>
      <c r="AZ64" s="679"/>
      <c r="BA64" s="679"/>
      <c r="BB64" s="680"/>
      <c r="BC64" s="680"/>
      <c r="BD64" s="32"/>
      <c r="BE64" s="32"/>
      <c r="BF64" s="31"/>
      <c r="BG64" s="31"/>
      <c r="BH64" s="31"/>
      <c r="BI64" s="31"/>
      <c r="BJ64" s="31"/>
      <c r="BK64" s="31"/>
      <c r="BL64" s="31"/>
      <c r="BM64" s="31"/>
      <c r="BN64" s="31"/>
      <c r="BO64" s="31"/>
      <c r="BP64" s="31"/>
      <c r="BQ64" s="31"/>
      <c r="BR64" s="31"/>
      <c r="BS64" s="31"/>
    </row>
    <row r="65" spans="1:71" x14ac:dyDescent="0.25">
      <c r="A65" s="31"/>
      <c r="B65" s="31"/>
      <c r="C65" s="31"/>
      <c r="D65" s="31"/>
      <c r="E65" s="31"/>
      <c r="F65" s="31"/>
      <c r="G65" s="31"/>
      <c r="H65" s="31"/>
      <c r="I65" s="31"/>
      <c r="J65" s="31"/>
      <c r="K65" s="31"/>
      <c r="L65" s="31"/>
      <c r="M65" s="31"/>
      <c r="N65" s="39" t="str">
        <f ca="1">'Intermediate Data'!Y107</f>
        <v>Dehumidifier</v>
      </c>
      <c r="O65" s="31"/>
      <c r="P65" s="31"/>
      <c r="Q65" s="31"/>
      <c r="R65" s="31"/>
      <c r="S65" s="31"/>
      <c r="T65" s="31"/>
      <c r="U65" s="154"/>
      <c r="V65" s="681">
        <f ca="1">IF(OR('Intermediate Data'!AE107="",'Intermediate Data'!AE107="N/A"),"",'Intermediate Data'!AE107)</f>
        <v>1.0073942579849681E-2</v>
      </c>
      <c r="W65" s="681"/>
      <c r="X65" s="681"/>
      <c r="Y65" s="681"/>
      <c r="Z65" s="112"/>
      <c r="AA65" s="554" t="str">
        <f ca="1">IF(OR('Intermediate Data'!Z107="",'Intermediate Data'!Z107="N/A"),"",'Intermediate Data'!Z107)</f>
        <v/>
      </c>
      <c r="AB65" s="112">
        <f ca="1">IF(OR('Intermediate Data'!AA107="",'Intermediate Data'!AA107="N/A"),"",'Intermediate Data'!AA107)</f>
        <v>1.0073942579849681E-2</v>
      </c>
      <c r="AC65" s="554" t="str">
        <f ca="1">IF(OR('Intermediate Data'!AB107="",'Intermediate Data'!AB107="N/A"),"",'Intermediate Data'!AB107)</f>
        <v/>
      </c>
      <c r="AD65" s="112" t="str">
        <f ca="1">IF(OR('Intermediate Data'!AC107="",'Intermediate Data'!AC107="N/A"),"",'Intermediate Data'!AC107)</f>
        <v/>
      </c>
      <c r="AE65" s="169" t="str">
        <f ca="1">IF(OR('Intermediate Data'!AD107="",'Intermediate Data'!AD107="N/A"),"",'Intermediate Data'!AD107)</f>
        <v/>
      </c>
      <c r="AF65" s="555"/>
      <c r="AG65" s="682">
        <f ca="1">IF(OR('Intermediate Data'!AL107="",'Intermediate Data'!AL107="N/A"),"",'Intermediate Data'!AL107)</f>
        <v>1.0681076803695913E-2</v>
      </c>
      <c r="AH65" s="682"/>
      <c r="AI65" s="682"/>
      <c r="AJ65" s="682"/>
      <c r="AK65" s="119"/>
      <c r="AL65" s="568" t="str">
        <f ca="1">IF(OR('Intermediate Data'!AG107="",'Intermediate Data'!AG107="N/A"),"",'Intermediate Data'!AG107)</f>
        <v/>
      </c>
      <c r="AM65" s="134">
        <f ca="1">IF(OR('Intermediate Data'!AH107="",'Intermediate Data'!AH107="N/A"),"",'Intermediate Data'!AH107)</f>
        <v>1.0681076803695913E-2</v>
      </c>
      <c r="AN65" s="568" t="str">
        <f ca="1">IF(OR('Intermediate Data'!AI107="",'Intermediate Data'!AI107="N/A"),"",'Intermediate Data'!AI107)</f>
        <v/>
      </c>
      <c r="AO65" s="134" t="str">
        <f ca="1">IF(OR('Intermediate Data'!AJ107="",'Intermediate Data'!AJ107="N/A"),"",'Intermediate Data'!AJ107)</f>
        <v/>
      </c>
      <c r="AP65" s="171" t="str">
        <f ca="1">IF(OR('Intermediate Data'!AK107="",'Intermediate Data'!AK107="N/A"),"",'Intermediate Data'!AK107)</f>
        <v/>
      </c>
      <c r="AQ65" s="156"/>
      <c r="AR65" s="681">
        <f ca="1">'Intermediate Data'!AN107</f>
        <v>0.99</v>
      </c>
      <c r="AS65" s="681"/>
      <c r="AT65" s="681"/>
      <c r="AU65" s="681"/>
      <c r="AV65" s="119"/>
      <c r="AW65" s="156"/>
      <c r="AX65" s="679">
        <f ca="1">'Intermediate Data'!AO107</f>
        <v>140</v>
      </c>
      <c r="AY65" s="679"/>
      <c r="AZ65" s="679"/>
      <c r="BA65" s="679"/>
      <c r="BB65" s="680"/>
      <c r="BC65" s="680"/>
      <c r="BD65" s="32"/>
      <c r="BE65" s="32"/>
      <c r="BF65" s="31"/>
      <c r="BG65" s="31"/>
      <c r="BH65" s="31"/>
      <c r="BI65" s="31"/>
      <c r="BJ65" s="31"/>
      <c r="BK65" s="31"/>
      <c r="BL65" s="31"/>
      <c r="BM65" s="31"/>
      <c r="BN65" s="31"/>
      <c r="BO65" s="31"/>
      <c r="BP65" s="31"/>
      <c r="BQ65" s="31"/>
      <c r="BR65" s="31"/>
      <c r="BS65" s="31"/>
    </row>
    <row r="66" spans="1:71" x14ac:dyDescent="0.25">
      <c r="A66" s="31"/>
      <c r="B66" s="31"/>
      <c r="C66" s="31"/>
      <c r="D66" s="31"/>
      <c r="E66" s="31"/>
      <c r="F66" s="31"/>
      <c r="G66" s="31"/>
      <c r="H66" s="31"/>
      <c r="I66" s="31"/>
      <c r="J66" s="31"/>
      <c r="K66" s="31"/>
      <c r="L66" s="31"/>
      <c r="M66" s="31"/>
      <c r="N66" s="39" t="str">
        <f ca="1">'Intermediate Data'!Y108</f>
        <v>Set top box</v>
      </c>
      <c r="O66" s="31"/>
      <c r="P66" s="31"/>
      <c r="Q66" s="31"/>
      <c r="R66" s="31"/>
      <c r="S66" s="31"/>
      <c r="T66" s="31"/>
      <c r="U66" s="154"/>
      <c r="V66" s="681" t="str">
        <f ca="1">IF(OR('Intermediate Data'!AE108="",'Intermediate Data'!AE108="N/A"),"",'Intermediate Data'!AE108)</f>
        <v/>
      </c>
      <c r="W66" s="681"/>
      <c r="X66" s="681"/>
      <c r="Y66" s="681"/>
      <c r="Z66" s="112"/>
      <c r="AA66" s="554" t="str">
        <f ca="1">IF(OR('Intermediate Data'!Z108="",'Intermediate Data'!Z108="N/A"),"",'Intermediate Data'!Z108)</f>
        <v/>
      </c>
      <c r="AB66" s="112" t="str">
        <f ca="1">IF(OR('Intermediate Data'!AA108="",'Intermediate Data'!AA108="N/A"),"",'Intermediate Data'!AA108)</f>
        <v/>
      </c>
      <c r="AC66" s="554" t="str">
        <f ca="1">IF(OR('Intermediate Data'!AB108="",'Intermediate Data'!AB108="N/A"),"",'Intermediate Data'!AB108)</f>
        <v/>
      </c>
      <c r="AD66" s="112" t="str">
        <f ca="1">IF(OR('Intermediate Data'!AC108="",'Intermediate Data'!AC108="N/A"),"",'Intermediate Data'!AC108)</f>
        <v/>
      </c>
      <c r="AE66" s="169" t="str">
        <f ca="1">IF(OR('Intermediate Data'!AD108="",'Intermediate Data'!AD108="N/A"),"",'Intermediate Data'!AD108)</f>
        <v/>
      </c>
      <c r="AF66" s="555"/>
      <c r="AG66" s="682">
        <f ca="1">IF(OR('Intermediate Data'!AL108="",'Intermediate Data'!AL108="N/A"),"",'Intermediate Data'!AL108)</f>
        <v>1.6160000000000001</v>
      </c>
      <c r="AH66" s="682"/>
      <c r="AI66" s="682"/>
      <c r="AJ66" s="682"/>
      <c r="AK66" s="119"/>
      <c r="AL66" s="568" t="str">
        <f ca="1">IF(OR('Intermediate Data'!AG108="",'Intermediate Data'!AG108="N/A"),"",'Intermediate Data'!AG108)</f>
        <v/>
      </c>
      <c r="AM66" s="134">
        <f ca="1">IF(OR('Intermediate Data'!AH108="",'Intermediate Data'!AH108="N/A"),"",'Intermediate Data'!AH108)</f>
        <v>0.84714932044525826</v>
      </c>
      <c r="AN66" s="568" t="str">
        <f ca="1">IF(OR('Intermediate Data'!AI108="",'Intermediate Data'!AI108="N/A"),"",'Intermediate Data'!AI108)</f>
        <v/>
      </c>
      <c r="AO66" s="134">
        <f ca="1">IF(OR('Intermediate Data'!AJ108="",'Intermediate Data'!AJ108="N/A"),"",'Intermediate Data'!AJ108)</f>
        <v>1.582170066925229</v>
      </c>
      <c r="AP66" s="171">
        <f ca="1">IF(OR('Intermediate Data'!AK108="",'Intermediate Data'!AK108="N/A"),"",'Intermediate Data'!AK108)</f>
        <v>1.6160000000000001</v>
      </c>
      <c r="AQ66" s="156"/>
      <c r="AR66" s="681">
        <f ca="1">'Intermediate Data'!AN108</f>
        <v>0.88</v>
      </c>
      <c r="AS66" s="681"/>
      <c r="AT66" s="681"/>
      <c r="AU66" s="681"/>
      <c r="AV66" s="119"/>
      <c r="AW66" s="156"/>
      <c r="AX66" s="679">
        <f ca="1">'Intermediate Data'!AO108</f>
        <v>115</v>
      </c>
      <c r="AY66" s="679"/>
      <c r="AZ66" s="679"/>
      <c r="BA66" s="679"/>
      <c r="BB66" s="680"/>
      <c r="BC66" s="680"/>
      <c r="BD66" s="32"/>
      <c r="BE66" s="32"/>
      <c r="BF66" s="31"/>
      <c r="BG66" s="31"/>
      <c r="BH66" s="31"/>
      <c r="BI66" s="31"/>
      <c r="BJ66" s="31"/>
      <c r="BK66" s="31"/>
      <c r="BL66" s="31"/>
      <c r="BM66" s="31"/>
      <c r="BN66" s="31"/>
      <c r="BO66" s="31"/>
      <c r="BP66" s="31"/>
      <c r="BQ66" s="31"/>
      <c r="BR66" s="31"/>
      <c r="BS66" s="31"/>
    </row>
    <row r="67" spans="1:71" x14ac:dyDescent="0.25">
      <c r="A67" s="31"/>
      <c r="B67" s="31"/>
      <c r="C67" s="31"/>
      <c r="D67" s="31"/>
      <c r="E67" s="31"/>
      <c r="F67" s="31"/>
      <c r="G67" s="31"/>
      <c r="H67" s="31"/>
      <c r="I67" s="31"/>
      <c r="J67" s="31"/>
      <c r="K67" s="31"/>
      <c r="L67" s="31"/>
      <c r="M67" s="31"/>
      <c r="N67" s="39" t="str">
        <f ca="1">'Intermediate Data'!Y109</f>
        <v>Home Theater in a Box</v>
      </c>
      <c r="O67" s="31"/>
      <c r="P67" s="31"/>
      <c r="Q67" s="31"/>
      <c r="R67" s="31"/>
      <c r="S67" s="31"/>
      <c r="T67" s="31"/>
      <c r="U67" s="154"/>
      <c r="V67" s="681" t="str">
        <f ca="1">IF(OR('Intermediate Data'!AE109="",'Intermediate Data'!AE109="N/A"),"",'Intermediate Data'!AE109)</f>
        <v/>
      </c>
      <c r="W67" s="681"/>
      <c r="X67" s="681"/>
      <c r="Y67" s="681"/>
      <c r="Z67" s="112"/>
      <c r="AA67" s="554" t="str">
        <f ca="1">IF(OR('Intermediate Data'!Z109="",'Intermediate Data'!Z109="N/A"),"",'Intermediate Data'!Z109)</f>
        <v/>
      </c>
      <c r="AB67" s="112" t="str">
        <f ca="1">IF(OR('Intermediate Data'!AA109="",'Intermediate Data'!AA109="N/A"),"",'Intermediate Data'!AA109)</f>
        <v/>
      </c>
      <c r="AC67" s="554" t="str">
        <f ca="1">IF(OR('Intermediate Data'!AB109="",'Intermediate Data'!AB109="N/A"),"",'Intermediate Data'!AB109)</f>
        <v/>
      </c>
      <c r="AD67" s="112" t="str">
        <f ca="1">IF(OR('Intermediate Data'!AC109="",'Intermediate Data'!AC109="N/A"),"",'Intermediate Data'!AC109)</f>
        <v/>
      </c>
      <c r="AE67" s="169" t="str">
        <f ca="1">IF(OR('Intermediate Data'!AD109="",'Intermediate Data'!AD109="N/A"),"",'Intermediate Data'!AD109)</f>
        <v/>
      </c>
      <c r="AF67" s="555"/>
      <c r="AG67" s="682" t="str">
        <f ca="1">IF(OR('Intermediate Data'!AL109="",'Intermediate Data'!AL109="N/A"),"",'Intermediate Data'!AL109)</f>
        <v/>
      </c>
      <c r="AH67" s="682"/>
      <c r="AI67" s="682"/>
      <c r="AJ67" s="682"/>
      <c r="AK67" s="119"/>
      <c r="AL67" s="568" t="str">
        <f ca="1">IF(OR('Intermediate Data'!AG109="",'Intermediate Data'!AG109="N/A"),"",'Intermediate Data'!AG109)</f>
        <v/>
      </c>
      <c r="AM67" s="134" t="str">
        <f ca="1">IF(OR('Intermediate Data'!AH109="",'Intermediate Data'!AH109="N/A"),"",'Intermediate Data'!AH109)</f>
        <v/>
      </c>
      <c r="AN67" s="568" t="str">
        <f ca="1">IF(OR('Intermediate Data'!AI109="",'Intermediate Data'!AI109="N/A"),"",'Intermediate Data'!AI109)</f>
        <v/>
      </c>
      <c r="AO67" s="134" t="str">
        <f ca="1">IF(OR('Intermediate Data'!AJ109="",'Intermediate Data'!AJ109="N/A"),"",'Intermediate Data'!AJ109)</f>
        <v/>
      </c>
      <c r="AP67" s="171" t="str">
        <f ca="1">IF(OR('Intermediate Data'!AK109="",'Intermediate Data'!AK109="N/A"),"",'Intermediate Data'!AK109)</f>
        <v/>
      </c>
      <c r="AQ67" s="156"/>
      <c r="AR67" s="681">
        <f ca="1">'Intermediate Data'!AN109</f>
        <v>0.04</v>
      </c>
      <c r="AS67" s="681"/>
      <c r="AT67" s="681"/>
      <c r="AU67" s="681"/>
      <c r="AV67" s="119"/>
      <c r="AW67" s="156"/>
      <c r="AX67" s="679" t="str">
        <f ca="1">'Intermediate Data'!AO109</f>
        <v>Unknown</v>
      </c>
      <c r="AY67" s="679"/>
      <c r="AZ67" s="679"/>
      <c r="BA67" s="679"/>
      <c r="BB67" s="680"/>
      <c r="BC67" s="680"/>
      <c r="BD67" s="32"/>
      <c r="BE67" s="32"/>
      <c r="BF67" s="31"/>
      <c r="BG67" s="31"/>
      <c r="BH67" s="31"/>
      <c r="BI67" s="31"/>
      <c r="BJ67" s="31"/>
      <c r="BK67" s="31"/>
      <c r="BL67" s="31"/>
      <c r="BM67" s="31"/>
      <c r="BN67" s="31"/>
      <c r="BO67" s="31"/>
      <c r="BP67" s="31"/>
      <c r="BQ67" s="31"/>
      <c r="BR67" s="31"/>
      <c r="BS67" s="31"/>
    </row>
    <row r="68" spans="1:71" x14ac:dyDescent="0.25">
      <c r="A68" s="31"/>
      <c r="B68" s="31"/>
      <c r="C68" s="31"/>
      <c r="D68" s="31"/>
      <c r="E68" s="31"/>
      <c r="F68" s="31"/>
      <c r="G68" s="31"/>
      <c r="H68" s="31"/>
      <c r="I68" s="31"/>
      <c r="J68" s="31"/>
      <c r="K68" s="31"/>
      <c r="L68" s="31"/>
      <c r="M68" s="31"/>
      <c r="N68" s="39" t="str">
        <f ca="1">'Intermediate Data'!Y110</f>
        <v>Audio/Video receiver</v>
      </c>
      <c r="O68" s="31"/>
      <c r="P68" s="31"/>
      <c r="Q68" s="31"/>
      <c r="R68" s="31"/>
      <c r="S68" s="31"/>
      <c r="T68" s="31"/>
      <c r="U68" s="154"/>
      <c r="V68" s="681" t="str">
        <f ca="1">IF(OR('Intermediate Data'!AE110="",'Intermediate Data'!AE110="N/A"),"",'Intermediate Data'!AE110)</f>
        <v/>
      </c>
      <c r="W68" s="681"/>
      <c r="X68" s="681"/>
      <c r="Y68" s="681"/>
      <c r="Z68" s="112"/>
      <c r="AA68" s="554" t="str">
        <f ca="1">IF(OR('Intermediate Data'!Z110="",'Intermediate Data'!Z110="N/A"),"",'Intermediate Data'!Z110)</f>
        <v/>
      </c>
      <c r="AB68" s="112" t="str">
        <f ca="1">IF(OR('Intermediate Data'!AA110="",'Intermediate Data'!AA110="N/A"),"",'Intermediate Data'!AA110)</f>
        <v/>
      </c>
      <c r="AC68" s="554" t="str">
        <f ca="1">IF(OR('Intermediate Data'!AB110="",'Intermediate Data'!AB110="N/A"),"",'Intermediate Data'!AB110)</f>
        <v/>
      </c>
      <c r="AD68" s="112" t="str">
        <f ca="1">IF(OR('Intermediate Data'!AC110="",'Intermediate Data'!AC110="N/A"),"",'Intermediate Data'!AC110)</f>
        <v/>
      </c>
      <c r="AE68" s="169" t="str">
        <f ca="1">IF(OR('Intermediate Data'!AD110="",'Intermediate Data'!AD110="N/A"),"",'Intermediate Data'!AD110)</f>
        <v/>
      </c>
      <c r="AF68" s="555"/>
      <c r="AG68" s="682" t="str">
        <f ca="1">IF(OR('Intermediate Data'!AL110="",'Intermediate Data'!AL110="N/A"),"",'Intermediate Data'!AL110)</f>
        <v/>
      </c>
      <c r="AH68" s="682"/>
      <c r="AI68" s="682"/>
      <c r="AJ68" s="682"/>
      <c r="AK68" s="119"/>
      <c r="AL68" s="568" t="str">
        <f ca="1">IF(OR('Intermediate Data'!AG110="",'Intermediate Data'!AG110="N/A"),"",'Intermediate Data'!AG110)</f>
        <v/>
      </c>
      <c r="AM68" s="134" t="str">
        <f ca="1">IF(OR('Intermediate Data'!AH110="",'Intermediate Data'!AH110="N/A"),"",'Intermediate Data'!AH110)</f>
        <v/>
      </c>
      <c r="AN68" s="568" t="str">
        <f ca="1">IF(OR('Intermediate Data'!AI110="",'Intermediate Data'!AI110="N/A"),"",'Intermediate Data'!AI110)</f>
        <v/>
      </c>
      <c r="AO68" s="134" t="str">
        <f ca="1">IF(OR('Intermediate Data'!AJ110="",'Intermediate Data'!AJ110="N/A"),"",'Intermediate Data'!AJ110)</f>
        <v/>
      </c>
      <c r="AP68" s="171" t="str">
        <f ca="1">IF(OR('Intermediate Data'!AK110="",'Intermediate Data'!AK110="N/A"),"",'Intermediate Data'!AK110)</f>
        <v/>
      </c>
      <c r="AQ68" s="156"/>
      <c r="AR68" s="681">
        <f ca="1">'Intermediate Data'!AN110</f>
        <v>0</v>
      </c>
      <c r="AS68" s="681"/>
      <c r="AT68" s="681"/>
      <c r="AU68" s="681"/>
      <c r="AV68" s="119"/>
      <c r="AW68" s="156"/>
      <c r="AX68" s="679">
        <f ca="1">'Intermediate Data'!AO110</f>
        <v>18</v>
      </c>
      <c r="AY68" s="679"/>
      <c r="AZ68" s="679"/>
      <c r="BA68" s="679"/>
      <c r="BB68" s="680"/>
      <c r="BC68" s="680"/>
      <c r="BD68" s="32"/>
      <c r="BE68" s="32"/>
      <c r="BF68" s="31"/>
      <c r="BG68" s="31"/>
      <c r="BH68" s="31"/>
      <c r="BI68" s="31"/>
      <c r="BJ68" s="31"/>
      <c r="BK68" s="31"/>
      <c r="BL68" s="31"/>
      <c r="BM68" s="31"/>
      <c r="BN68" s="31"/>
      <c r="BO68" s="31"/>
      <c r="BP68" s="31"/>
      <c r="BQ68" s="31"/>
      <c r="BR68" s="31"/>
      <c r="BS68" s="31"/>
    </row>
    <row r="69" spans="1:71" x14ac:dyDescent="0.25">
      <c r="A69" s="31"/>
      <c r="B69" s="31"/>
      <c r="C69" s="31"/>
      <c r="D69" s="31"/>
      <c r="E69" s="31"/>
      <c r="F69" s="31"/>
      <c r="G69" s="31"/>
      <c r="H69" s="31"/>
      <c r="I69" s="31"/>
      <c r="J69" s="31"/>
      <c r="K69" s="31"/>
      <c r="L69" s="31"/>
      <c r="M69" s="31"/>
      <c r="N69" s="39" t="str">
        <f ca="1">'Intermediate Data'!Y111</f>
        <v>Water softener</v>
      </c>
      <c r="O69" s="31"/>
      <c r="P69" s="31"/>
      <c r="Q69" s="31"/>
      <c r="R69" s="31"/>
      <c r="S69" s="31"/>
      <c r="T69" s="31"/>
      <c r="U69" s="154"/>
      <c r="V69" s="681" t="str">
        <f ca="1">IF(OR('Intermediate Data'!AE111="",'Intermediate Data'!AE111="N/A"),"",'Intermediate Data'!AE111)</f>
        <v/>
      </c>
      <c r="W69" s="681"/>
      <c r="X69" s="681"/>
      <c r="Y69" s="681"/>
      <c r="Z69" s="112"/>
      <c r="AA69" s="554" t="str">
        <f ca="1">IF(OR('Intermediate Data'!Z111="",'Intermediate Data'!Z111="N/A"),"",'Intermediate Data'!Z111)</f>
        <v/>
      </c>
      <c r="AB69" s="112" t="str">
        <f ca="1">IF(OR('Intermediate Data'!AA111="",'Intermediate Data'!AA111="N/A"),"",'Intermediate Data'!AA111)</f>
        <v/>
      </c>
      <c r="AC69" s="554" t="str">
        <f ca="1">IF(OR('Intermediate Data'!AB111="",'Intermediate Data'!AB111="N/A"),"",'Intermediate Data'!AB111)</f>
        <v/>
      </c>
      <c r="AD69" s="112" t="str">
        <f ca="1">IF(OR('Intermediate Data'!AC111="",'Intermediate Data'!AC111="N/A"),"",'Intermediate Data'!AC111)</f>
        <v/>
      </c>
      <c r="AE69" s="169" t="str">
        <f ca="1">IF(OR('Intermediate Data'!AD111="",'Intermediate Data'!AD111="N/A"),"",'Intermediate Data'!AD111)</f>
        <v/>
      </c>
      <c r="AF69" s="555"/>
      <c r="AG69" s="682" t="str">
        <f ca="1">IF(OR('Intermediate Data'!AL111="",'Intermediate Data'!AL111="N/A"),"",'Intermediate Data'!AL111)</f>
        <v/>
      </c>
      <c r="AH69" s="682"/>
      <c r="AI69" s="682"/>
      <c r="AJ69" s="682"/>
      <c r="AK69" s="119"/>
      <c r="AL69" s="568" t="str">
        <f ca="1">IF(OR('Intermediate Data'!AG111="",'Intermediate Data'!AG111="N/A"),"",'Intermediate Data'!AG111)</f>
        <v/>
      </c>
      <c r="AM69" s="134" t="str">
        <f ca="1">IF(OR('Intermediate Data'!AH111="",'Intermediate Data'!AH111="N/A"),"",'Intermediate Data'!AH111)</f>
        <v/>
      </c>
      <c r="AN69" s="568" t="str">
        <f ca="1">IF(OR('Intermediate Data'!AI111="",'Intermediate Data'!AI111="N/A"),"",'Intermediate Data'!AI111)</f>
        <v/>
      </c>
      <c r="AO69" s="134" t="str">
        <f ca="1">IF(OR('Intermediate Data'!AJ111="",'Intermediate Data'!AJ111="N/A"),"",'Intermediate Data'!AJ111)</f>
        <v/>
      </c>
      <c r="AP69" s="171" t="str">
        <f ca="1">IF(OR('Intermediate Data'!AK111="",'Intermediate Data'!AK111="N/A"),"",'Intermediate Data'!AK111)</f>
        <v/>
      </c>
      <c r="AQ69" s="156"/>
      <c r="AR69" s="681" t="str">
        <f ca="1">'Intermediate Data'!AN111</f>
        <v>No spec</v>
      </c>
      <c r="AS69" s="681"/>
      <c r="AT69" s="681"/>
      <c r="AU69" s="681"/>
      <c r="AV69" s="119"/>
      <c r="AW69" s="156"/>
      <c r="AX69" s="679" t="str">
        <f ca="1">'Intermediate Data'!AO111</f>
        <v>No spec</v>
      </c>
      <c r="AY69" s="679"/>
      <c r="AZ69" s="679"/>
      <c r="BA69" s="679"/>
      <c r="BB69" s="680"/>
      <c r="BC69" s="680"/>
      <c r="BD69" s="32"/>
      <c r="BE69" s="32"/>
      <c r="BF69" s="31"/>
      <c r="BG69" s="31"/>
      <c r="BH69" s="31"/>
      <c r="BI69" s="31"/>
      <c r="BJ69" s="31"/>
      <c r="BK69" s="31"/>
      <c r="BL69" s="31"/>
      <c r="BM69" s="31"/>
      <c r="BN69" s="31"/>
      <c r="BO69" s="31"/>
      <c r="BP69" s="31"/>
      <c r="BQ69" s="31"/>
      <c r="BR69" s="31"/>
      <c r="BS69" s="31"/>
    </row>
    <row r="70" spans="1:71" x14ac:dyDescent="0.25">
      <c r="A70" s="31"/>
      <c r="B70" s="31"/>
      <c r="C70" s="31"/>
      <c r="D70" s="31"/>
      <c r="E70" s="31"/>
      <c r="F70" s="31"/>
      <c r="G70" s="31"/>
      <c r="H70" s="31"/>
      <c r="I70" s="31"/>
      <c r="J70" s="31"/>
      <c r="K70" s="31"/>
      <c r="L70" s="31"/>
      <c r="M70" s="31"/>
      <c r="N70" s="39" t="str">
        <f ca="1">'Intermediate Data'!Y112</f>
        <v>Irrigation system</v>
      </c>
      <c r="O70" s="31"/>
      <c r="P70" s="31"/>
      <c r="Q70" s="31"/>
      <c r="R70" s="31"/>
      <c r="S70" s="31"/>
      <c r="T70" s="31"/>
      <c r="U70" s="154"/>
      <c r="V70" s="681" t="str">
        <f ca="1">IF(OR('Intermediate Data'!AE112="",'Intermediate Data'!AE112="N/A"),"",'Intermediate Data'!AE112)</f>
        <v/>
      </c>
      <c r="W70" s="681"/>
      <c r="X70" s="681"/>
      <c r="Y70" s="681"/>
      <c r="Z70" s="112"/>
      <c r="AA70" s="554" t="str">
        <f ca="1">IF(OR('Intermediate Data'!Z112="",'Intermediate Data'!Z112="N/A"),"",'Intermediate Data'!Z112)</f>
        <v/>
      </c>
      <c r="AB70" s="112" t="str">
        <f ca="1">IF(OR('Intermediate Data'!AA112="",'Intermediate Data'!AA112="N/A"),"",'Intermediate Data'!AA112)</f>
        <v/>
      </c>
      <c r="AC70" s="554" t="str">
        <f ca="1">IF(OR('Intermediate Data'!AB112="",'Intermediate Data'!AB112="N/A"),"",'Intermediate Data'!AB112)</f>
        <v/>
      </c>
      <c r="AD70" s="112" t="str">
        <f ca="1">IF(OR('Intermediate Data'!AC112="",'Intermediate Data'!AC112="N/A"),"",'Intermediate Data'!AC112)</f>
        <v/>
      </c>
      <c r="AE70" s="169" t="str">
        <f ca="1">IF(OR('Intermediate Data'!AD112="",'Intermediate Data'!AD112="N/A"),"",'Intermediate Data'!AD112)</f>
        <v/>
      </c>
      <c r="AF70" s="555"/>
      <c r="AG70" s="682" t="str">
        <f ca="1">IF(OR('Intermediate Data'!AL112="",'Intermediate Data'!AL112="N/A"),"",'Intermediate Data'!AL112)</f>
        <v/>
      </c>
      <c r="AH70" s="682"/>
      <c r="AI70" s="682"/>
      <c r="AJ70" s="682"/>
      <c r="AK70" s="119"/>
      <c r="AL70" s="568" t="str">
        <f ca="1">IF(OR('Intermediate Data'!AG112="",'Intermediate Data'!AG112="N/A"),"",'Intermediate Data'!AG112)</f>
        <v/>
      </c>
      <c r="AM70" s="134" t="str">
        <f ca="1">IF(OR('Intermediate Data'!AH112="",'Intermediate Data'!AH112="N/A"),"",'Intermediate Data'!AH112)</f>
        <v/>
      </c>
      <c r="AN70" s="568" t="str">
        <f ca="1">IF(OR('Intermediate Data'!AI112="",'Intermediate Data'!AI112="N/A"),"",'Intermediate Data'!AI112)</f>
        <v/>
      </c>
      <c r="AO70" s="134" t="str">
        <f ca="1">IF(OR('Intermediate Data'!AJ112="",'Intermediate Data'!AJ112="N/A"),"",'Intermediate Data'!AJ112)</f>
        <v/>
      </c>
      <c r="AP70" s="171" t="str">
        <f ca="1">IF(OR('Intermediate Data'!AK112="",'Intermediate Data'!AK112="N/A"),"",'Intermediate Data'!AK112)</f>
        <v/>
      </c>
      <c r="AQ70" s="156"/>
      <c r="AR70" s="681" t="str">
        <f ca="1">'Intermediate Data'!AN112</f>
        <v>No spec</v>
      </c>
      <c r="AS70" s="681"/>
      <c r="AT70" s="681"/>
      <c r="AU70" s="681"/>
      <c r="AV70" s="119"/>
      <c r="AW70" s="156"/>
      <c r="AX70" s="679" t="str">
        <f ca="1">'Intermediate Data'!AO112</f>
        <v>No spec</v>
      </c>
      <c r="AY70" s="679"/>
      <c r="AZ70" s="679"/>
      <c r="BA70" s="679"/>
      <c r="BB70" s="680"/>
      <c r="BC70" s="680"/>
      <c r="BD70" s="32"/>
      <c r="BE70" s="32"/>
      <c r="BF70" s="31"/>
      <c r="BG70" s="31"/>
      <c r="BH70" s="31"/>
      <c r="BI70" s="31"/>
      <c r="BJ70" s="31"/>
      <c r="BK70" s="31"/>
      <c r="BL70" s="31"/>
      <c r="BM70" s="31"/>
      <c r="BN70" s="31"/>
      <c r="BO70" s="31"/>
      <c r="BP70" s="31"/>
      <c r="BQ70" s="31"/>
      <c r="BR70" s="31"/>
      <c r="BS70" s="31"/>
    </row>
    <row r="71" spans="1:71" x14ac:dyDescent="0.25">
      <c r="A71" s="31"/>
      <c r="B71" s="31"/>
      <c r="C71" s="31"/>
      <c r="D71" s="31"/>
      <c r="E71" s="31"/>
      <c r="F71" s="31"/>
      <c r="G71" s="31"/>
      <c r="H71" s="31"/>
      <c r="I71" s="31"/>
      <c r="J71" s="31"/>
      <c r="K71" s="31"/>
      <c r="L71" s="31"/>
      <c r="M71" s="31"/>
      <c r="N71" s="39" t="str">
        <f ca="1">'Intermediate Data'!Y113</f>
        <v>Hot water recirculation pump</v>
      </c>
      <c r="O71" s="31"/>
      <c r="P71" s="31"/>
      <c r="Q71" s="31"/>
      <c r="R71" s="31"/>
      <c r="S71" s="31"/>
      <c r="T71" s="31"/>
      <c r="U71" s="154"/>
      <c r="V71" s="681" t="str">
        <f ca="1">IF(OR('Intermediate Data'!AE113="",'Intermediate Data'!AE113="N/A"),"",'Intermediate Data'!AE113)</f>
        <v/>
      </c>
      <c r="W71" s="681"/>
      <c r="X71" s="681"/>
      <c r="Y71" s="681"/>
      <c r="Z71" s="112"/>
      <c r="AA71" s="554" t="str">
        <f ca="1">IF(OR('Intermediate Data'!Z113="",'Intermediate Data'!Z113="N/A"),"",'Intermediate Data'!Z113)</f>
        <v/>
      </c>
      <c r="AB71" s="112" t="str">
        <f ca="1">IF(OR('Intermediate Data'!AA113="",'Intermediate Data'!AA113="N/A"),"",'Intermediate Data'!AA113)</f>
        <v/>
      </c>
      <c r="AC71" s="554" t="str">
        <f ca="1">IF(OR('Intermediate Data'!AB113="",'Intermediate Data'!AB113="N/A"),"",'Intermediate Data'!AB113)</f>
        <v/>
      </c>
      <c r="AD71" s="112" t="str">
        <f ca="1">IF(OR('Intermediate Data'!AC113="",'Intermediate Data'!AC113="N/A"),"",'Intermediate Data'!AC113)</f>
        <v/>
      </c>
      <c r="AE71" s="169" t="str">
        <f ca="1">IF(OR('Intermediate Data'!AD113="",'Intermediate Data'!AD113="N/A"),"",'Intermediate Data'!AD113)</f>
        <v/>
      </c>
      <c r="AF71" s="555"/>
      <c r="AG71" s="682" t="str">
        <f ca="1">IF(OR('Intermediate Data'!AL113="",'Intermediate Data'!AL113="N/A"),"",'Intermediate Data'!AL113)</f>
        <v/>
      </c>
      <c r="AH71" s="682"/>
      <c r="AI71" s="682"/>
      <c r="AJ71" s="682"/>
      <c r="AK71" s="119"/>
      <c r="AL71" s="568" t="str">
        <f ca="1">IF(OR('Intermediate Data'!AG113="",'Intermediate Data'!AG113="N/A"),"",'Intermediate Data'!AG113)</f>
        <v/>
      </c>
      <c r="AM71" s="134" t="str">
        <f ca="1">IF(OR('Intermediate Data'!AH113="",'Intermediate Data'!AH113="N/A"),"",'Intermediate Data'!AH113)</f>
        <v/>
      </c>
      <c r="AN71" s="568" t="str">
        <f ca="1">IF(OR('Intermediate Data'!AI113="",'Intermediate Data'!AI113="N/A"),"",'Intermediate Data'!AI113)</f>
        <v/>
      </c>
      <c r="AO71" s="134" t="str">
        <f ca="1">IF(OR('Intermediate Data'!AJ113="",'Intermediate Data'!AJ113="N/A"),"",'Intermediate Data'!AJ113)</f>
        <v/>
      </c>
      <c r="AP71" s="171" t="str">
        <f ca="1">IF(OR('Intermediate Data'!AK113="",'Intermediate Data'!AK113="N/A"),"",'Intermediate Data'!AK113)</f>
        <v/>
      </c>
      <c r="AQ71" s="156"/>
      <c r="AR71" s="681" t="str">
        <f ca="1">'Intermediate Data'!AN113</f>
        <v>No spec</v>
      </c>
      <c r="AS71" s="681"/>
      <c r="AT71" s="681"/>
      <c r="AU71" s="681"/>
      <c r="AV71" s="119"/>
      <c r="AW71" s="156"/>
      <c r="AX71" s="679" t="str">
        <f ca="1">'Intermediate Data'!AO113</f>
        <v>No spec</v>
      </c>
      <c r="AY71" s="679"/>
      <c r="AZ71" s="679"/>
      <c r="BA71" s="679"/>
      <c r="BB71" s="680"/>
      <c r="BC71" s="680"/>
      <c r="BD71" s="32"/>
      <c r="BE71" s="32"/>
      <c r="BF71" s="31"/>
      <c r="BG71" s="31"/>
      <c r="BH71" s="31"/>
      <c r="BI71" s="31"/>
      <c r="BJ71" s="31"/>
      <c r="BK71" s="31"/>
      <c r="BL71" s="31"/>
      <c r="BM71" s="31"/>
      <c r="BN71" s="31"/>
      <c r="BO71" s="31"/>
      <c r="BP71" s="31"/>
      <c r="BQ71" s="31"/>
      <c r="BR71" s="31"/>
      <c r="BS71" s="31"/>
    </row>
    <row r="72" spans="1:71" x14ac:dyDescent="0.25">
      <c r="A72" s="31"/>
      <c r="B72" s="31"/>
      <c r="C72" s="31"/>
      <c r="D72" s="31"/>
      <c r="E72" s="31"/>
      <c r="F72" s="31"/>
      <c r="G72" s="31"/>
      <c r="H72" s="31"/>
      <c r="I72" s="31"/>
      <c r="J72" s="31"/>
      <c r="K72" s="31"/>
      <c r="L72" s="31"/>
      <c r="M72" s="31"/>
      <c r="N72" s="39" t="str">
        <f ca="1">'Intermediate Data'!Y114</f>
        <v>Smoke detector</v>
      </c>
      <c r="O72" s="31"/>
      <c r="P72" s="31"/>
      <c r="Q72" s="31"/>
      <c r="R72" s="31"/>
      <c r="S72" s="31"/>
      <c r="T72" s="31"/>
      <c r="U72" s="154"/>
      <c r="V72" s="681" t="str">
        <f ca="1">IF(OR('Intermediate Data'!AE114="",'Intermediate Data'!AE114="N/A"),"",'Intermediate Data'!AE114)</f>
        <v/>
      </c>
      <c r="W72" s="681"/>
      <c r="X72" s="681"/>
      <c r="Y72" s="681"/>
      <c r="Z72" s="112"/>
      <c r="AA72" s="554" t="str">
        <f ca="1">IF(OR('Intermediate Data'!Z114="",'Intermediate Data'!Z114="N/A"),"",'Intermediate Data'!Z114)</f>
        <v/>
      </c>
      <c r="AB72" s="112" t="str">
        <f ca="1">IF(OR('Intermediate Data'!AA114="",'Intermediate Data'!AA114="N/A"),"",'Intermediate Data'!AA114)</f>
        <v/>
      </c>
      <c r="AC72" s="554" t="str">
        <f ca="1">IF(OR('Intermediate Data'!AB114="",'Intermediate Data'!AB114="N/A"),"",'Intermediate Data'!AB114)</f>
        <v/>
      </c>
      <c r="AD72" s="112" t="str">
        <f ca="1">IF(OR('Intermediate Data'!AC114="",'Intermediate Data'!AC114="N/A"),"",'Intermediate Data'!AC114)</f>
        <v/>
      </c>
      <c r="AE72" s="169" t="str">
        <f ca="1">IF(OR('Intermediate Data'!AD114="",'Intermediate Data'!AD114="N/A"),"",'Intermediate Data'!AD114)</f>
        <v/>
      </c>
      <c r="AF72" s="555"/>
      <c r="AG72" s="682" t="str">
        <f ca="1">IF(OR('Intermediate Data'!AL114="",'Intermediate Data'!AL114="N/A"),"",'Intermediate Data'!AL114)</f>
        <v/>
      </c>
      <c r="AH72" s="682"/>
      <c r="AI72" s="682"/>
      <c r="AJ72" s="682"/>
      <c r="AK72" s="119"/>
      <c r="AL72" s="568" t="str">
        <f ca="1">IF(OR('Intermediate Data'!AG114="",'Intermediate Data'!AG114="N/A"),"",'Intermediate Data'!AG114)</f>
        <v/>
      </c>
      <c r="AM72" s="134" t="str">
        <f ca="1">IF(OR('Intermediate Data'!AH114="",'Intermediate Data'!AH114="N/A"),"",'Intermediate Data'!AH114)</f>
        <v/>
      </c>
      <c r="AN72" s="568" t="str">
        <f ca="1">IF(OR('Intermediate Data'!AI114="",'Intermediate Data'!AI114="N/A"),"",'Intermediate Data'!AI114)</f>
        <v/>
      </c>
      <c r="AO72" s="134" t="str">
        <f ca="1">IF(OR('Intermediate Data'!AJ114="",'Intermediate Data'!AJ114="N/A"),"",'Intermediate Data'!AJ114)</f>
        <v/>
      </c>
      <c r="AP72" s="171" t="str">
        <f ca="1">IF(OR('Intermediate Data'!AK114="",'Intermediate Data'!AK114="N/A"),"",'Intermediate Data'!AK114)</f>
        <v/>
      </c>
      <c r="AQ72" s="156"/>
      <c r="AR72" s="681" t="str">
        <f ca="1">'Intermediate Data'!AN114</f>
        <v>No spec</v>
      </c>
      <c r="AS72" s="681"/>
      <c r="AT72" s="681"/>
      <c r="AU72" s="681"/>
      <c r="AV72" s="119"/>
      <c r="AW72" s="156"/>
      <c r="AX72" s="679" t="str">
        <f ca="1">'Intermediate Data'!AO114</f>
        <v>No spec</v>
      </c>
      <c r="AY72" s="679"/>
      <c r="AZ72" s="679"/>
      <c r="BA72" s="679"/>
      <c r="BB72" s="680"/>
      <c r="BC72" s="680"/>
      <c r="BD72" s="32"/>
      <c r="BE72" s="32"/>
      <c r="BF72" s="31"/>
      <c r="BG72" s="31"/>
      <c r="BH72" s="31"/>
      <c r="BI72" s="31"/>
      <c r="BJ72" s="31"/>
      <c r="BK72" s="31"/>
      <c r="BL72" s="31"/>
      <c r="BM72" s="31"/>
      <c r="BN72" s="31"/>
      <c r="BO72" s="31"/>
      <c r="BP72" s="31"/>
      <c r="BQ72" s="31"/>
      <c r="BR72" s="31"/>
      <c r="BS72" s="31"/>
    </row>
    <row r="73" spans="1:71" x14ac:dyDescent="0.25">
      <c r="A73" s="31"/>
      <c r="B73" s="31"/>
      <c r="C73" s="31"/>
      <c r="D73" s="31"/>
      <c r="E73" s="31"/>
      <c r="F73" s="31"/>
      <c r="G73" s="31"/>
      <c r="H73" s="31"/>
      <c r="I73" s="31"/>
      <c r="J73" s="31"/>
      <c r="K73" s="31"/>
      <c r="L73" s="31"/>
      <c r="M73" s="31"/>
      <c r="N73" s="39" t="str">
        <f ca="1">'Intermediate Data'!Y115</f>
        <v>Infant monitor transmitter</v>
      </c>
      <c r="O73" s="31"/>
      <c r="P73" s="31"/>
      <c r="Q73" s="31"/>
      <c r="R73" s="31"/>
      <c r="S73" s="31"/>
      <c r="T73" s="31"/>
      <c r="U73" s="154"/>
      <c r="V73" s="681" t="str">
        <f ca="1">IF(OR('Intermediate Data'!AE115="",'Intermediate Data'!AE115="N/A"),"",'Intermediate Data'!AE115)</f>
        <v/>
      </c>
      <c r="W73" s="681"/>
      <c r="X73" s="681"/>
      <c r="Y73" s="681"/>
      <c r="Z73" s="112"/>
      <c r="AA73" s="554" t="str">
        <f ca="1">IF(OR('Intermediate Data'!Z115="",'Intermediate Data'!Z115="N/A"),"",'Intermediate Data'!Z115)</f>
        <v/>
      </c>
      <c r="AB73" s="112" t="str">
        <f ca="1">IF(OR('Intermediate Data'!AA115="",'Intermediate Data'!AA115="N/A"),"",'Intermediate Data'!AA115)</f>
        <v/>
      </c>
      <c r="AC73" s="554" t="str">
        <f ca="1">IF(OR('Intermediate Data'!AB115="",'Intermediate Data'!AB115="N/A"),"",'Intermediate Data'!AB115)</f>
        <v/>
      </c>
      <c r="AD73" s="112" t="str">
        <f ca="1">IF(OR('Intermediate Data'!AC115="",'Intermediate Data'!AC115="N/A"),"",'Intermediate Data'!AC115)</f>
        <v/>
      </c>
      <c r="AE73" s="169" t="str">
        <f ca="1">IF(OR('Intermediate Data'!AD115="",'Intermediate Data'!AD115="N/A"),"",'Intermediate Data'!AD115)</f>
        <v/>
      </c>
      <c r="AF73" s="555"/>
      <c r="AG73" s="682" t="str">
        <f ca="1">IF(OR('Intermediate Data'!AL115="",'Intermediate Data'!AL115="N/A"),"",'Intermediate Data'!AL115)</f>
        <v/>
      </c>
      <c r="AH73" s="682"/>
      <c r="AI73" s="682"/>
      <c r="AJ73" s="682"/>
      <c r="AK73" s="119"/>
      <c r="AL73" s="568" t="str">
        <f ca="1">IF(OR('Intermediate Data'!AG115="",'Intermediate Data'!AG115="N/A"),"",'Intermediate Data'!AG115)</f>
        <v/>
      </c>
      <c r="AM73" s="134" t="str">
        <f ca="1">IF(OR('Intermediate Data'!AH115="",'Intermediate Data'!AH115="N/A"),"",'Intermediate Data'!AH115)</f>
        <v/>
      </c>
      <c r="AN73" s="568" t="str">
        <f ca="1">IF(OR('Intermediate Data'!AI115="",'Intermediate Data'!AI115="N/A"),"",'Intermediate Data'!AI115)</f>
        <v/>
      </c>
      <c r="AO73" s="134" t="str">
        <f ca="1">IF(OR('Intermediate Data'!AJ115="",'Intermediate Data'!AJ115="N/A"),"",'Intermediate Data'!AJ115)</f>
        <v/>
      </c>
      <c r="AP73" s="171" t="str">
        <f ca="1">IF(OR('Intermediate Data'!AK115="",'Intermediate Data'!AK115="N/A"),"",'Intermediate Data'!AK115)</f>
        <v/>
      </c>
      <c r="AQ73" s="156"/>
      <c r="AR73" s="681" t="str">
        <f ca="1">'Intermediate Data'!AN115</f>
        <v>No spec</v>
      </c>
      <c r="AS73" s="681"/>
      <c r="AT73" s="681"/>
      <c r="AU73" s="681"/>
      <c r="AV73" s="119"/>
      <c r="AW73" s="156"/>
      <c r="AX73" s="679" t="str">
        <f ca="1">'Intermediate Data'!AO115</f>
        <v>No spec</v>
      </c>
      <c r="AY73" s="679"/>
      <c r="AZ73" s="679"/>
      <c r="BA73" s="679"/>
      <c r="BB73" s="680"/>
      <c r="BC73" s="680"/>
      <c r="BD73" s="32"/>
      <c r="BE73" s="32"/>
      <c r="BF73" s="31"/>
      <c r="BG73" s="31"/>
      <c r="BH73" s="31"/>
      <c r="BI73" s="31"/>
      <c r="BJ73" s="31"/>
      <c r="BK73" s="31"/>
      <c r="BL73" s="31"/>
      <c r="BM73" s="31"/>
      <c r="BN73" s="31"/>
      <c r="BO73" s="31"/>
      <c r="BP73" s="31"/>
      <c r="BQ73" s="31"/>
      <c r="BR73" s="31"/>
      <c r="BS73" s="31"/>
    </row>
    <row r="74" spans="1:71" x14ac:dyDescent="0.25">
      <c r="A74" s="31"/>
      <c r="B74" s="31"/>
      <c r="C74" s="31"/>
      <c r="D74" s="31"/>
      <c r="E74" s="31"/>
      <c r="F74" s="31"/>
      <c r="G74" s="31"/>
      <c r="H74" s="31"/>
      <c r="I74" s="31"/>
      <c r="J74" s="31"/>
      <c r="K74" s="31"/>
      <c r="L74" s="31"/>
      <c r="M74" s="31"/>
      <c r="N74" s="39" t="str">
        <f ca="1">'Intermediate Data'!Y116</f>
        <v>Electric fence</v>
      </c>
      <c r="O74" s="31"/>
      <c r="P74" s="31"/>
      <c r="Q74" s="31"/>
      <c r="R74" s="31"/>
      <c r="S74" s="31"/>
      <c r="T74" s="31"/>
      <c r="U74" s="154"/>
      <c r="V74" s="681" t="str">
        <f ca="1">IF(OR('Intermediate Data'!AE116="",'Intermediate Data'!AE116="N/A"),"",'Intermediate Data'!AE116)</f>
        <v/>
      </c>
      <c r="W74" s="681"/>
      <c r="X74" s="681"/>
      <c r="Y74" s="681"/>
      <c r="Z74" s="112"/>
      <c r="AA74" s="554" t="str">
        <f ca="1">IF(OR('Intermediate Data'!Z116="",'Intermediate Data'!Z116="N/A"),"",'Intermediate Data'!Z116)</f>
        <v/>
      </c>
      <c r="AB74" s="112" t="str">
        <f ca="1">IF(OR('Intermediate Data'!AA116="",'Intermediate Data'!AA116="N/A"),"",'Intermediate Data'!AA116)</f>
        <v/>
      </c>
      <c r="AC74" s="554" t="str">
        <f ca="1">IF(OR('Intermediate Data'!AB116="",'Intermediate Data'!AB116="N/A"),"",'Intermediate Data'!AB116)</f>
        <v/>
      </c>
      <c r="AD74" s="112" t="str">
        <f ca="1">IF(OR('Intermediate Data'!AC116="",'Intermediate Data'!AC116="N/A"),"",'Intermediate Data'!AC116)</f>
        <v/>
      </c>
      <c r="AE74" s="169" t="str">
        <f ca="1">IF(OR('Intermediate Data'!AD116="",'Intermediate Data'!AD116="N/A"),"",'Intermediate Data'!AD116)</f>
        <v/>
      </c>
      <c r="AF74" s="555"/>
      <c r="AG74" s="682" t="str">
        <f ca="1">IF(OR('Intermediate Data'!AL116="",'Intermediate Data'!AL116="N/A"),"",'Intermediate Data'!AL116)</f>
        <v/>
      </c>
      <c r="AH74" s="682"/>
      <c r="AI74" s="682"/>
      <c r="AJ74" s="682"/>
      <c r="AK74" s="119"/>
      <c r="AL74" s="568" t="str">
        <f ca="1">IF(OR('Intermediate Data'!AG116="",'Intermediate Data'!AG116="N/A"),"",'Intermediate Data'!AG116)</f>
        <v/>
      </c>
      <c r="AM74" s="134" t="str">
        <f ca="1">IF(OR('Intermediate Data'!AH116="",'Intermediate Data'!AH116="N/A"),"",'Intermediate Data'!AH116)</f>
        <v/>
      </c>
      <c r="AN74" s="568" t="str">
        <f ca="1">IF(OR('Intermediate Data'!AI116="",'Intermediate Data'!AI116="N/A"),"",'Intermediate Data'!AI116)</f>
        <v/>
      </c>
      <c r="AO74" s="134" t="str">
        <f ca="1">IF(OR('Intermediate Data'!AJ116="",'Intermediate Data'!AJ116="N/A"),"",'Intermediate Data'!AJ116)</f>
        <v/>
      </c>
      <c r="AP74" s="171" t="str">
        <f ca="1">IF(OR('Intermediate Data'!AK116="",'Intermediate Data'!AK116="N/A"),"",'Intermediate Data'!AK116)</f>
        <v/>
      </c>
      <c r="AQ74" s="156"/>
      <c r="AR74" s="681" t="str">
        <f ca="1">'Intermediate Data'!AN116</f>
        <v>No spec</v>
      </c>
      <c r="AS74" s="681"/>
      <c r="AT74" s="681"/>
      <c r="AU74" s="681"/>
      <c r="AV74" s="119"/>
      <c r="AW74" s="156"/>
      <c r="AX74" s="679" t="str">
        <f ca="1">'Intermediate Data'!AO116</f>
        <v>No spec</v>
      </c>
      <c r="AY74" s="679"/>
      <c r="AZ74" s="679"/>
      <c r="BA74" s="679"/>
      <c r="BB74" s="680"/>
      <c r="BC74" s="680"/>
      <c r="BD74" s="32"/>
      <c r="BE74" s="32"/>
      <c r="BF74" s="31"/>
      <c r="BG74" s="31"/>
      <c r="BH74" s="31"/>
      <c r="BI74" s="31"/>
      <c r="BJ74" s="31"/>
      <c r="BK74" s="31"/>
      <c r="BL74" s="31"/>
      <c r="BM74" s="31"/>
      <c r="BN74" s="31"/>
      <c r="BO74" s="31"/>
      <c r="BP74" s="31"/>
      <c r="BQ74" s="31"/>
      <c r="BR74" s="31"/>
      <c r="BS74" s="31"/>
    </row>
    <row r="75" spans="1:71" x14ac:dyDescent="0.25">
      <c r="A75" s="31"/>
      <c r="B75" s="31"/>
      <c r="C75" s="31"/>
      <c r="D75" s="31"/>
      <c r="E75" s="31"/>
      <c r="F75" s="31"/>
      <c r="G75" s="31"/>
      <c r="H75" s="31"/>
      <c r="I75" s="31"/>
      <c r="J75" s="31"/>
      <c r="K75" s="31"/>
      <c r="L75" s="31"/>
      <c r="M75" s="31"/>
      <c r="N75" s="39" t="str">
        <f ca="1">'Intermediate Data'!Y117</f>
        <v>Door bell</v>
      </c>
      <c r="O75" s="31"/>
      <c r="P75" s="31"/>
      <c r="Q75" s="31"/>
      <c r="R75" s="31"/>
      <c r="S75" s="31"/>
      <c r="T75" s="31"/>
      <c r="U75" s="154"/>
      <c r="V75" s="681" t="str">
        <f ca="1">IF(OR('Intermediate Data'!AE117="",'Intermediate Data'!AE117="N/A"),"",'Intermediate Data'!AE117)</f>
        <v/>
      </c>
      <c r="W75" s="681"/>
      <c r="X75" s="681"/>
      <c r="Y75" s="681"/>
      <c r="Z75" s="112"/>
      <c r="AA75" s="554" t="str">
        <f ca="1">IF(OR('Intermediate Data'!Z117="",'Intermediate Data'!Z117="N/A"),"",'Intermediate Data'!Z117)</f>
        <v/>
      </c>
      <c r="AB75" s="112" t="str">
        <f ca="1">IF(OR('Intermediate Data'!AA117="",'Intermediate Data'!AA117="N/A"),"",'Intermediate Data'!AA117)</f>
        <v/>
      </c>
      <c r="AC75" s="554" t="str">
        <f ca="1">IF(OR('Intermediate Data'!AB117="",'Intermediate Data'!AB117="N/A"),"",'Intermediate Data'!AB117)</f>
        <v/>
      </c>
      <c r="AD75" s="112" t="str">
        <f ca="1">IF(OR('Intermediate Data'!AC117="",'Intermediate Data'!AC117="N/A"),"",'Intermediate Data'!AC117)</f>
        <v/>
      </c>
      <c r="AE75" s="169" t="str">
        <f ca="1">IF(OR('Intermediate Data'!AD117="",'Intermediate Data'!AD117="N/A"),"",'Intermediate Data'!AD117)</f>
        <v/>
      </c>
      <c r="AF75" s="555"/>
      <c r="AG75" s="682" t="str">
        <f ca="1">IF(OR('Intermediate Data'!AL117="",'Intermediate Data'!AL117="N/A"),"",'Intermediate Data'!AL117)</f>
        <v/>
      </c>
      <c r="AH75" s="682"/>
      <c r="AI75" s="682"/>
      <c r="AJ75" s="682"/>
      <c r="AK75" s="119"/>
      <c r="AL75" s="568" t="str">
        <f ca="1">IF(OR('Intermediate Data'!AG117="",'Intermediate Data'!AG117="N/A"),"",'Intermediate Data'!AG117)</f>
        <v/>
      </c>
      <c r="AM75" s="134" t="str">
        <f ca="1">IF(OR('Intermediate Data'!AH117="",'Intermediate Data'!AH117="N/A"),"",'Intermediate Data'!AH117)</f>
        <v/>
      </c>
      <c r="AN75" s="568" t="str">
        <f ca="1">IF(OR('Intermediate Data'!AI117="",'Intermediate Data'!AI117="N/A"),"",'Intermediate Data'!AI117)</f>
        <v/>
      </c>
      <c r="AO75" s="134" t="str">
        <f ca="1">IF(OR('Intermediate Data'!AJ117="",'Intermediate Data'!AJ117="N/A"),"",'Intermediate Data'!AJ117)</f>
        <v/>
      </c>
      <c r="AP75" s="171" t="str">
        <f ca="1">IF(OR('Intermediate Data'!AK117="",'Intermediate Data'!AK117="N/A"),"",'Intermediate Data'!AK117)</f>
        <v/>
      </c>
      <c r="AQ75" s="156"/>
      <c r="AR75" s="681" t="str">
        <f ca="1">'Intermediate Data'!AN117</f>
        <v>No spec</v>
      </c>
      <c r="AS75" s="681"/>
      <c r="AT75" s="681"/>
      <c r="AU75" s="681"/>
      <c r="AV75" s="119"/>
      <c r="AW75" s="156"/>
      <c r="AX75" s="679" t="str">
        <f ca="1">'Intermediate Data'!AO117</f>
        <v>No spec</v>
      </c>
      <c r="AY75" s="679"/>
      <c r="AZ75" s="679"/>
      <c r="BA75" s="679"/>
      <c r="BB75" s="680"/>
      <c r="BC75" s="680"/>
      <c r="BD75" s="32"/>
      <c r="BE75" s="32"/>
      <c r="BF75" s="31"/>
      <c r="BG75" s="31"/>
      <c r="BH75" s="31"/>
      <c r="BI75" s="31"/>
      <c r="BJ75" s="31"/>
      <c r="BK75" s="31"/>
      <c r="BL75" s="31"/>
      <c r="BM75" s="31"/>
      <c r="BN75" s="31"/>
      <c r="BO75" s="31"/>
      <c r="BP75" s="31"/>
      <c r="BQ75" s="31"/>
      <c r="BR75" s="31"/>
      <c r="BS75" s="31"/>
    </row>
    <row r="76" spans="1:71" x14ac:dyDescent="0.25">
      <c r="A76" s="31"/>
      <c r="B76" s="31"/>
      <c r="C76" s="31"/>
      <c r="D76" s="31"/>
      <c r="E76" s="31"/>
      <c r="F76" s="31"/>
      <c r="G76" s="31"/>
      <c r="H76" s="31"/>
      <c r="I76" s="31"/>
      <c r="J76" s="31"/>
      <c r="K76" s="31"/>
      <c r="L76" s="31"/>
      <c r="M76" s="31"/>
      <c r="N76" s="176" t="str">
        <f ca="1">'Intermediate Data'!Y118</f>
        <v>Carbon monoxide detector</v>
      </c>
      <c r="O76" s="31"/>
      <c r="P76" s="31"/>
      <c r="Q76" s="31"/>
      <c r="R76" s="31"/>
      <c r="S76" s="31"/>
      <c r="T76" s="31"/>
      <c r="U76" s="154"/>
      <c r="V76" s="681" t="str">
        <f ca="1">IF(OR('Intermediate Data'!AE118="",'Intermediate Data'!AE118="N/A"),"",'Intermediate Data'!AE118)</f>
        <v/>
      </c>
      <c r="W76" s="681"/>
      <c r="X76" s="681"/>
      <c r="Y76" s="681"/>
      <c r="Z76" s="112"/>
      <c r="AA76" s="554" t="str">
        <f ca="1">IF(OR('Intermediate Data'!Z118="",'Intermediate Data'!Z118="N/A"),"",'Intermediate Data'!Z118)</f>
        <v/>
      </c>
      <c r="AB76" s="112" t="str">
        <f ca="1">IF(OR('Intermediate Data'!AA118="",'Intermediate Data'!AA118="N/A"),"",'Intermediate Data'!AA118)</f>
        <v/>
      </c>
      <c r="AC76" s="554" t="str">
        <f ca="1">IF(OR('Intermediate Data'!AB118="",'Intermediate Data'!AB118="N/A"),"",'Intermediate Data'!AB118)</f>
        <v/>
      </c>
      <c r="AD76" s="112" t="str">
        <f ca="1">IF(OR('Intermediate Data'!AC118="",'Intermediate Data'!AC118="N/A"),"",'Intermediate Data'!AC118)</f>
        <v/>
      </c>
      <c r="AE76" s="169" t="str">
        <f ca="1">IF(OR('Intermediate Data'!AD118="",'Intermediate Data'!AD118="N/A"),"",'Intermediate Data'!AD118)</f>
        <v/>
      </c>
      <c r="AF76" s="555"/>
      <c r="AG76" s="682" t="str">
        <f ca="1">IF(OR('Intermediate Data'!AL118="",'Intermediate Data'!AL118="N/A"),"",'Intermediate Data'!AL118)</f>
        <v/>
      </c>
      <c r="AH76" s="682"/>
      <c r="AI76" s="682"/>
      <c r="AJ76" s="682"/>
      <c r="AK76" s="119"/>
      <c r="AL76" s="568" t="str">
        <f ca="1">IF(OR('Intermediate Data'!AG118="",'Intermediate Data'!AG118="N/A"),"",'Intermediate Data'!AG118)</f>
        <v/>
      </c>
      <c r="AM76" s="134" t="str">
        <f ca="1">IF(OR('Intermediate Data'!AH118="",'Intermediate Data'!AH118="N/A"),"",'Intermediate Data'!AH118)</f>
        <v/>
      </c>
      <c r="AN76" s="568" t="str">
        <f ca="1">IF(OR('Intermediate Data'!AI118="",'Intermediate Data'!AI118="N/A"),"",'Intermediate Data'!AI118)</f>
        <v/>
      </c>
      <c r="AO76" s="134" t="str">
        <f ca="1">IF(OR('Intermediate Data'!AJ118="",'Intermediate Data'!AJ118="N/A"),"",'Intermediate Data'!AJ118)</f>
        <v/>
      </c>
      <c r="AP76" s="171" t="str">
        <f ca="1">IF(OR('Intermediate Data'!AK118="",'Intermediate Data'!AK118="N/A"),"",'Intermediate Data'!AK118)</f>
        <v/>
      </c>
      <c r="AQ76" s="156"/>
      <c r="AR76" s="681" t="str">
        <f ca="1">'Intermediate Data'!AN118</f>
        <v>No spec</v>
      </c>
      <c r="AS76" s="681"/>
      <c r="AT76" s="681"/>
      <c r="AU76" s="681"/>
      <c r="AV76" s="119"/>
      <c r="AW76" s="156"/>
      <c r="AX76" s="679" t="str">
        <f ca="1">'Intermediate Data'!AO118</f>
        <v>No spec</v>
      </c>
      <c r="AY76" s="679"/>
      <c r="AZ76" s="679"/>
      <c r="BA76" s="679"/>
      <c r="BB76" s="680"/>
      <c r="BC76" s="680"/>
      <c r="BD76" s="32"/>
      <c r="BE76" s="32"/>
      <c r="BF76" s="31"/>
      <c r="BG76" s="31"/>
      <c r="BH76" s="31"/>
      <c r="BI76" s="31"/>
      <c r="BJ76" s="31"/>
      <c r="BK76" s="31"/>
      <c r="BL76" s="31"/>
      <c r="BM76" s="31"/>
      <c r="BN76" s="31"/>
      <c r="BO76" s="31"/>
      <c r="BP76" s="31"/>
      <c r="BQ76" s="31"/>
      <c r="BR76" s="31"/>
      <c r="BS76" s="31"/>
    </row>
    <row r="77" spans="1:71" x14ac:dyDescent="0.25">
      <c r="A77" s="31"/>
      <c r="B77" s="31"/>
      <c r="C77" s="31"/>
      <c r="D77" s="31"/>
      <c r="E77" s="31"/>
      <c r="F77" s="31"/>
      <c r="G77" s="31"/>
      <c r="H77" s="31"/>
      <c r="I77" s="31"/>
      <c r="J77" s="31"/>
      <c r="K77" s="31"/>
      <c r="L77" s="31"/>
      <c r="M77" s="31"/>
      <c r="N77" s="176" t="str">
        <f ca="1">'Intermediate Data'!Y119</f>
        <v>Water cooler</v>
      </c>
      <c r="O77" s="31"/>
      <c r="P77" s="31"/>
      <c r="Q77" s="31"/>
      <c r="R77" s="31"/>
      <c r="S77" s="31"/>
      <c r="T77" s="31"/>
      <c r="U77" s="154"/>
      <c r="V77" s="681" t="str">
        <f ca="1">IF(OR('Intermediate Data'!AE119="",'Intermediate Data'!AE119="N/A"),"",'Intermediate Data'!AE119)</f>
        <v/>
      </c>
      <c r="W77" s="681"/>
      <c r="X77" s="681"/>
      <c r="Y77" s="681"/>
      <c r="Z77" s="112"/>
      <c r="AA77" s="554" t="str">
        <f ca="1">IF(OR('Intermediate Data'!Z119="",'Intermediate Data'!Z119="N/A"),"",'Intermediate Data'!Z119)</f>
        <v/>
      </c>
      <c r="AB77" s="112" t="str">
        <f ca="1">IF(OR('Intermediate Data'!AA119="",'Intermediate Data'!AA119="N/A"),"",'Intermediate Data'!AA119)</f>
        <v/>
      </c>
      <c r="AC77" s="554" t="str">
        <f ca="1">IF(OR('Intermediate Data'!AB119="",'Intermediate Data'!AB119="N/A"),"",'Intermediate Data'!AB119)</f>
        <v/>
      </c>
      <c r="AD77" s="112" t="str">
        <f ca="1">IF(OR('Intermediate Data'!AC119="",'Intermediate Data'!AC119="N/A"),"",'Intermediate Data'!AC119)</f>
        <v/>
      </c>
      <c r="AE77" s="169" t="str">
        <f ca="1">IF(OR('Intermediate Data'!AD119="",'Intermediate Data'!AD119="N/A"),"",'Intermediate Data'!AD119)</f>
        <v/>
      </c>
      <c r="AF77" s="555"/>
      <c r="AG77" s="682" t="str">
        <f ca="1">IF(OR('Intermediate Data'!AL119="",'Intermediate Data'!AL119="N/A"),"",'Intermediate Data'!AL119)</f>
        <v/>
      </c>
      <c r="AH77" s="682"/>
      <c r="AI77" s="682"/>
      <c r="AJ77" s="682"/>
      <c r="AK77" s="119"/>
      <c r="AL77" s="568" t="str">
        <f ca="1">IF(OR('Intermediate Data'!AG119="",'Intermediate Data'!AG119="N/A"),"",'Intermediate Data'!AG119)</f>
        <v/>
      </c>
      <c r="AM77" s="134" t="str">
        <f ca="1">IF(OR('Intermediate Data'!AH119="",'Intermediate Data'!AH119="N/A"),"",'Intermediate Data'!AH119)</f>
        <v/>
      </c>
      <c r="AN77" s="568" t="str">
        <f ca="1">IF(OR('Intermediate Data'!AI119="",'Intermediate Data'!AI119="N/A"),"",'Intermediate Data'!AI119)</f>
        <v/>
      </c>
      <c r="AO77" s="134" t="str">
        <f ca="1">IF(OR('Intermediate Data'!AJ119="",'Intermediate Data'!AJ119="N/A"),"",'Intermediate Data'!AJ119)</f>
        <v/>
      </c>
      <c r="AP77" s="171" t="str">
        <f ca="1">IF(OR('Intermediate Data'!AK119="",'Intermediate Data'!AK119="N/A"),"",'Intermediate Data'!AK119)</f>
        <v/>
      </c>
      <c r="AQ77" s="156"/>
      <c r="AR77" s="681" t="str">
        <f ca="1">'Intermediate Data'!AN119</f>
        <v>No spec</v>
      </c>
      <c r="AS77" s="681"/>
      <c r="AT77" s="681"/>
      <c r="AU77" s="681"/>
      <c r="AV77" s="119"/>
      <c r="AW77" s="156"/>
      <c r="AX77" s="679" t="str">
        <f ca="1">'Intermediate Data'!AO119</f>
        <v>No spec</v>
      </c>
      <c r="AY77" s="679"/>
      <c r="AZ77" s="679"/>
      <c r="BA77" s="679"/>
      <c r="BB77" s="680"/>
      <c r="BC77" s="680"/>
      <c r="BD77" s="32"/>
      <c r="BE77" s="32"/>
      <c r="BF77" s="31"/>
      <c r="BG77" s="31"/>
      <c r="BH77" s="31"/>
      <c r="BI77" s="31"/>
      <c r="BJ77" s="31"/>
      <c r="BK77" s="31"/>
      <c r="BL77" s="31"/>
      <c r="BM77" s="31"/>
      <c r="BN77" s="31"/>
      <c r="BO77" s="31"/>
      <c r="BP77" s="31"/>
      <c r="BQ77" s="31"/>
      <c r="BR77" s="31"/>
      <c r="BS77" s="31"/>
    </row>
    <row r="78" spans="1:71" x14ac:dyDescent="0.25">
      <c r="A78" s="31"/>
      <c r="B78" s="31"/>
      <c r="C78" s="31"/>
      <c r="D78" s="31"/>
      <c r="E78" s="31"/>
      <c r="F78" s="31"/>
      <c r="G78" s="31"/>
      <c r="H78" s="31"/>
      <c r="I78" s="31"/>
      <c r="J78" s="31"/>
      <c r="K78" s="31"/>
      <c r="L78" s="31"/>
      <c r="M78" s="31"/>
      <c r="N78" s="176" t="str">
        <f ca="1">'Intermediate Data'!Y120</f>
        <v>Ice maker</v>
      </c>
      <c r="O78" s="31"/>
      <c r="P78" s="31"/>
      <c r="Q78" s="31"/>
      <c r="R78" s="31"/>
      <c r="S78" s="31"/>
      <c r="T78" s="31"/>
      <c r="U78" s="154"/>
      <c r="V78" s="681" t="str">
        <f ca="1">IF(OR('Intermediate Data'!AE120="",'Intermediate Data'!AE120="N/A"),"",'Intermediate Data'!AE120)</f>
        <v/>
      </c>
      <c r="W78" s="681"/>
      <c r="X78" s="681"/>
      <c r="Y78" s="681"/>
      <c r="Z78" s="112"/>
      <c r="AA78" s="554" t="str">
        <f ca="1">IF(OR('Intermediate Data'!Z120="",'Intermediate Data'!Z120="N/A"),"",'Intermediate Data'!Z120)</f>
        <v/>
      </c>
      <c r="AB78" s="112" t="str">
        <f ca="1">IF(OR('Intermediate Data'!AA120="",'Intermediate Data'!AA120="N/A"),"",'Intermediate Data'!AA120)</f>
        <v/>
      </c>
      <c r="AC78" s="554" t="str">
        <f ca="1">IF(OR('Intermediate Data'!AB120="",'Intermediate Data'!AB120="N/A"),"",'Intermediate Data'!AB120)</f>
        <v/>
      </c>
      <c r="AD78" s="112" t="str">
        <f ca="1">IF(OR('Intermediate Data'!AC120="",'Intermediate Data'!AC120="N/A"),"",'Intermediate Data'!AC120)</f>
        <v/>
      </c>
      <c r="AE78" s="169" t="str">
        <f ca="1">IF(OR('Intermediate Data'!AD120="",'Intermediate Data'!AD120="N/A"),"",'Intermediate Data'!AD120)</f>
        <v/>
      </c>
      <c r="AF78" s="555"/>
      <c r="AG78" s="682" t="str">
        <f ca="1">IF(OR('Intermediate Data'!AL120="",'Intermediate Data'!AL120="N/A"),"",'Intermediate Data'!AL120)</f>
        <v/>
      </c>
      <c r="AH78" s="682"/>
      <c r="AI78" s="682"/>
      <c r="AJ78" s="682"/>
      <c r="AK78" s="119"/>
      <c r="AL78" s="568" t="str">
        <f ca="1">IF(OR('Intermediate Data'!AG120="",'Intermediate Data'!AG120="N/A"),"",'Intermediate Data'!AG120)</f>
        <v/>
      </c>
      <c r="AM78" s="134" t="str">
        <f ca="1">IF(OR('Intermediate Data'!AH120="",'Intermediate Data'!AH120="N/A"),"",'Intermediate Data'!AH120)</f>
        <v/>
      </c>
      <c r="AN78" s="568" t="str">
        <f ca="1">IF(OR('Intermediate Data'!AI120="",'Intermediate Data'!AI120="N/A"),"",'Intermediate Data'!AI120)</f>
        <v/>
      </c>
      <c r="AO78" s="134" t="str">
        <f ca="1">IF(OR('Intermediate Data'!AJ120="",'Intermediate Data'!AJ120="N/A"),"",'Intermediate Data'!AJ120)</f>
        <v/>
      </c>
      <c r="AP78" s="171" t="str">
        <f ca="1">IF(OR('Intermediate Data'!AK120="",'Intermediate Data'!AK120="N/A"),"",'Intermediate Data'!AK120)</f>
        <v/>
      </c>
      <c r="AQ78" s="156"/>
      <c r="AR78" s="681" t="str">
        <f ca="1">'Intermediate Data'!AN120</f>
        <v>No spec</v>
      </c>
      <c r="AS78" s="681"/>
      <c r="AT78" s="681"/>
      <c r="AU78" s="681"/>
      <c r="AV78" s="119"/>
      <c r="AW78" s="156"/>
      <c r="AX78" s="679" t="str">
        <f ca="1">'Intermediate Data'!AO120</f>
        <v>No spec</v>
      </c>
      <c r="AY78" s="679"/>
      <c r="AZ78" s="679"/>
      <c r="BA78" s="679"/>
      <c r="BB78" s="680"/>
      <c r="BC78" s="680"/>
      <c r="BD78" s="32"/>
      <c r="BE78" s="32"/>
      <c r="BF78" s="31"/>
      <c r="BG78" s="31"/>
      <c r="BH78" s="31"/>
      <c r="BI78" s="31"/>
      <c r="BJ78" s="31"/>
      <c r="BK78" s="31"/>
      <c r="BL78" s="31"/>
      <c r="BM78" s="31"/>
      <c r="BN78" s="31"/>
      <c r="BO78" s="31"/>
      <c r="BP78" s="31"/>
      <c r="BQ78" s="31"/>
      <c r="BR78" s="31"/>
      <c r="BS78" s="31"/>
    </row>
    <row r="79" spans="1:71" x14ac:dyDescent="0.25">
      <c r="A79" s="31"/>
      <c r="B79" s="31"/>
      <c r="C79" s="31"/>
      <c r="D79" s="31"/>
      <c r="E79" s="31"/>
      <c r="F79" s="31"/>
      <c r="G79" s="31"/>
      <c r="H79" s="31"/>
      <c r="I79" s="31"/>
      <c r="J79" s="31"/>
      <c r="K79" s="31"/>
      <c r="L79" s="31"/>
      <c r="M79" s="31"/>
      <c r="N79" s="176" t="str">
        <f ca="1">'Intermediate Data'!Y121</f>
        <v>Water pik</v>
      </c>
      <c r="O79" s="31"/>
      <c r="P79" s="31"/>
      <c r="Q79" s="31"/>
      <c r="R79" s="31"/>
      <c r="S79" s="31"/>
      <c r="T79" s="31"/>
      <c r="U79" s="154"/>
      <c r="V79" s="681" t="str">
        <f ca="1">IF(OR('Intermediate Data'!AE121="",'Intermediate Data'!AE121="N/A"),"",'Intermediate Data'!AE121)</f>
        <v/>
      </c>
      <c r="W79" s="681"/>
      <c r="X79" s="681"/>
      <c r="Y79" s="681"/>
      <c r="Z79" s="112"/>
      <c r="AA79" s="554" t="str">
        <f ca="1">IF(OR('Intermediate Data'!Z121="",'Intermediate Data'!Z121="N/A"),"",'Intermediate Data'!Z121)</f>
        <v/>
      </c>
      <c r="AB79" s="112" t="str">
        <f ca="1">IF(OR('Intermediate Data'!AA121="",'Intermediate Data'!AA121="N/A"),"",'Intermediate Data'!AA121)</f>
        <v/>
      </c>
      <c r="AC79" s="554" t="str">
        <f ca="1">IF(OR('Intermediate Data'!AB121="",'Intermediate Data'!AB121="N/A"),"",'Intermediate Data'!AB121)</f>
        <v/>
      </c>
      <c r="AD79" s="112" t="str">
        <f ca="1">IF(OR('Intermediate Data'!AC121="",'Intermediate Data'!AC121="N/A"),"",'Intermediate Data'!AC121)</f>
        <v/>
      </c>
      <c r="AE79" s="169" t="str">
        <f ca="1">IF(OR('Intermediate Data'!AD121="",'Intermediate Data'!AD121="N/A"),"",'Intermediate Data'!AD121)</f>
        <v/>
      </c>
      <c r="AF79" s="555"/>
      <c r="AG79" s="682" t="str">
        <f ca="1">IF(OR('Intermediate Data'!AL121="",'Intermediate Data'!AL121="N/A"),"",'Intermediate Data'!AL121)</f>
        <v/>
      </c>
      <c r="AH79" s="682"/>
      <c r="AI79" s="682"/>
      <c r="AJ79" s="682"/>
      <c r="AK79" s="119"/>
      <c r="AL79" s="568" t="str">
        <f ca="1">IF(OR('Intermediate Data'!AG121="",'Intermediate Data'!AG121="N/A"),"",'Intermediate Data'!AG121)</f>
        <v/>
      </c>
      <c r="AM79" s="134" t="str">
        <f ca="1">IF(OR('Intermediate Data'!AH121="",'Intermediate Data'!AH121="N/A"),"",'Intermediate Data'!AH121)</f>
        <v/>
      </c>
      <c r="AN79" s="568" t="str">
        <f ca="1">IF(OR('Intermediate Data'!AI121="",'Intermediate Data'!AI121="N/A"),"",'Intermediate Data'!AI121)</f>
        <v/>
      </c>
      <c r="AO79" s="134" t="str">
        <f ca="1">IF(OR('Intermediate Data'!AJ121="",'Intermediate Data'!AJ121="N/A"),"",'Intermediate Data'!AJ121)</f>
        <v/>
      </c>
      <c r="AP79" s="171" t="str">
        <f ca="1">IF(OR('Intermediate Data'!AK121="",'Intermediate Data'!AK121="N/A"),"",'Intermediate Data'!AK121)</f>
        <v/>
      </c>
      <c r="AQ79" s="156"/>
      <c r="AR79" s="681" t="str">
        <f ca="1">'Intermediate Data'!AN121</f>
        <v>No spec</v>
      </c>
      <c r="AS79" s="681"/>
      <c r="AT79" s="681"/>
      <c r="AU79" s="681"/>
      <c r="AV79" s="119"/>
      <c r="AW79" s="156"/>
      <c r="AX79" s="679" t="str">
        <f ca="1">'Intermediate Data'!AO121</f>
        <v>No spec</v>
      </c>
      <c r="AY79" s="679"/>
      <c r="AZ79" s="679"/>
      <c r="BA79" s="679"/>
      <c r="BB79" s="680"/>
      <c r="BC79" s="680"/>
      <c r="BD79" s="32"/>
      <c r="BE79" s="32"/>
      <c r="BF79" s="31"/>
      <c r="BG79" s="31"/>
      <c r="BH79" s="31"/>
      <c r="BI79" s="31"/>
      <c r="BJ79" s="31"/>
      <c r="BK79" s="31"/>
      <c r="BL79" s="31"/>
      <c r="BM79" s="31"/>
      <c r="BN79" s="31"/>
      <c r="BO79" s="31"/>
      <c r="BP79" s="31"/>
      <c r="BQ79" s="31"/>
      <c r="BR79" s="31"/>
      <c r="BS79" s="31"/>
    </row>
    <row r="80" spans="1:71" x14ac:dyDescent="0.25">
      <c r="A80" s="31"/>
      <c r="B80" s="31"/>
      <c r="C80" s="31"/>
      <c r="D80" s="31"/>
      <c r="E80" s="31"/>
      <c r="F80" s="31"/>
      <c r="G80" s="31"/>
      <c r="H80" s="31"/>
      <c r="I80" s="31"/>
      <c r="J80" s="31"/>
      <c r="K80" s="31"/>
      <c r="L80" s="31"/>
      <c r="M80" s="31"/>
      <c r="N80" s="176" t="str">
        <f ca="1">'Intermediate Data'!Y122</f>
        <v>Towel warmer</v>
      </c>
      <c r="O80" s="31"/>
      <c r="P80" s="31"/>
      <c r="Q80" s="31"/>
      <c r="R80" s="31"/>
      <c r="S80" s="31"/>
      <c r="T80" s="31"/>
      <c r="U80" s="154"/>
      <c r="V80" s="681" t="str">
        <f ca="1">IF(OR('Intermediate Data'!AE122="",'Intermediate Data'!AE122="N/A"),"",'Intermediate Data'!AE122)</f>
        <v/>
      </c>
      <c r="W80" s="681"/>
      <c r="X80" s="681"/>
      <c r="Y80" s="681"/>
      <c r="Z80" s="112"/>
      <c r="AA80" s="554" t="str">
        <f ca="1">IF(OR('Intermediate Data'!Z122="",'Intermediate Data'!Z122="N/A"),"",'Intermediate Data'!Z122)</f>
        <v/>
      </c>
      <c r="AB80" s="112" t="str">
        <f ca="1">IF(OR('Intermediate Data'!AA122="",'Intermediate Data'!AA122="N/A"),"",'Intermediate Data'!AA122)</f>
        <v/>
      </c>
      <c r="AC80" s="554" t="str">
        <f ca="1">IF(OR('Intermediate Data'!AB122="",'Intermediate Data'!AB122="N/A"),"",'Intermediate Data'!AB122)</f>
        <v/>
      </c>
      <c r="AD80" s="112" t="str">
        <f ca="1">IF(OR('Intermediate Data'!AC122="",'Intermediate Data'!AC122="N/A"),"",'Intermediate Data'!AC122)</f>
        <v/>
      </c>
      <c r="AE80" s="169" t="str">
        <f ca="1">IF(OR('Intermediate Data'!AD122="",'Intermediate Data'!AD122="N/A"),"",'Intermediate Data'!AD122)</f>
        <v/>
      </c>
      <c r="AF80" s="555"/>
      <c r="AG80" s="682" t="str">
        <f ca="1">IF(OR('Intermediate Data'!AL122="",'Intermediate Data'!AL122="N/A"),"",'Intermediate Data'!AL122)</f>
        <v/>
      </c>
      <c r="AH80" s="682"/>
      <c r="AI80" s="682"/>
      <c r="AJ80" s="682"/>
      <c r="AK80" s="119"/>
      <c r="AL80" s="568" t="str">
        <f ca="1">IF(OR('Intermediate Data'!AG122="",'Intermediate Data'!AG122="N/A"),"",'Intermediate Data'!AG122)</f>
        <v/>
      </c>
      <c r="AM80" s="134" t="str">
        <f ca="1">IF(OR('Intermediate Data'!AH122="",'Intermediate Data'!AH122="N/A"),"",'Intermediate Data'!AH122)</f>
        <v/>
      </c>
      <c r="AN80" s="568" t="str">
        <f ca="1">IF(OR('Intermediate Data'!AI122="",'Intermediate Data'!AI122="N/A"),"",'Intermediate Data'!AI122)</f>
        <v/>
      </c>
      <c r="AO80" s="134" t="str">
        <f ca="1">IF(OR('Intermediate Data'!AJ122="",'Intermediate Data'!AJ122="N/A"),"",'Intermediate Data'!AJ122)</f>
        <v/>
      </c>
      <c r="AP80" s="171" t="str">
        <f ca="1">IF(OR('Intermediate Data'!AK122="",'Intermediate Data'!AK122="N/A"),"",'Intermediate Data'!AK122)</f>
        <v/>
      </c>
      <c r="AQ80" s="156"/>
      <c r="AR80" s="681" t="str">
        <f ca="1">'Intermediate Data'!AN122</f>
        <v>No spec</v>
      </c>
      <c r="AS80" s="681"/>
      <c r="AT80" s="681"/>
      <c r="AU80" s="681"/>
      <c r="AV80" s="119"/>
      <c r="AW80" s="156"/>
      <c r="AX80" s="679" t="str">
        <f ca="1">'Intermediate Data'!AO122</f>
        <v>No spec</v>
      </c>
      <c r="AY80" s="679"/>
      <c r="AZ80" s="679"/>
      <c r="BA80" s="679"/>
      <c r="BB80" s="680"/>
      <c r="BC80" s="680"/>
      <c r="BD80" s="32"/>
      <c r="BE80" s="32"/>
      <c r="BF80" s="31"/>
      <c r="BG80" s="31"/>
      <c r="BH80" s="31"/>
      <c r="BI80" s="31"/>
      <c r="BJ80" s="31"/>
      <c r="BK80" s="31"/>
      <c r="BL80" s="31"/>
      <c r="BM80" s="31"/>
      <c r="BN80" s="31"/>
      <c r="BO80" s="31"/>
      <c r="BP80" s="31"/>
      <c r="BQ80" s="31"/>
      <c r="BR80" s="31"/>
      <c r="BS80" s="31"/>
    </row>
    <row r="81" spans="1:71" x14ac:dyDescent="0.25">
      <c r="A81" s="31"/>
      <c r="B81" s="31"/>
      <c r="C81" s="31"/>
      <c r="D81" s="31"/>
      <c r="E81" s="31"/>
      <c r="F81" s="31"/>
      <c r="G81" s="31"/>
      <c r="H81" s="31"/>
      <c r="I81" s="31"/>
      <c r="J81" s="31"/>
      <c r="K81" s="31"/>
      <c r="L81" s="31"/>
      <c r="M81" s="31"/>
      <c r="N81" s="176" t="str">
        <f ca="1">'Intermediate Data'!Y123</f>
        <v>Tooth brush</v>
      </c>
      <c r="O81" s="32"/>
      <c r="P81" s="32"/>
      <c r="Q81" s="32"/>
      <c r="R81" s="32"/>
      <c r="S81" s="32"/>
      <c r="T81" s="32"/>
      <c r="U81" s="154"/>
      <c r="V81" s="681" t="str">
        <f ca="1">IF(OR('Intermediate Data'!AE123="",'Intermediate Data'!AE123="N/A"),"",'Intermediate Data'!AE123)</f>
        <v/>
      </c>
      <c r="W81" s="681"/>
      <c r="X81" s="681"/>
      <c r="Y81" s="681"/>
      <c r="Z81" s="165"/>
      <c r="AA81" s="554" t="str">
        <f ca="1">IF(OR('Intermediate Data'!Z123="",'Intermediate Data'!Z123="N/A"),"",'Intermediate Data'!Z123)</f>
        <v/>
      </c>
      <c r="AB81" s="112" t="str">
        <f ca="1">IF(OR('Intermediate Data'!AA123="",'Intermediate Data'!AA123="N/A"),"",'Intermediate Data'!AA123)</f>
        <v/>
      </c>
      <c r="AC81" s="554" t="str">
        <f ca="1">IF(OR('Intermediate Data'!AB123="",'Intermediate Data'!AB123="N/A"),"",'Intermediate Data'!AB123)</f>
        <v/>
      </c>
      <c r="AD81" s="112" t="str">
        <f ca="1">IF(OR('Intermediate Data'!AC123="",'Intermediate Data'!AC123="N/A"),"",'Intermediate Data'!AC123)</f>
        <v/>
      </c>
      <c r="AE81" s="169" t="str">
        <f ca="1">IF(OR('Intermediate Data'!AD123="",'Intermediate Data'!AD123="N/A"),"",'Intermediate Data'!AD123)</f>
        <v/>
      </c>
      <c r="AF81" s="555"/>
      <c r="AG81" s="682" t="str">
        <f ca="1">IF(OR('Intermediate Data'!AL123="",'Intermediate Data'!AL123="N/A"),"",'Intermediate Data'!AL123)</f>
        <v/>
      </c>
      <c r="AH81" s="682"/>
      <c r="AI81" s="682"/>
      <c r="AJ81" s="682"/>
      <c r="AK81" s="165"/>
      <c r="AL81" s="568" t="str">
        <f ca="1">IF(OR('Intermediate Data'!AG123="",'Intermediate Data'!AG123="N/A"),"",'Intermediate Data'!AG123)</f>
        <v/>
      </c>
      <c r="AM81" s="134" t="str">
        <f ca="1">IF(OR('Intermediate Data'!AH123="",'Intermediate Data'!AH123="N/A"),"",'Intermediate Data'!AH123)</f>
        <v/>
      </c>
      <c r="AN81" s="568" t="str">
        <f ca="1">IF(OR('Intermediate Data'!AI123="",'Intermediate Data'!AI123="N/A"),"",'Intermediate Data'!AI123)</f>
        <v/>
      </c>
      <c r="AO81" s="134" t="str">
        <f ca="1">IF(OR('Intermediate Data'!AJ123="",'Intermediate Data'!AJ123="N/A"),"",'Intermediate Data'!AJ123)</f>
        <v/>
      </c>
      <c r="AP81" s="171" t="str">
        <f ca="1">IF(OR('Intermediate Data'!AK123="",'Intermediate Data'!AK123="N/A"),"",'Intermediate Data'!AK123)</f>
        <v/>
      </c>
      <c r="AQ81" s="156"/>
      <c r="AR81" s="681">
        <f ca="1">'Intermediate Data'!AN123</f>
        <v>0.22</v>
      </c>
      <c r="AS81" s="681"/>
      <c r="AT81" s="681"/>
      <c r="AU81" s="681"/>
      <c r="AV81" s="165"/>
      <c r="AW81" s="156"/>
      <c r="AX81" s="679" t="str">
        <f ca="1">'Intermediate Data'!AO123</f>
        <v>No spec</v>
      </c>
      <c r="AY81" s="679"/>
      <c r="AZ81" s="679"/>
      <c r="BA81" s="679"/>
      <c r="BB81" s="680"/>
      <c r="BC81" s="680"/>
      <c r="BD81" s="32"/>
      <c r="BE81" s="32"/>
      <c r="BF81" s="31"/>
      <c r="BG81" s="31"/>
      <c r="BH81" s="31"/>
      <c r="BI81" s="31"/>
      <c r="BJ81" s="31"/>
      <c r="BK81" s="31"/>
      <c r="BL81" s="31"/>
      <c r="BM81" s="31"/>
      <c r="BN81" s="31"/>
      <c r="BO81" s="31"/>
      <c r="BP81" s="31"/>
      <c r="BQ81" s="31"/>
      <c r="BR81" s="31"/>
      <c r="BS81" s="31"/>
    </row>
    <row r="82" spans="1:71" x14ac:dyDescent="0.25">
      <c r="B82" s="31"/>
      <c r="C82" s="31"/>
      <c r="D82" s="31"/>
      <c r="E82" s="31"/>
      <c r="F82" s="31"/>
      <c r="G82" s="31"/>
      <c r="H82" s="31"/>
      <c r="I82" s="31"/>
      <c r="J82" s="31"/>
      <c r="K82" s="31"/>
      <c r="L82" s="31"/>
      <c r="M82" s="31"/>
      <c r="N82" s="176" t="str">
        <f ca="1">'Intermediate Data'!Y124</f>
        <v>Shaver</v>
      </c>
      <c r="O82" s="32"/>
      <c r="P82" s="32"/>
      <c r="Q82" s="32"/>
      <c r="R82" s="32"/>
      <c r="S82" s="32"/>
      <c r="T82" s="32"/>
      <c r="U82" s="154"/>
      <c r="V82" s="681" t="str">
        <f ca="1">IF(OR('Intermediate Data'!AE124="",'Intermediate Data'!AE124="N/A"),"",'Intermediate Data'!AE124)</f>
        <v/>
      </c>
      <c r="W82" s="681"/>
      <c r="X82" s="681"/>
      <c r="Y82" s="681"/>
      <c r="Z82" s="165"/>
      <c r="AA82" s="554" t="str">
        <f ca="1">IF(OR('Intermediate Data'!Z124="",'Intermediate Data'!Z124="N/A"),"",'Intermediate Data'!Z124)</f>
        <v/>
      </c>
      <c r="AB82" s="112" t="str">
        <f ca="1">IF(OR('Intermediate Data'!AA124="",'Intermediate Data'!AA124="N/A"),"",'Intermediate Data'!AA124)</f>
        <v/>
      </c>
      <c r="AC82" s="554" t="str">
        <f ca="1">IF(OR('Intermediate Data'!AB124="",'Intermediate Data'!AB124="N/A"),"",'Intermediate Data'!AB124)</f>
        <v/>
      </c>
      <c r="AD82" s="112" t="str">
        <f ca="1">IF(OR('Intermediate Data'!AC124="",'Intermediate Data'!AC124="N/A"),"",'Intermediate Data'!AC124)</f>
        <v/>
      </c>
      <c r="AE82" s="169" t="str">
        <f ca="1">IF(OR('Intermediate Data'!AD124="",'Intermediate Data'!AD124="N/A"),"",'Intermediate Data'!AD124)</f>
        <v/>
      </c>
      <c r="AF82" s="555"/>
      <c r="AG82" s="682" t="str">
        <f ca="1">IF(OR('Intermediate Data'!AL124="",'Intermediate Data'!AL124="N/A"),"",'Intermediate Data'!AL124)</f>
        <v/>
      </c>
      <c r="AH82" s="682"/>
      <c r="AI82" s="682"/>
      <c r="AJ82" s="682"/>
      <c r="AK82" s="165"/>
      <c r="AL82" s="568" t="str">
        <f ca="1">IF(OR('Intermediate Data'!AG124="",'Intermediate Data'!AG124="N/A"),"",'Intermediate Data'!AG124)</f>
        <v/>
      </c>
      <c r="AM82" s="134" t="str">
        <f ca="1">IF(OR('Intermediate Data'!AH124="",'Intermediate Data'!AH124="N/A"),"",'Intermediate Data'!AH124)</f>
        <v/>
      </c>
      <c r="AN82" s="568" t="str">
        <f ca="1">IF(OR('Intermediate Data'!AI124="",'Intermediate Data'!AI124="N/A"),"",'Intermediate Data'!AI124)</f>
        <v/>
      </c>
      <c r="AO82" s="134" t="str">
        <f ca="1">IF(OR('Intermediate Data'!AJ124="",'Intermediate Data'!AJ124="N/A"),"",'Intermediate Data'!AJ124)</f>
        <v/>
      </c>
      <c r="AP82" s="171" t="str">
        <f ca="1">IF(OR('Intermediate Data'!AK124="",'Intermediate Data'!AK124="N/A"),"",'Intermediate Data'!AK124)</f>
        <v/>
      </c>
      <c r="AQ82" s="156"/>
      <c r="AR82" s="681">
        <f ca="1">'Intermediate Data'!AN124</f>
        <v>0.22</v>
      </c>
      <c r="AS82" s="681"/>
      <c r="AT82" s="681"/>
      <c r="AU82" s="681"/>
      <c r="AV82" s="165"/>
      <c r="AW82" s="156"/>
      <c r="AX82" s="679" t="str">
        <f ca="1">'Intermediate Data'!AO124</f>
        <v>No spec</v>
      </c>
      <c r="AY82" s="679"/>
      <c r="AZ82" s="679"/>
      <c r="BA82" s="679"/>
      <c r="BB82" s="680"/>
      <c r="BC82" s="680"/>
      <c r="BD82" s="32"/>
      <c r="BE82" s="32"/>
      <c r="BF82" s="31"/>
    </row>
    <row r="83" spans="1:71" x14ac:dyDescent="0.25">
      <c r="B83" s="31"/>
      <c r="C83" s="31"/>
      <c r="D83" s="31"/>
      <c r="E83" s="31"/>
      <c r="F83" s="31"/>
      <c r="G83" s="31"/>
      <c r="H83" s="31"/>
      <c r="I83" s="31"/>
      <c r="J83" s="31"/>
      <c r="K83" s="31"/>
      <c r="L83" s="31"/>
      <c r="M83" s="31"/>
      <c r="N83" s="176" t="str">
        <f ca="1">'Intermediate Data'!Y125</f>
        <v>Hair dryer - Blow dryer</v>
      </c>
      <c r="O83" s="32"/>
      <c r="P83" s="32"/>
      <c r="Q83" s="32"/>
      <c r="R83" s="32"/>
      <c r="S83" s="32"/>
      <c r="T83" s="32"/>
      <c r="U83" s="154"/>
      <c r="V83" s="681" t="str">
        <f ca="1">IF(OR('Intermediate Data'!AE125="",'Intermediate Data'!AE125="N/A"),"",'Intermediate Data'!AE125)</f>
        <v/>
      </c>
      <c r="W83" s="681"/>
      <c r="X83" s="681"/>
      <c r="Y83" s="681"/>
      <c r="Z83" s="165"/>
      <c r="AA83" s="554" t="str">
        <f ca="1">IF(OR('Intermediate Data'!Z125="",'Intermediate Data'!Z125="N/A"),"",'Intermediate Data'!Z125)</f>
        <v/>
      </c>
      <c r="AB83" s="112" t="str">
        <f ca="1">IF(OR('Intermediate Data'!AA125="",'Intermediate Data'!AA125="N/A"),"",'Intermediate Data'!AA125)</f>
        <v/>
      </c>
      <c r="AC83" s="554" t="str">
        <f ca="1">IF(OR('Intermediate Data'!AB125="",'Intermediate Data'!AB125="N/A"),"",'Intermediate Data'!AB125)</f>
        <v/>
      </c>
      <c r="AD83" s="112" t="str">
        <f ca="1">IF(OR('Intermediate Data'!AC125="",'Intermediate Data'!AC125="N/A"),"",'Intermediate Data'!AC125)</f>
        <v/>
      </c>
      <c r="AE83" s="169" t="str">
        <f ca="1">IF(OR('Intermediate Data'!AD125="",'Intermediate Data'!AD125="N/A"),"",'Intermediate Data'!AD125)</f>
        <v/>
      </c>
      <c r="AF83" s="555"/>
      <c r="AG83" s="682" t="str">
        <f ca="1">IF(OR('Intermediate Data'!AL125="",'Intermediate Data'!AL125="N/A"),"",'Intermediate Data'!AL125)</f>
        <v/>
      </c>
      <c r="AH83" s="682"/>
      <c r="AI83" s="682"/>
      <c r="AJ83" s="682"/>
      <c r="AK83" s="165"/>
      <c r="AL83" s="568" t="str">
        <f ca="1">IF(OR('Intermediate Data'!AG125="",'Intermediate Data'!AG125="N/A"),"",'Intermediate Data'!AG125)</f>
        <v/>
      </c>
      <c r="AM83" s="134" t="str">
        <f ca="1">IF(OR('Intermediate Data'!AH125="",'Intermediate Data'!AH125="N/A"),"",'Intermediate Data'!AH125)</f>
        <v/>
      </c>
      <c r="AN83" s="568" t="str">
        <f ca="1">IF(OR('Intermediate Data'!AI125="",'Intermediate Data'!AI125="N/A"),"",'Intermediate Data'!AI125)</f>
        <v/>
      </c>
      <c r="AO83" s="134" t="str">
        <f ca="1">IF(OR('Intermediate Data'!AJ125="",'Intermediate Data'!AJ125="N/A"),"",'Intermediate Data'!AJ125)</f>
        <v/>
      </c>
      <c r="AP83" s="171" t="str">
        <f ca="1">IF(OR('Intermediate Data'!AK125="",'Intermediate Data'!AK125="N/A"),"",'Intermediate Data'!AK125)</f>
        <v/>
      </c>
      <c r="AQ83" s="156"/>
      <c r="AR83" s="681" t="str">
        <f ca="1">'Intermediate Data'!AN125</f>
        <v>No spec</v>
      </c>
      <c r="AS83" s="681"/>
      <c r="AT83" s="681"/>
      <c r="AU83" s="681"/>
      <c r="AV83" s="165"/>
      <c r="AW83" s="156"/>
      <c r="AX83" s="679" t="str">
        <f ca="1">'Intermediate Data'!AO125</f>
        <v>No spec</v>
      </c>
      <c r="AY83" s="679"/>
      <c r="AZ83" s="679"/>
      <c r="BA83" s="679"/>
      <c r="BB83" s="680"/>
      <c r="BC83" s="680"/>
      <c r="BD83" s="32"/>
      <c r="BE83" s="32"/>
      <c r="BF83" s="31"/>
    </row>
    <row r="84" spans="1:71" x14ac:dyDescent="0.25">
      <c r="B84" s="31"/>
      <c r="C84" s="31"/>
      <c r="D84" s="31"/>
      <c r="E84" s="31"/>
      <c r="F84" s="31"/>
      <c r="G84" s="31"/>
      <c r="H84" s="31"/>
      <c r="I84" s="31"/>
      <c r="J84" s="31"/>
      <c r="K84" s="31"/>
      <c r="L84" s="31"/>
      <c r="M84" s="31"/>
      <c r="N84" s="176" t="str">
        <f ca="1">'Intermediate Data'!Y126</f>
        <v>Curling iron</v>
      </c>
      <c r="O84" s="32"/>
      <c r="P84" s="32"/>
      <c r="Q84" s="32"/>
      <c r="R84" s="32"/>
      <c r="S84" s="32"/>
      <c r="T84" s="32"/>
      <c r="U84" s="154"/>
      <c r="V84" s="681" t="str">
        <f ca="1">IF(OR('Intermediate Data'!AE126="",'Intermediate Data'!AE126="N/A"),"",'Intermediate Data'!AE126)</f>
        <v/>
      </c>
      <c r="W84" s="681"/>
      <c r="X84" s="681"/>
      <c r="Y84" s="681"/>
      <c r="Z84" s="165"/>
      <c r="AA84" s="554" t="str">
        <f ca="1">IF(OR('Intermediate Data'!Z126="",'Intermediate Data'!Z126="N/A"),"",'Intermediate Data'!Z126)</f>
        <v/>
      </c>
      <c r="AB84" s="112" t="str">
        <f ca="1">IF(OR('Intermediate Data'!AA126="",'Intermediate Data'!AA126="N/A"),"",'Intermediate Data'!AA126)</f>
        <v/>
      </c>
      <c r="AC84" s="554" t="str">
        <f ca="1">IF(OR('Intermediate Data'!AB126="",'Intermediate Data'!AB126="N/A"),"",'Intermediate Data'!AB126)</f>
        <v/>
      </c>
      <c r="AD84" s="112" t="str">
        <f ca="1">IF(OR('Intermediate Data'!AC126="",'Intermediate Data'!AC126="N/A"),"",'Intermediate Data'!AC126)</f>
        <v/>
      </c>
      <c r="AE84" s="169" t="str">
        <f ca="1">IF(OR('Intermediate Data'!AD126="",'Intermediate Data'!AD126="N/A"),"",'Intermediate Data'!AD126)</f>
        <v/>
      </c>
      <c r="AF84" s="555"/>
      <c r="AG84" s="682" t="str">
        <f ca="1">IF(OR('Intermediate Data'!AL126="",'Intermediate Data'!AL126="N/A"),"",'Intermediate Data'!AL126)</f>
        <v/>
      </c>
      <c r="AH84" s="682"/>
      <c r="AI84" s="682"/>
      <c r="AJ84" s="682"/>
      <c r="AK84" s="165"/>
      <c r="AL84" s="568" t="str">
        <f ca="1">IF(OR('Intermediate Data'!AG126="",'Intermediate Data'!AG126="N/A"),"",'Intermediate Data'!AG126)</f>
        <v/>
      </c>
      <c r="AM84" s="134" t="str">
        <f ca="1">IF(OR('Intermediate Data'!AH126="",'Intermediate Data'!AH126="N/A"),"",'Intermediate Data'!AH126)</f>
        <v/>
      </c>
      <c r="AN84" s="568" t="str">
        <f ca="1">IF(OR('Intermediate Data'!AI126="",'Intermediate Data'!AI126="N/A"),"",'Intermediate Data'!AI126)</f>
        <v/>
      </c>
      <c r="AO84" s="134" t="str">
        <f ca="1">IF(OR('Intermediate Data'!AJ126="",'Intermediate Data'!AJ126="N/A"),"",'Intermediate Data'!AJ126)</f>
        <v/>
      </c>
      <c r="AP84" s="171" t="str">
        <f ca="1">IF(OR('Intermediate Data'!AK126="",'Intermediate Data'!AK126="N/A"),"",'Intermediate Data'!AK126)</f>
        <v/>
      </c>
      <c r="AQ84" s="156"/>
      <c r="AR84" s="681" t="str">
        <f ca="1">'Intermediate Data'!AN126</f>
        <v>No spec</v>
      </c>
      <c r="AS84" s="681"/>
      <c r="AT84" s="681"/>
      <c r="AU84" s="681"/>
      <c r="AV84" s="165"/>
      <c r="AW84" s="156"/>
      <c r="AX84" s="679" t="str">
        <f ca="1">'Intermediate Data'!AO126</f>
        <v>No spec</v>
      </c>
      <c r="AY84" s="679"/>
      <c r="AZ84" s="679"/>
      <c r="BA84" s="679"/>
      <c r="BB84" s="680"/>
      <c r="BC84" s="680"/>
      <c r="BD84" s="32"/>
      <c r="BE84" s="32"/>
      <c r="BF84" s="31"/>
    </row>
    <row r="85" spans="1:71" x14ac:dyDescent="0.25">
      <c r="B85" s="31"/>
      <c r="C85" s="31"/>
      <c r="D85" s="31"/>
      <c r="E85" s="31"/>
      <c r="F85" s="31"/>
      <c r="G85" s="31"/>
      <c r="H85" s="31"/>
      <c r="I85" s="31"/>
      <c r="J85" s="31"/>
      <c r="K85" s="31"/>
      <c r="L85" s="31"/>
      <c r="M85" s="31"/>
      <c r="N85" s="176" t="str">
        <f ca="1">'Intermediate Data'!Y127</f>
        <v>Ride-on toy car</v>
      </c>
      <c r="O85" s="32"/>
      <c r="P85" s="32"/>
      <c r="Q85" s="32"/>
      <c r="R85" s="32"/>
      <c r="S85" s="32"/>
      <c r="T85" s="32"/>
      <c r="U85" s="154"/>
      <c r="V85" s="681" t="str">
        <f ca="1">IF(OR('Intermediate Data'!AE127="",'Intermediate Data'!AE127="N/A"),"",'Intermediate Data'!AE127)</f>
        <v/>
      </c>
      <c r="W85" s="681"/>
      <c r="X85" s="681"/>
      <c r="Y85" s="681"/>
      <c r="Z85" s="165"/>
      <c r="AA85" s="554" t="str">
        <f ca="1">IF(OR('Intermediate Data'!Z127="",'Intermediate Data'!Z127="N/A"),"",'Intermediate Data'!Z127)</f>
        <v/>
      </c>
      <c r="AB85" s="112" t="str">
        <f ca="1">IF(OR('Intermediate Data'!AA127="",'Intermediate Data'!AA127="N/A"),"",'Intermediate Data'!AA127)</f>
        <v/>
      </c>
      <c r="AC85" s="554" t="str">
        <f ca="1">IF(OR('Intermediate Data'!AB127="",'Intermediate Data'!AB127="N/A"),"",'Intermediate Data'!AB127)</f>
        <v/>
      </c>
      <c r="AD85" s="112" t="str">
        <f ca="1">IF(OR('Intermediate Data'!AC127="",'Intermediate Data'!AC127="N/A"),"",'Intermediate Data'!AC127)</f>
        <v/>
      </c>
      <c r="AE85" s="169" t="str">
        <f ca="1">IF(OR('Intermediate Data'!AD127="",'Intermediate Data'!AD127="N/A"),"",'Intermediate Data'!AD127)</f>
        <v/>
      </c>
      <c r="AF85" s="555"/>
      <c r="AG85" s="682" t="str">
        <f ca="1">IF(OR('Intermediate Data'!AL127="",'Intermediate Data'!AL127="N/A"),"",'Intermediate Data'!AL127)</f>
        <v/>
      </c>
      <c r="AH85" s="682"/>
      <c r="AI85" s="682"/>
      <c r="AJ85" s="682"/>
      <c r="AK85" s="165"/>
      <c r="AL85" s="568" t="str">
        <f ca="1">IF(OR('Intermediate Data'!AG127="",'Intermediate Data'!AG127="N/A"),"",'Intermediate Data'!AG127)</f>
        <v/>
      </c>
      <c r="AM85" s="134" t="str">
        <f ca="1">IF(OR('Intermediate Data'!AH127="",'Intermediate Data'!AH127="N/A"),"",'Intermediate Data'!AH127)</f>
        <v/>
      </c>
      <c r="AN85" s="568" t="str">
        <f ca="1">IF(OR('Intermediate Data'!AI127="",'Intermediate Data'!AI127="N/A"),"",'Intermediate Data'!AI127)</f>
        <v/>
      </c>
      <c r="AO85" s="134" t="str">
        <f ca="1">IF(OR('Intermediate Data'!AJ127="",'Intermediate Data'!AJ127="N/A"),"",'Intermediate Data'!AJ127)</f>
        <v/>
      </c>
      <c r="AP85" s="171" t="str">
        <f ca="1">IF(OR('Intermediate Data'!AK127="",'Intermediate Data'!AK127="N/A"),"",'Intermediate Data'!AK127)</f>
        <v/>
      </c>
      <c r="AQ85" s="156"/>
      <c r="AR85" s="681" t="str">
        <f ca="1">'Intermediate Data'!AN127</f>
        <v>No spec</v>
      </c>
      <c r="AS85" s="681"/>
      <c r="AT85" s="681"/>
      <c r="AU85" s="681"/>
      <c r="AV85" s="165"/>
      <c r="AW85" s="156"/>
      <c r="AX85" s="679" t="str">
        <f ca="1">'Intermediate Data'!AO127</f>
        <v>No spec</v>
      </c>
      <c r="AY85" s="679"/>
      <c r="AZ85" s="679"/>
      <c r="BA85" s="679"/>
      <c r="BB85" s="680"/>
      <c r="BC85" s="680"/>
      <c r="BD85" s="32"/>
      <c r="BE85" s="32"/>
      <c r="BF85" s="31"/>
    </row>
    <row r="86" spans="1:71" x14ac:dyDescent="0.25">
      <c r="B86" s="31"/>
      <c r="C86" s="31"/>
      <c r="D86" s="31"/>
      <c r="E86" s="31"/>
      <c r="F86" s="31"/>
      <c r="G86" s="31"/>
      <c r="H86" s="31"/>
      <c r="I86" s="31"/>
      <c r="J86" s="31"/>
      <c r="K86" s="31"/>
      <c r="L86" s="31"/>
      <c r="M86" s="31"/>
      <c r="N86" s="176" t="str">
        <f ca="1">'Intermediate Data'!Y128</f>
        <v>Renewable energy component</v>
      </c>
      <c r="O86" s="32"/>
      <c r="P86" s="32"/>
      <c r="Q86" s="32"/>
      <c r="R86" s="32"/>
      <c r="S86" s="32"/>
      <c r="T86" s="32"/>
      <c r="U86" s="154"/>
      <c r="V86" s="681" t="str">
        <f ca="1">IF(OR('Intermediate Data'!AE128="",'Intermediate Data'!AE128="N/A"),"",'Intermediate Data'!AE128)</f>
        <v/>
      </c>
      <c r="W86" s="681"/>
      <c r="X86" s="681"/>
      <c r="Y86" s="681"/>
      <c r="Z86" s="165"/>
      <c r="AA86" s="554" t="str">
        <f ca="1">IF(OR('Intermediate Data'!Z128="",'Intermediate Data'!Z128="N/A"),"",'Intermediate Data'!Z128)</f>
        <v/>
      </c>
      <c r="AB86" s="112" t="str">
        <f ca="1">IF(OR('Intermediate Data'!AA128="",'Intermediate Data'!AA128="N/A"),"",'Intermediate Data'!AA128)</f>
        <v/>
      </c>
      <c r="AC86" s="554" t="str">
        <f ca="1">IF(OR('Intermediate Data'!AB128="",'Intermediate Data'!AB128="N/A"),"",'Intermediate Data'!AB128)</f>
        <v/>
      </c>
      <c r="AD86" s="112" t="str">
        <f ca="1">IF(OR('Intermediate Data'!AC128="",'Intermediate Data'!AC128="N/A"),"",'Intermediate Data'!AC128)</f>
        <v/>
      </c>
      <c r="AE86" s="169" t="str">
        <f ca="1">IF(OR('Intermediate Data'!AD128="",'Intermediate Data'!AD128="N/A"),"",'Intermediate Data'!AD128)</f>
        <v/>
      </c>
      <c r="AF86" s="555"/>
      <c r="AG86" s="682" t="str">
        <f ca="1">IF(OR('Intermediate Data'!AL128="",'Intermediate Data'!AL128="N/A"),"",'Intermediate Data'!AL128)</f>
        <v/>
      </c>
      <c r="AH86" s="682"/>
      <c r="AI86" s="682"/>
      <c r="AJ86" s="682"/>
      <c r="AK86" s="165"/>
      <c r="AL86" s="568" t="str">
        <f ca="1">IF(OR('Intermediate Data'!AG128="",'Intermediate Data'!AG128="N/A"),"",'Intermediate Data'!AG128)</f>
        <v/>
      </c>
      <c r="AM86" s="134" t="str">
        <f ca="1">IF(OR('Intermediate Data'!AH128="",'Intermediate Data'!AH128="N/A"),"",'Intermediate Data'!AH128)</f>
        <v/>
      </c>
      <c r="AN86" s="568" t="str">
        <f ca="1">IF(OR('Intermediate Data'!AI128="",'Intermediate Data'!AI128="N/A"),"",'Intermediate Data'!AI128)</f>
        <v/>
      </c>
      <c r="AO86" s="134" t="str">
        <f ca="1">IF(OR('Intermediate Data'!AJ128="",'Intermediate Data'!AJ128="N/A"),"",'Intermediate Data'!AJ128)</f>
        <v/>
      </c>
      <c r="AP86" s="171" t="str">
        <f ca="1">IF(OR('Intermediate Data'!AK128="",'Intermediate Data'!AK128="N/A"),"",'Intermediate Data'!AK128)</f>
        <v/>
      </c>
      <c r="AQ86" s="156"/>
      <c r="AR86" s="681" t="str">
        <f ca="1">'Intermediate Data'!AN128</f>
        <v>No spec</v>
      </c>
      <c r="AS86" s="681"/>
      <c r="AT86" s="681"/>
      <c r="AU86" s="681"/>
      <c r="AV86" s="165"/>
      <c r="AW86" s="156"/>
      <c r="AX86" s="679" t="str">
        <f ca="1">'Intermediate Data'!AO128</f>
        <v>No spec</v>
      </c>
      <c r="AY86" s="679"/>
      <c r="AZ86" s="679"/>
      <c r="BA86" s="679"/>
      <c r="BB86" s="680"/>
      <c r="BC86" s="680"/>
      <c r="BD86" s="32"/>
      <c r="BE86" s="32"/>
      <c r="BF86" s="31"/>
    </row>
    <row r="87" spans="1:71" x14ac:dyDescent="0.25">
      <c r="B87" s="31"/>
      <c r="C87" s="31"/>
      <c r="D87" s="31"/>
      <c r="E87" s="31"/>
      <c r="F87" s="31"/>
      <c r="G87" s="31"/>
      <c r="H87" s="31"/>
      <c r="I87" s="31"/>
      <c r="J87" s="31"/>
      <c r="K87" s="31"/>
      <c r="L87" s="31"/>
      <c r="M87" s="31"/>
      <c r="N87" s="176" t="str">
        <f ca="1">'Intermediate Data'!Y129</f>
        <v>Electric car</v>
      </c>
      <c r="O87" s="32"/>
      <c r="P87" s="32"/>
      <c r="Q87" s="32"/>
      <c r="R87" s="32"/>
      <c r="S87" s="32"/>
      <c r="T87" s="32"/>
      <c r="U87" s="154"/>
      <c r="V87" s="681" t="str">
        <f ca="1">IF(OR('Intermediate Data'!AE129="",'Intermediate Data'!AE129="N/A"),"",'Intermediate Data'!AE129)</f>
        <v/>
      </c>
      <c r="W87" s="681"/>
      <c r="X87" s="681"/>
      <c r="Y87" s="681"/>
      <c r="Z87" s="165"/>
      <c r="AA87" s="554" t="str">
        <f ca="1">IF(OR('Intermediate Data'!Z129="",'Intermediate Data'!Z129="N/A"),"",'Intermediate Data'!Z129)</f>
        <v/>
      </c>
      <c r="AB87" s="112" t="str">
        <f ca="1">IF(OR('Intermediate Data'!AA129="",'Intermediate Data'!AA129="N/A"),"",'Intermediate Data'!AA129)</f>
        <v/>
      </c>
      <c r="AC87" s="554" t="str">
        <f ca="1">IF(OR('Intermediate Data'!AB129="",'Intermediate Data'!AB129="N/A"),"",'Intermediate Data'!AB129)</f>
        <v/>
      </c>
      <c r="AD87" s="112" t="str">
        <f ca="1">IF(OR('Intermediate Data'!AC129="",'Intermediate Data'!AC129="N/A"),"",'Intermediate Data'!AC129)</f>
        <v/>
      </c>
      <c r="AE87" s="169" t="str">
        <f ca="1">IF(OR('Intermediate Data'!AD129="",'Intermediate Data'!AD129="N/A"),"",'Intermediate Data'!AD129)</f>
        <v/>
      </c>
      <c r="AF87" s="555"/>
      <c r="AG87" s="682" t="str">
        <f ca="1">IF(OR('Intermediate Data'!AL129="",'Intermediate Data'!AL129="N/A"),"",'Intermediate Data'!AL129)</f>
        <v/>
      </c>
      <c r="AH87" s="682"/>
      <c r="AI87" s="682"/>
      <c r="AJ87" s="682"/>
      <c r="AK87" s="165"/>
      <c r="AL87" s="568" t="str">
        <f ca="1">IF(OR('Intermediate Data'!AG129="",'Intermediate Data'!AG129="N/A"),"",'Intermediate Data'!AG129)</f>
        <v/>
      </c>
      <c r="AM87" s="134" t="str">
        <f ca="1">IF(OR('Intermediate Data'!AH129="",'Intermediate Data'!AH129="N/A"),"",'Intermediate Data'!AH129)</f>
        <v/>
      </c>
      <c r="AN87" s="568" t="str">
        <f ca="1">IF(OR('Intermediate Data'!AI129="",'Intermediate Data'!AI129="N/A"),"",'Intermediate Data'!AI129)</f>
        <v/>
      </c>
      <c r="AO87" s="134" t="str">
        <f ca="1">IF(OR('Intermediate Data'!AJ129="",'Intermediate Data'!AJ129="N/A"),"",'Intermediate Data'!AJ129)</f>
        <v/>
      </c>
      <c r="AP87" s="171" t="str">
        <f ca="1">IF(OR('Intermediate Data'!AK129="",'Intermediate Data'!AK129="N/A"),"",'Intermediate Data'!AK129)</f>
        <v/>
      </c>
      <c r="AQ87" s="156"/>
      <c r="AR87" s="681" t="str">
        <f ca="1">'Intermediate Data'!AN129</f>
        <v>No spec</v>
      </c>
      <c r="AS87" s="681"/>
      <c r="AT87" s="681"/>
      <c r="AU87" s="681"/>
      <c r="AV87" s="165"/>
      <c r="AW87" s="156"/>
      <c r="AX87" s="679" t="str">
        <f ca="1">'Intermediate Data'!AO129</f>
        <v>No spec</v>
      </c>
      <c r="AY87" s="679"/>
      <c r="AZ87" s="679"/>
      <c r="BA87" s="679"/>
      <c r="BB87" s="680"/>
      <c r="BC87" s="680"/>
      <c r="BD87" s="32"/>
      <c r="BE87" s="32"/>
      <c r="BF87" s="31"/>
    </row>
    <row r="88" spans="1:71" x14ac:dyDescent="0.25">
      <c r="B88" s="31"/>
      <c r="C88" s="31"/>
      <c r="D88" s="31"/>
      <c r="E88" s="31"/>
      <c r="F88" s="31"/>
      <c r="G88" s="31"/>
      <c r="H88" s="31"/>
      <c r="I88" s="31"/>
      <c r="J88" s="31"/>
      <c r="K88" s="31"/>
      <c r="L88" s="31"/>
      <c r="M88" s="31"/>
      <c r="N88" s="176" t="str">
        <f ca="1">'Intermediate Data'!Y130</f>
        <v>Digital photo frame</v>
      </c>
      <c r="O88" s="32"/>
      <c r="P88" s="32"/>
      <c r="Q88" s="32"/>
      <c r="R88" s="32"/>
      <c r="S88" s="32"/>
      <c r="T88" s="32"/>
      <c r="U88" s="154"/>
      <c r="V88" s="681" t="str">
        <f ca="1">IF(OR('Intermediate Data'!AE130="",'Intermediate Data'!AE130="N/A"),"",'Intermediate Data'!AE130)</f>
        <v/>
      </c>
      <c r="W88" s="681"/>
      <c r="X88" s="681"/>
      <c r="Y88" s="681"/>
      <c r="Z88" s="165"/>
      <c r="AA88" s="554" t="str">
        <f ca="1">IF(OR('Intermediate Data'!Z130="",'Intermediate Data'!Z130="N/A"),"",'Intermediate Data'!Z130)</f>
        <v/>
      </c>
      <c r="AB88" s="112" t="str">
        <f ca="1">IF(OR('Intermediate Data'!AA130="",'Intermediate Data'!AA130="N/A"),"",'Intermediate Data'!AA130)</f>
        <v/>
      </c>
      <c r="AC88" s="554" t="str">
        <f ca="1">IF(OR('Intermediate Data'!AB130="",'Intermediate Data'!AB130="N/A"),"",'Intermediate Data'!AB130)</f>
        <v/>
      </c>
      <c r="AD88" s="112" t="str">
        <f ca="1">IF(OR('Intermediate Data'!AC130="",'Intermediate Data'!AC130="N/A"),"",'Intermediate Data'!AC130)</f>
        <v/>
      </c>
      <c r="AE88" s="169" t="str">
        <f ca="1">IF(OR('Intermediate Data'!AD130="",'Intermediate Data'!AD130="N/A"),"",'Intermediate Data'!AD130)</f>
        <v/>
      </c>
      <c r="AF88" s="555"/>
      <c r="AG88" s="682" t="str">
        <f ca="1">IF(OR('Intermediate Data'!AL130="",'Intermediate Data'!AL130="N/A"),"",'Intermediate Data'!AL130)</f>
        <v/>
      </c>
      <c r="AH88" s="682"/>
      <c r="AI88" s="682"/>
      <c r="AJ88" s="682"/>
      <c r="AK88" s="165"/>
      <c r="AL88" s="568" t="str">
        <f ca="1">IF(OR('Intermediate Data'!AG130="",'Intermediate Data'!AG130="N/A"),"",'Intermediate Data'!AG130)</f>
        <v/>
      </c>
      <c r="AM88" s="134" t="str">
        <f ca="1">IF(OR('Intermediate Data'!AH130="",'Intermediate Data'!AH130="N/A"),"",'Intermediate Data'!AH130)</f>
        <v/>
      </c>
      <c r="AN88" s="568" t="str">
        <f ca="1">IF(OR('Intermediate Data'!AI130="",'Intermediate Data'!AI130="N/A"),"",'Intermediate Data'!AI130)</f>
        <v/>
      </c>
      <c r="AO88" s="134" t="str">
        <f ca="1">IF(OR('Intermediate Data'!AJ130="",'Intermediate Data'!AJ130="N/A"),"",'Intermediate Data'!AJ130)</f>
        <v/>
      </c>
      <c r="AP88" s="171" t="str">
        <f ca="1">IF(OR('Intermediate Data'!AK130="",'Intermediate Data'!AK130="N/A"),"",'Intermediate Data'!AK130)</f>
        <v/>
      </c>
      <c r="AQ88" s="156"/>
      <c r="AR88" s="681">
        <f ca="1">'Intermediate Data'!AN130</f>
        <v>0</v>
      </c>
      <c r="AS88" s="681"/>
      <c r="AT88" s="681"/>
      <c r="AU88" s="681"/>
      <c r="AV88" s="165"/>
      <c r="AW88" s="156"/>
      <c r="AX88" s="679">
        <f ca="1">'Intermediate Data'!AO130</f>
        <v>13</v>
      </c>
      <c r="AY88" s="679"/>
      <c r="AZ88" s="679"/>
      <c r="BA88" s="679"/>
      <c r="BB88" s="680"/>
      <c r="BC88" s="680"/>
      <c r="BD88" s="32"/>
      <c r="BE88" s="32"/>
      <c r="BF88" s="31"/>
    </row>
    <row r="89" spans="1:71" x14ac:dyDescent="0.25">
      <c r="B89" s="31"/>
      <c r="C89" s="31"/>
      <c r="D89" s="31"/>
      <c r="E89" s="31"/>
      <c r="F89" s="31"/>
      <c r="G89" s="31"/>
      <c r="H89" s="31"/>
      <c r="I89" s="31"/>
      <c r="J89" s="31"/>
      <c r="K89" s="31"/>
      <c r="L89" s="31"/>
      <c r="M89" s="31"/>
      <c r="N89" s="176" t="str">
        <f ca="1">'Intermediate Data'!Y131</f>
        <v>Clock</v>
      </c>
      <c r="O89" s="32"/>
      <c r="P89" s="32"/>
      <c r="Q89" s="32"/>
      <c r="R89" s="32"/>
      <c r="S89" s="32"/>
      <c r="T89" s="32"/>
      <c r="U89" s="154"/>
      <c r="V89" s="681" t="str">
        <f ca="1">IF(OR('Intermediate Data'!AE131="",'Intermediate Data'!AE131="N/A"),"",'Intermediate Data'!AE131)</f>
        <v/>
      </c>
      <c r="W89" s="681"/>
      <c r="X89" s="681"/>
      <c r="Y89" s="681"/>
      <c r="Z89" s="165"/>
      <c r="AA89" s="554" t="str">
        <f ca="1">IF(OR('Intermediate Data'!Z131="",'Intermediate Data'!Z131="N/A"),"",'Intermediate Data'!Z131)</f>
        <v/>
      </c>
      <c r="AB89" s="112" t="str">
        <f ca="1">IF(OR('Intermediate Data'!AA131="",'Intermediate Data'!AA131="N/A"),"",'Intermediate Data'!AA131)</f>
        <v/>
      </c>
      <c r="AC89" s="554" t="str">
        <f ca="1">IF(OR('Intermediate Data'!AB131="",'Intermediate Data'!AB131="N/A"),"",'Intermediate Data'!AB131)</f>
        <v/>
      </c>
      <c r="AD89" s="112" t="str">
        <f ca="1">IF(OR('Intermediate Data'!AC131="",'Intermediate Data'!AC131="N/A"),"",'Intermediate Data'!AC131)</f>
        <v/>
      </c>
      <c r="AE89" s="169" t="str">
        <f ca="1">IF(OR('Intermediate Data'!AD131="",'Intermediate Data'!AD131="N/A"),"",'Intermediate Data'!AD131)</f>
        <v/>
      </c>
      <c r="AF89" s="555"/>
      <c r="AG89" s="682" t="str">
        <f ca="1">IF(OR('Intermediate Data'!AL131="",'Intermediate Data'!AL131="N/A"),"",'Intermediate Data'!AL131)</f>
        <v/>
      </c>
      <c r="AH89" s="682"/>
      <c r="AI89" s="682"/>
      <c r="AJ89" s="682"/>
      <c r="AK89" s="165"/>
      <c r="AL89" s="568" t="str">
        <f ca="1">IF(OR('Intermediate Data'!AG131="",'Intermediate Data'!AG131="N/A"),"",'Intermediate Data'!AG131)</f>
        <v/>
      </c>
      <c r="AM89" s="134" t="str">
        <f ca="1">IF(OR('Intermediate Data'!AH131="",'Intermediate Data'!AH131="N/A"),"",'Intermediate Data'!AH131)</f>
        <v/>
      </c>
      <c r="AN89" s="568" t="str">
        <f ca="1">IF(OR('Intermediate Data'!AI131="",'Intermediate Data'!AI131="N/A"),"",'Intermediate Data'!AI131)</f>
        <v/>
      </c>
      <c r="AO89" s="134" t="str">
        <f ca="1">IF(OR('Intermediate Data'!AJ131="",'Intermediate Data'!AJ131="N/A"),"",'Intermediate Data'!AJ131)</f>
        <v/>
      </c>
      <c r="AP89" s="171" t="str">
        <f ca="1">IF(OR('Intermediate Data'!AK131="",'Intermediate Data'!AK131="N/A"),"",'Intermediate Data'!AK131)</f>
        <v/>
      </c>
      <c r="AQ89" s="156"/>
      <c r="AR89" s="681" t="str">
        <f ca="1">'Intermediate Data'!AN131</f>
        <v>No spec</v>
      </c>
      <c r="AS89" s="681"/>
      <c r="AT89" s="681"/>
      <c r="AU89" s="681"/>
      <c r="AV89" s="165"/>
      <c r="AW89" s="156"/>
      <c r="AX89" s="679" t="str">
        <f ca="1">'Intermediate Data'!AO131</f>
        <v>No spec</v>
      </c>
      <c r="AY89" s="679"/>
      <c r="AZ89" s="679"/>
      <c r="BA89" s="679"/>
      <c r="BB89" s="680"/>
      <c r="BC89" s="680"/>
      <c r="BD89" s="32"/>
      <c r="BE89" s="32"/>
      <c r="BF89" s="31"/>
    </row>
    <row r="90" spans="1:71" x14ac:dyDescent="0.25">
      <c r="B90" s="31"/>
      <c r="C90" s="31"/>
      <c r="D90" s="31"/>
      <c r="E90" s="31"/>
      <c r="F90" s="31"/>
      <c r="G90" s="31"/>
      <c r="H90" s="31"/>
      <c r="I90" s="31"/>
      <c r="J90" s="31"/>
      <c r="K90" s="31"/>
      <c r="L90" s="31"/>
      <c r="M90" s="31"/>
      <c r="N90" s="176" t="str">
        <f ca="1">'Intermediate Data'!Y132</f>
        <v>Cell phone charger</v>
      </c>
      <c r="O90" s="32"/>
      <c r="P90" s="32"/>
      <c r="Q90" s="32"/>
      <c r="R90" s="32"/>
      <c r="S90" s="32"/>
      <c r="T90" s="32"/>
      <c r="U90" s="154"/>
      <c r="V90" s="681" t="str">
        <f ca="1">IF(OR('Intermediate Data'!AE132="",'Intermediate Data'!AE132="N/A"),"",'Intermediate Data'!AE132)</f>
        <v/>
      </c>
      <c r="W90" s="681"/>
      <c r="X90" s="681"/>
      <c r="Y90" s="681"/>
      <c r="Z90" s="165"/>
      <c r="AA90" s="554" t="str">
        <f ca="1">IF(OR('Intermediate Data'!Z132="",'Intermediate Data'!Z132="N/A"),"",'Intermediate Data'!Z132)</f>
        <v/>
      </c>
      <c r="AB90" s="112" t="str">
        <f ca="1">IF(OR('Intermediate Data'!AA132="",'Intermediate Data'!AA132="N/A"),"",'Intermediate Data'!AA132)</f>
        <v/>
      </c>
      <c r="AC90" s="554" t="str">
        <f ca="1">IF(OR('Intermediate Data'!AB132="",'Intermediate Data'!AB132="N/A"),"",'Intermediate Data'!AB132)</f>
        <v/>
      </c>
      <c r="AD90" s="112" t="str">
        <f ca="1">IF(OR('Intermediate Data'!AC132="",'Intermediate Data'!AC132="N/A"),"",'Intermediate Data'!AC132)</f>
        <v/>
      </c>
      <c r="AE90" s="169" t="str">
        <f ca="1">IF(OR('Intermediate Data'!AD132="",'Intermediate Data'!AD132="N/A"),"",'Intermediate Data'!AD132)</f>
        <v/>
      </c>
      <c r="AF90" s="555"/>
      <c r="AG90" s="682" t="str">
        <f ca="1">IF(OR('Intermediate Data'!AL132="",'Intermediate Data'!AL132="N/A"),"",'Intermediate Data'!AL132)</f>
        <v/>
      </c>
      <c r="AH90" s="682"/>
      <c r="AI90" s="682"/>
      <c r="AJ90" s="682"/>
      <c r="AK90" s="165"/>
      <c r="AL90" s="568" t="str">
        <f ca="1">IF(OR('Intermediate Data'!AG132="",'Intermediate Data'!AG132="N/A"),"",'Intermediate Data'!AG132)</f>
        <v/>
      </c>
      <c r="AM90" s="134" t="str">
        <f ca="1">IF(OR('Intermediate Data'!AH132="",'Intermediate Data'!AH132="N/A"),"",'Intermediate Data'!AH132)</f>
        <v/>
      </c>
      <c r="AN90" s="568" t="str">
        <f ca="1">IF(OR('Intermediate Data'!AI132="",'Intermediate Data'!AI132="N/A"),"",'Intermediate Data'!AI132)</f>
        <v/>
      </c>
      <c r="AO90" s="134" t="str">
        <f ca="1">IF(OR('Intermediate Data'!AJ132="",'Intermediate Data'!AJ132="N/A"),"",'Intermediate Data'!AJ132)</f>
        <v/>
      </c>
      <c r="AP90" s="171" t="str">
        <f ca="1">IF(OR('Intermediate Data'!AK132="",'Intermediate Data'!AK132="N/A"),"",'Intermediate Data'!AK132)</f>
        <v/>
      </c>
      <c r="AQ90" s="156"/>
      <c r="AR90" s="681" t="str">
        <f ca="1">'Intermediate Data'!AN132</f>
        <v>No spec</v>
      </c>
      <c r="AS90" s="681"/>
      <c r="AT90" s="681"/>
      <c r="AU90" s="681"/>
      <c r="AV90" s="165"/>
      <c r="AW90" s="156"/>
      <c r="AX90" s="679" t="str">
        <f ca="1">'Intermediate Data'!AO132</f>
        <v>No spec</v>
      </c>
      <c r="AY90" s="679"/>
      <c r="AZ90" s="679"/>
      <c r="BA90" s="679"/>
      <c r="BB90" s="680"/>
      <c r="BC90" s="680"/>
      <c r="BD90" s="32"/>
      <c r="BE90" s="32"/>
      <c r="BF90" s="31"/>
    </row>
    <row r="91" spans="1:71" x14ac:dyDescent="0.25">
      <c r="B91" s="31"/>
      <c r="C91" s="31"/>
      <c r="D91" s="31"/>
      <c r="E91" s="31"/>
      <c r="F91" s="31"/>
      <c r="G91" s="31"/>
      <c r="H91" s="31"/>
      <c r="I91" s="31"/>
      <c r="J91" s="31"/>
      <c r="K91" s="31"/>
      <c r="L91" s="31"/>
      <c r="M91" s="31"/>
      <c r="N91" s="176" t="str">
        <f ca="1">'Intermediate Data'!Y133</f>
        <v>Battery charger</v>
      </c>
      <c r="O91" s="32"/>
      <c r="P91" s="32"/>
      <c r="Q91" s="32"/>
      <c r="R91" s="32"/>
      <c r="S91" s="32"/>
      <c r="T91" s="32"/>
      <c r="U91" s="154"/>
      <c r="V91" s="681" t="str">
        <f ca="1">IF(OR('Intermediate Data'!AE133="",'Intermediate Data'!AE133="N/A"),"",'Intermediate Data'!AE133)</f>
        <v/>
      </c>
      <c r="W91" s="681"/>
      <c r="X91" s="681"/>
      <c r="Y91" s="681"/>
      <c r="Z91" s="165"/>
      <c r="AA91" s="554" t="str">
        <f ca="1">IF(OR('Intermediate Data'!Z133="",'Intermediate Data'!Z133="N/A"),"",'Intermediate Data'!Z133)</f>
        <v/>
      </c>
      <c r="AB91" s="112" t="str">
        <f ca="1">IF(OR('Intermediate Data'!AA133="",'Intermediate Data'!AA133="N/A"),"",'Intermediate Data'!AA133)</f>
        <v/>
      </c>
      <c r="AC91" s="554" t="str">
        <f ca="1">IF(OR('Intermediate Data'!AB133="",'Intermediate Data'!AB133="N/A"),"",'Intermediate Data'!AB133)</f>
        <v/>
      </c>
      <c r="AD91" s="112" t="str">
        <f ca="1">IF(OR('Intermediate Data'!AC133="",'Intermediate Data'!AC133="N/A"),"",'Intermediate Data'!AC133)</f>
        <v/>
      </c>
      <c r="AE91" s="169" t="str">
        <f ca="1">IF(OR('Intermediate Data'!AD133="",'Intermediate Data'!AD133="N/A"),"",'Intermediate Data'!AD133)</f>
        <v/>
      </c>
      <c r="AF91" s="555"/>
      <c r="AG91" s="682" t="str">
        <f ca="1">IF(OR('Intermediate Data'!AL133="",'Intermediate Data'!AL133="N/A"),"",'Intermediate Data'!AL133)</f>
        <v/>
      </c>
      <c r="AH91" s="682"/>
      <c r="AI91" s="682"/>
      <c r="AJ91" s="682"/>
      <c r="AK91" s="165"/>
      <c r="AL91" s="568" t="str">
        <f ca="1">IF(OR('Intermediate Data'!AG133="",'Intermediate Data'!AG133="N/A"),"",'Intermediate Data'!AG133)</f>
        <v/>
      </c>
      <c r="AM91" s="134" t="str">
        <f ca="1">IF(OR('Intermediate Data'!AH133="",'Intermediate Data'!AH133="N/A"),"",'Intermediate Data'!AH133)</f>
        <v/>
      </c>
      <c r="AN91" s="568" t="str">
        <f ca="1">IF(OR('Intermediate Data'!AI133="",'Intermediate Data'!AI133="N/A"),"",'Intermediate Data'!AI133)</f>
        <v/>
      </c>
      <c r="AO91" s="134" t="str">
        <f ca="1">IF(OR('Intermediate Data'!AJ133="",'Intermediate Data'!AJ133="N/A"),"",'Intermediate Data'!AJ133)</f>
        <v/>
      </c>
      <c r="AP91" s="171" t="str">
        <f ca="1">IF(OR('Intermediate Data'!AK133="",'Intermediate Data'!AK133="N/A"),"",'Intermediate Data'!AK133)</f>
        <v/>
      </c>
      <c r="AQ91" s="156"/>
      <c r="AR91" s="681">
        <f ca="1">'Intermediate Data'!AN133</f>
        <v>0.22</v>
      </c>
      <c r="AS91" s="681"/>
      <c r="AT91" s="681"/>
      <c r="AU91" s="681"/>
      <c r="AV91" s="165"/>
      <c r="AW91" s="156"/>
      <c r="AX91" s="679" t="str">
        <f ca="1">'Intermediate Data'!AO133</f>
        <v>No spec</v>
      </c>
      <c r="AY91" s="679"/>
      <c r="AZ91" s="679"/>
      <c r="BA91" s="679"/>
      <c r="BB91" s="680"/>
      <c r="BC91" s="680"/>
      <c r="BD91" s="32"/>
      <c r="BE91" s="32"/>
      <c r="BF91" s="31"/>
    </row>
    <row r="92" spans="1:71" x14ac:dyDescent="0.25">
      <c r="B92" s="31"/>
      <c r="C92" s="31"/>
      <c r="D92" s="31"/>
      <c r="E92" s="31"/>
      <c r="F92" s="31"/>
      <c r="G92" s="31"/>
      <c r="H92" s="31"/>
      <c r="I92" s="31"/>
      <c r="J92" s="31"/>
      <c r="K92" s="31"/>
      <c r="L92" s="31"/>
      <c r="M92" s="31"/>
      <c r="N92" s="176" t="str">
        <f ca="1">'Intermediate Data'!Y134</f>
        <v>Telephone</v>
      </c>
      <c r="O92" s="32"/>
      <c r="P92" s="32"/>
      <c r="Q92" s="32"/>
      <c r="R92" s="32"/>
      <c r="S92" s="32"/>
      <c r="T92" s="32"/>
      <c r="U92" s="154"/>
      <c r="V92" s="681" t="str">
        <f ca="1">IF(OR('Intermediate Data'!AE134="",'Intermediate Data'!AE134="N/A"),"",'Intermediate Data'!AE134)</f>
        <v/>
      </c>
      <c r="W92" s="681"/>
      <c r="X92" s="681"/>
      <c r="Y92" s="681"/>
      <c r="Z92" s="165"/>
      <c r="AA92" s="554" t="str">
        <f ca="1">IF(OR('Intermediate Data'!Z134="",'Intermediate Data'!Z134="N/A"),"",'Intermediate Data'!Z134)</f>
        <v/>
      </c>
      <c r="AB92" s="112" t="str">
        <f ca="1">IF(OR('Intermediate Data'!AA134="",'Intermediate Data'!AA134="N/A"),"",'Intermediate Data'!AA134)</f>
        <v/>
      </c>
      <c r="AC92" s="554" t="str">
        <f ca="1">IF(OR('Intermediate Data'!AB134="",'Intermediate Data'!AB134="N/A"),"",'Intermediate Data'!AB134)</f>
        <v/>
      </c>
      <c r="AD92" s="112" t="str">
        <f ca="1">IF(OR('Intermediate Data'!AC134="",'Intermediate Data'!AC134="N/A"),"",'Intermediate Data'!AC134)</f>
        <v/>
      </c>
      <c r="AE92" s="169" t="str">
        <f ca="1">IF(OR('Intermediate Data'!AD134="",'Intermediate Data'!AD134="N/A"),"",'Intermediate Data'!AD134)</f>
        <v/>
      </c>
      <c r="AF92" s="555"/>
      <c r="AG92" s="682" t="str">
        <f ca="1">IF(OR('Intermediate Data'!AL134="",'Intermediate Data'!AL134="N/A"),"",'Intermediate Data'!AL134)</f>
        <v/>
      </c>
      <c r="AH92" s="682"/>
      <c r="AI92" s="682"/>
      <c r="AJ92" s="682"/>
      <c r="AK92" s="165"/>
      <c r="AL92" s="568" t="str">
        <f ca="1">IF(OR('Intermediate Data'!AG134="",'Intermediate Data'!AG134="N/A"),"",'Intermediate Data'!AG134)</f>
        <v/>
      </c>
      <c r="AM92" s="134" t="str">
        <f ca="1">IF(OR('Intermediate Data'!AH134="",'Intermediate Data'!AH134="N/A"),"",'Intermediate Data'!AH134)</f>
        <v/>
      </c>
      <c r="AN92" s="568" t="str">
        <f ca="1">IF(OR('Intermediate Data'!AI134="",'Intermediate Data'!AI134="N/A"),"",'Intermediate Data'!AI134)</f>
        <v/>
      </c>
      <c r="AO92" s="134" t="str">
        <f ca="1">IF(OR('Intermediate Data'!AJ134="",'Intermediate Data'!AJ134="N/A"),"",'Intermediate Data'!AJ134)</f>
        <v/>
      </c>
      <c r="AP92" s="171" t="str">
        <f ca="1">IF(OR('Intermediate Data'!AK134="",'Intermediate Data'!AK134="N/A"),"",'Intermediate Data'!AK134)</f>
        <v/>
      </c>
      <c r="AQ92" s="156"/>
      <c r="AR92" s="681">
        <f ca="1">'Intermediate Data'!AN134</f>
        <v>0.81</v>
      </c>
      <c r="AS92" s="681"/>
      <c r="AT92" s="681"/>
      <c r="AU92" s="681"/>
      <c r="AV92" s="165"/>
      <c r="AW92" s="156"/>
      <c r="AX92" s="679">
        <f ca="1">'Intermediate Data'!AO134</f>
        <v>5</v>
      </c>
      <c r="AY92" s="679"/>
      <c r="AZ92" s="679"/>
      <c r="BA92" s="679"/>
      <c r="BB92" s="680"/>
      <c r="BC92" s="680"/>
      <c r="BD92" s="32"/>
      <c r="BE92" s="32"/>
      <c r="BF92" s="31"/>
    </row>
    <row r="93" spans="1:71" x14ac:dyDescent="0.25">
      <c r="B93" s="31"/>
      <c r="C93" s="31"/>
      <c r="D93" s="31"/>
      <c r="E93" s="31"/>
      <c r="F93" s="31"/>
      <c r="G93" s="31"/>
      <c r="H93" s="31"/>
      <c r="I93" s="31"/>
      <c r="J93" s="31"/>
      <c r="K93" s="31"/>
      <c r="L93" s="31"/>
      <c r="M93" s="31"/>
      <c r="N93" s="176" t="str">
        <f ca="1">'Intermediate Data'!Y135</f>
        <v>Shredder</v>
      </c>
      <c r="O93" s="32"/>
      <c r="P93" s="32"/>
      <c r="Q93" s="32"/>
      <c r="R93" s="32"/>
      <c r="S93" s="32"/>
      <c r="T93" s="32"/>
      <c r="U93" s="154"/>
      <c r="V93" s="681" t="str">
        <f ca="1">IF(OR('Intermediate Data'!AE135="",'Intermediate Data'!AE135="N/A"),"",'Intermediate Data'!AE135)</f>
        <v/>
      </c>
      <c r="W93" s="681"/>
      <c r="X93" s="681"/>
      <c r="Y93" s="681"/>
      <c r="Z93" s="165"/>
      <c r="AA93" s="554" t="str">
        <f ca="1">IF(OR('Intermediate Data'!Z135="",'Intermediate Data'!Z135="N/A"),"",'Intermediate Data'!Z135)</f>
        <v/>
      </c>
      <c r="AB93" s="112" t="str">
        <f ca="1">IF(OR('Intermediate Data'!AA135="",'Intermediate Data'!AA135="N/A"),"",'Intermediate Data'!AA135)</f>
        <v/>
      </c>
      <c r="AC93" s="554" t="str">
        <f ca="1">IF(OR('Intermediate Data'!AB135="",'Intermediate Data'!AB135="N/A"),"",'Intermediate Data'!AB135)</f>
        <v/>
      </c>
      <c r="AD93" s="112" t="str">
        <f ca="1">IF(OR('Intermediate Data'!AC135="",'Intermediate Data'!AC135="N/A"),"",'Intermediate Data'!AC135)</f>
        <v/>
      </c>
      <c r="AE93" s="169" t="str">
        <f ca="1">IF(OR('Intermediate Data'!AD135="",'Intermediate Data'!AD135="N/A"),"",'Intermediate Data'!AD135)</f>
        <v/>
      </c>
      <c r="AF93" s="555"/>
      <c r="AG93" s="682" t="str">
        <f ca="1">IF(OR('Intermediate Data'!AL135="",'Intermediate Data'!AL135="N/A"),"",'Intermediate Data'!AL135)</f>
        <v/>
      </c>
      <c r="AH93" s="682"/>
      <c r="AI93" s="682"/>
      <c r="AJ93" s="682"/>
      <c r="AK93" s="165"/>
      <c r="AL93" s="568" t="str">
        <f ca="1">IF(OR('Intermediate Data'!AG135="",'Intermediate Data'!AG135="N/A"),"",'Intermediate Data'!AG135)</f>
        <v/>
      </c>
      <c r="AM93" s="134" t="str">
        <f ca="1">IF(OR('Intermediate Data'!AH135="",'Intermediate Data'!AH135="N/A"),"",'Intermediate Data'!AH135)</f>
        <v/>
      </c>
      <c r="AN93" s="568" t="str">
        <f ca="1">IF(OR('Intermediate Data'!AI135="",'Intermediate Data'!AI135="N/A"),"",'Intermediate Data'!AI135)</f>
        <v/>
      </c>
      <c r="AO93" s="134" t="str">
        <f ca="1">IF(OR('Intermediate Data'!AJ135="",'Intermediate Data'!AJ135="N/A"),"",'Intermediate Data'!AJ135)</f>
        <v/>
      </c>
      <c r="AP93" s="171" t="str">
        <f ca="1">IF(OR('Intermediate Data'!AK135="",'Intermediate Data'!AK135="N/A"),"",'Intermediate Data'!AK135)</f>
        <v/>
      </c>
      <c r="AQ93" s="156"/>
      <c r="AR93" s="681" t="str">
        <f ca="1">'Intermediate Data'!AN135</f>
        <v>No spec</v>
      </c>
      <c r="AS93" s="681"/>
      <c r="AT93" s="681"/>
      <c r="AU93" s="681"/>
      <c r="AV93" s="165"/>
      <c r="AW93" s="156"/>
      <c r="AX93" s="679" t="str">
        <f ca="1">'Intermediate Data'!AO135</f>
        <v>No spec</v>
      </c>
      <c r="AY93" s="679"/>
      <c r="AZ93" s="679"/>
      <c r="BA93" s="679"/>
      <c r="BB93" s="680"/>
      <c r="BC93" s="680"/>
      <c r="BD93" s="32"/>
      <c r="BE93" s="32"/>
      <c r="BF93" s="31"/>
    </row>
    <row r="94" spans="1:71" x14ac:dyDescent="0.25">
      <c r="B94" s="31"/>
      <c r="C94" s="31"/>
      <c r="D94" s="31"/>
      <c r="E94" s="31"/>
      <c r="F94" s="31"/>
      <c r="G94" s="31"/>
      <c r="H94" s="31"/>
      <c r="I94" s="31"/>
      <c r="J94" s="31"/>
      <c r="K94" s="31"/>
      <c r="L94" s="31"/>
      <c r="M94" s="31"/>
      <c r="N94" s="176" t="str">
        <f ca="1">'Intermediate Data'!Y136</f>
        <v>Network attached storage drive</v>
      </c>
      <c r="O94" s="32"/>
      <c r="P94" s="32"/>
      <c r="Q94" s="32"/>
      <c r="R94" s="32"/>
      <c r="S94" s="32"/>
      <c r="T94" s="32"/>
      <c r="U94" s="154"/>
      <c r="V94" s="681" t="str">
        <f ca="1">IF(OR('Intermediate Data'!AE136="",'Intermediate Data'!AE136="N/A"),"",'Intermediate Data'!AE136)</f>
        <v/>
      </c>
      <c r="W94" s="681"/>
      <c r="X94" s="681"/>
      <c r="Y94" s="681"/>
      <c r="Z94" s="165"/>
      <c r="AA94" s="554" t="str">
        <f ca="1">IF(OR('Intermediate Data'!Z136="",'Intermediate Data'!Z136="N/A"),"",'Intermediate Data'!Z136)</f>
        <v/>
      </c>
      <c r="AB94" s="112" t="str">
        <f ca="1">IF(OR('Intermediate Data'!AA136="",'Intermediate Data'!AA136="N/A"),"",'Intermediate Data'!AA136)</f>
        <v/>
      </c>
      <c r="AC94" s="554" t="str">
        <f ca="1">IF(OR('Intermediate Data'!AB136="",'Intermediate Data'!AB136="N/A"),"",'Intermediate Data'!AB136)</f>
        <v/>
      </c>
      <c r="AD94" s="112" t="str">
        <f ca="1">IF(OR('Intermediate Data'!AC136="",'Intermediate Data'!AC136="N/A"),"",'Intermediate Data'!AC136)</f>
        <v/>
      </c>
      <c r="AE94" s="169" t="str">
        <f ca="1">IF(OR('Intermediate Data'!AD136="",'Intermediate Data'!AD136="N/A"),"",'Intermediate Data'!AD136)</f>
        <v/>
      </c>
      <c r="AF94" s="555"/>
      <c r="AG94" s="682" t="str">
        <f ca="1">IF(OR('Intermediate Data'!AL136="",'Intermediate Data'!AL136="N/A"),"",'Intermediate Data'!AL136)</f>
        <v/>
      </c>
      <c r="AH94" s="682"/>
      <c r="AI94" s="682"/>
      <c r="AJ94" s="682"/>
      <c r="AK94" s="165"/>
      <c r="AL94" s="568" t="str">
        <f ca="1">IF(OR('Intermediate Data'!AG136="",'Intermediate Data'!AG136="N/A"),"",'Intermediate Data'!AG136)</f>
        <v/>
      </c>
      <c r="AM94" s="134" t="str">
        <f ca="1">IF(OR('Intermediate Data'!AH136="",'Intermediate Data'!AH136="N/A"),"",'Intermediate Data'!AH136)</f>
        <v/>
      </c>
      <c r="AN94" s="568" t="str">
        <f ca="1">IF(OR('Intermediate Data'!AI136="",'Intermediate Data'!AI136="N/A"),"",'Intermediate Data'!AI136)</f>
        <v/>
      </c>
      <c r="AO94" s="134" t="str">
        <f ca="1">IF(OR('Intermediate Data'!AJ136="",'Intermediate Data'!AJ136="N/A"),"",'Intermediate Data'!AJ136)</f>
        <v/>
      </c>
      <c r="AP94" s="171" t="str">
        <f ca="1">IF(OR('Intermediate Data'!AK136="",'Intermediate Data'!AK136="N/A"),"",'Intermediate Data'!AK136)</f>
        <v/>
      </c>
      <c r="AQ94" s="156"/>
      <c r="AR94" s="681" t="str">
        <f ca="1">'Intermediate Data'!AN136</f>
        <v>No spec</v>
      </c>
      <c r="AS94" s="681"/>
      <c r="AT94" s="681"/>
      <c r="AU94" s="681"/>
      <c r="AV94" s="165"/>
      <c r="AW94" s="156"/>
      <c r="AX94" s="679" t="str">
        <f ca="1">'Intermediate Data'!AO136</f>
        <v>No spec</v>
      </c>
      <c r="AY94" s="679"/>
      <c r="AZ94" s="679"/>
      <c r="BA94" s="679"/>
      <c r="BB94" s="680"/>
      <c r="BC94" s="680"/>
      <c r="BD94" s="32"/>
      <c r="BE94" s="32"/>
      <c r="BF94" s="31"/>
    </row>
    <row r="95" spans="1:71" x14ac:dyDescent="0.25">
      <c r="B95" s="31"/>
      <c r="C95" s="31"/>
      <c r="D95" s="31"/>
      <c r="E95" s="31"/>
      <c r="F95" s="31"/>
      <c r="G95" s="31"/>
      <c r="H95" s="31"/>
      <c r="I95" s="31"/>
      <c r="J95" s="31"/>
      <c r="K95" s="31"/>
      <c r="L95" s="31"/>
      <c r="M95" s="31"/>
      <c r="N95" s="176" t="str">
        <f ca="1">'Intermediate Data'!Y137</f>
        <v>External hard drive</v>
      </c>
      <c r="O95" s="32"/>
      <c r="P95" s="32"/>
      <c r="Q95" s="32"/>
      <c r="R95" s="32"/>
      <c r="S95" s="32"/>
      <c r="T95" s="32"/>
      <c r="U95" s="154"/>
      <c r="V95" s="681" t="str">
        <f ca="1">IF(OR('Intermediate Data'!AE137="",'Intermediate Data'!AE137="N/A"),"",'Intermediate Data'!AE137)</f>
        <v/>
      </c>
      <c r="W95" s="681"/>
      <c r="X95" s="681"/>
      <c r="Y95" s="681"/>
      <c r="Z95" s="165"/>
      <c r="AA95" s="554" t="str">
        <f ca="1">IF(OR('Intermediate Data'!Z137="",'Intermediate Data'!Z137="N/A"),"",'Intermediate Data'!Z137)</f>
        <v/>
      </c>
      <c r="AB95" s="112" t="str">
        <f ca="1">IF(OR('Intermediate Data'!AA137="",'Intermediate Data'!AA137="N/A"),"",'Intermediate Data'!AA137)</f>
        <v/>
      </c>
      <c r="AC95" s="554" t="str">
        <f ca="1">IF(OR('Intermediate Data'!AB137="",'Intermediate Data'!AB137="N/A"),"",'Intermediate Data'!AB137)</f>
        <v/>
      </c>
      <c r="AD95" s="112" t="str">
        <f ca="1">IF(OR('Intermediate Data'!AC137="",'Intermediate Data'!AC137="N/A"),"",'Intermediate Data'!AC137)</f>
        <v/>
      </c>
      <c r="AE95" s="169" t="str">
        <f ca="1">IF(OR('Intermediate Data'!AD137="",'Intermediate Data'!AD137="N/A"),"",'Intermediate Data'!AD137)</f>
        <v/>
      </c>
      <c r="AF95" s="555"/>
      <c r="AG95" s="682" t="str">
        <f ca="1">IF(OR('Intermediate Data'!AL137="",'Intermediate Data'!AL137="N/A"),"",'Intermediate Data'!AL137)</f>
        <v/>
      </c>
      <c r="AH95" s="682"/>
      <c r="AI95" s="682"/>
      <c r="AJ95" s="682"/>
      <c r="AK95" s="165"/>
      <c r="AL95" s="568" t="str">
        <f ca="1">IF(OR('Intermediate Data'!AG137="",'Intermediate Data'!AG137="N/A"),"",'Intermediate Data'!AG137)</f>
        <v/>
      </c>
      <c r="AM95" s="134" t="str">
        <f ca="1">IF(OR('Intermediate Data'!AH137="",'Intermediate Data'!AH137="N/A"),"",'Intermediate Data'!AH137)</f>
        <v/>
      </c>
      <c r="AN95" s="568" t="str">
        <f ca="1">IF(OR('Intermediate Data'!AI137="",'Intermediate Data'!AI137="N/A"),"",'Intermediate Data'!AI137)</f>
        <v/>
      </c>
      <c r="AO95" s="134" t="str">
        <f ca="1">IF(OR('Intermediate Data'!AJ137="",'Intermediate Data'!AJ137="N/A"),"",'Intermediate Data'!AJ137)</f>
        <v/>
      </c>
      <c r="AP95" s="171" t="str">
        <f ca="1">IF(OR('Intermediate Data'!AK137="",'Intermediate Data'!AK137="N/A"),"",'Intermediate Data'!AK137)</f>
        <v/>
      </c>
      <c r="AQ95" s="156"/>
      <c r="AR95" s="681" t="str">
        <f ca="1">'Intermediate Data'!AN137</f>
        <v>No spec</v>
      </c>
      <c r="AS95" s="681"/>
      <c r="AT95" s="681"/>
      <c r="AU95" s="681"/>
      <c r="AV95" s="165"/>
      <c r="AW95" s="156"/>
      <c r="AX95" s="679" t="str">
        <f ca="1">'Intermediate Data'!AO137</f>
        <v>No spec</v>
      </c>
      <c r="AY95" s="679"/>
      <c r="AZ95" s="679"/>
      <c r="BA95" s="679"/>
      <c r="BB95" s="680"/>
      <c r="BC95" s="680"/>
      <c r="BD95" s="32"/>
      <c r="BE95" s="32"/>
      <c r="BF95" s="31"/>
    </row>
    <row r="96" spans="1:71" x14ac:dyDescent="0.25">
      <c r="B96" s="31"/>
      <c r="C96" s="31"/>
      <c r="D96" s="31"/>
      <c r="E96" s="31"/>
      <c r="F96" s="31"/>
      <c r="G96" s="31"/>
      <c r="H96" s="31"/>
      <c r="I96" s="31"/>
      <c r="J96" s="31"/>
      <c r="K96" s="31"/>
      <c r="L96" s="31"/>
      <c r="M96" s="31"/>
      <c r="N96" s="176" t="str">
        <f ca="1">'Intermediate Data'!Y138</f>
        <v>Task lamps</v>
      </c>
      <c r="O96" s="32"/>
      <c r="P96" s="32"/>
      <c r="Q96" s="32"/>
      <c r="R96" s="32"/>
      <c r="S96" s="32"/>
      <c r="T96" s="32"/>
      <c r="U96" s="154"/>
      <c r="V96" s="681" t="str">
        <f ca="1">IF(OR('Intermediate Data'!AE138="",'Intermediate Data'!AE138="N/A"),"",'Intermediate Data'!AE138)</f>
        <v/>
      </c>
      <c r="W96" s="681"/>
      <c r="X96" s="681"/>
      <c r="Y96" s="681"/>
      <c r="Z96" s="165"/>
      <c r="AA96" s="554" t="str">
        <f ca="1">IF(OR('Intermediate Data'!Z138="",'Intermediate Data'!Z138="N/A"),"",'Intermediate Data'!Z138)</f>
        <v/>
      </c>
      <c r="AB96" s="112" t="str">
        <f ca="1">IF(OR('Intermediate Data'!AA138="",'Intermediate Data'!AA138="N/A"),"",'Intermediate Data'!AA138)</f>
        <v/>
      </c>
      <c r="AC96" s="554" t="str">
        <f ca="1">IF(OR('Intermediate Data'!AB138="",'Intermediate Data'!AB138="N/A"),"",'Intermediate Data'!AB138)</f>
        <v/>
      </c>
      <c r="AD96" s="112" t="str">
        <f ca="1">IF(OR('Intermediate Data'!AC138="",'Intermediate Data'!AC138="N/A"),"",'Intermediate Data'!AC138)</f>
        <v/>
      </c>
      <c r="AE96" s="169" t="str">
        <f ca="1">IF(OR('Intermediate Data'!AD138="",'Intermediate Data'!AD138="N/A"),"",'Intermediate Data'!AD138)</f>
        <v/>
      </c>
      <c r="AF96" s="555"/>
      <c r="AG96" s="682" t="str">
        <f ca="1">IF(OR('Intermediate Data'!AL138="",'Intermediate Data'!AL138="N/A"),"",'Intermediate Data'!AL138)</f>
        <v/>
      </c>
      <c r="AH96" s="682"/>
      <c r="AI96" s="682"/>
      <c r="AJ96" s="682"/>
      <c r="AK96" s="165"/>
      <c r="AL96" s="568" t="str">
        <f ca="1">IF(OR('Intermediate Data'!AG138="",'Intermediate Data'!AG138="N/A"),"",'Intermediate Data'!AG138)</f>
        <v/>
      </c>
      <c r="AM96" s="134" t="str">
        <f ca="1">IF(OR('Intermediate Data'!AH138="",'Intermediate Data'!AH138="N/A"),"",'Intermediate Data'!AH138)</f>
        <v/>
      </c>
      <c r="AN96" s="568" t="str">
        <f ca="1">IF(OR('Intermediate Data'!AI138="",'Intermediate Data'!AI138="N/A"),"",'Intermediate Data'!AI138)</f>
        <v/>
      </c>
      <c r="AO96" s="134" t="str">
        <f ca="1">IF(OR('Intermediate Data'!AJ138="",'Intermediate Data'!AJ138="N/A"),"",'Intermediate Data'!AJ138)</f>
        <v/>
      </c>
      <c r="AP96" s="171" t="str">
        <f ca="1">IF(OR('Intermediate Data'!AK138="",'Intermediate Data'!AK138="N/A"),"",'Intermediate Data'!AK138)</f>
        <v/>
      </c>
      <c r="AQ96" s="156"/>
      <c r="AR96" s="681" t="str">
        <f ca="1">'Intermediate Data'!AN138</f>
        <v>No spec</v>
      </c>
      <c r="AS96" s="681"/>
      <c r="AT96" s="681"/>
      <c r="AU96" s="681"/>
      <c r="AV96" s="165"/>
      <c r="AW96" s="156"/>
      <c r="AX96" s="679" t="str">
        <f ca="1">'Intermediate Data'!AO138</f>
        <v>No spec</v>
      </c>
      <c r="AY96" s="679"/>
      <c r="AZ96" s="679"/>
      <c r="BA96" s="679"/>
      <c r="BB96" s="680"/>
      <c r="BC96" s="680"/>
      <c r="BD96" s="32"/>
      <c r="BE96" s="32"/>
      <c r="BF96" s="31"/>
    </row>
    <row r="97" spans="2:58" x14ac:dyDescent="0.25">
      <c r="B97" s="31"/>
      <c r="C97" s="31"/>
      <c r="D97" s="31"/>
      <c r="E97" s="31"/>
      <c r="F97" s="31"/>
      <c r="G97" s="31"/>
      <c r="H97" s="31"/>
      <c r="I97" s="31"/>
      <c r="J97" s="31"/>
      <c r="K97" s="31"/>
      <c r="L97" s="31"/>
      <c r="M97" s="31"/>
      <c r="N97" s="176" t="str">
        <f ca="1">'Intermediate Data'!Y139</f>
        <v>Interior lighting fixtures</v>
      </c>
      <c r="O97" s="32"/>
      <c r="P97" s="32"/>
      <c r="Q97" s="32"/>
      <c r="R97" s="32"/>
      <c r="S97" s="32"/>
      <c r="T97" s="32"/>
      <c r="U97" s="154"/>
      <c r="V97" s="681" t="str">
        <f ca="1">IF(OR('Intermediate Data'!AE139="",'Intermediate Data'!AE139="N/A"),"",'Intermediate Data'!AE139)</f>
        <v/>
      </c>
      <c r="W97" s="681"/>
      <c r="X97" s="681"/>
      <c r="Y97" s="681"/>
      <c r="Z97" s="165"/>
      <c r="AA97" s="554" t="str">
        <f ca="1">IF(OR('Intermediate Data'!Z139="",'Intermediate Data'!Z139="N/A"),"",'Intermediate Data'!Z139)</f>
        <v/>
      </c>
      <c r="AB97" s="112" t="str">
        <f ca="1">IF(OR('Intermediate Data'!AA139="",'Intermediate Data'!AA139="N/A"),"",'Intermediate Data'!AA139)</f>
        <v/>
      </c>
      <c r="AC97" s="554" t="str">
        <f ca="1">IF(OR('Intermediate Data'!AB139="",'Intermediate Data'!AB139="N/A"),"",'Intermediate Data'!AB139)</f>
        <v/>
      </c>
      <c r="AD97" s="112" t="str">
        <f ca="1">IF(OR('Intermediate Data'!AC139="",'Intermediate Data'!AC139="N/A"),"",'Intermediate Data'!AC139)</f>
        <v/>
      </c>
      <c r="AE97" s="169" t="str">
        <f ca="1">IF(OR('Intermediate Data'!AD139="",'Intermediate Data'!AD139="N/A"),"",'Intermediate Data'!AD139)</f>
        <v/>
      </c>
      <c r="AF97" s="555"/>
      <c r="AG97" s="682" t="str">
        <f ca="1">IF(OR('Intermediate Data'!AL139="",'Intermediate Data'!AL139="N/A"),"",'Intermediate Data'!AL139)</f>
        <v/>
      </c>
      <c r="AH97" s="682"/>
      <c r="AI97" s="682"/>
      <c r="AJ97" s="682"/>
      <c r="AK97" s="165"/>
      <c r="AL97" s="568" t="str">
        <f ca="1">IF(OR('Intermediate Data'!AG139="",'Intermediate Data'!AG139="N/A"),"",'Intermediate Data'!AG139)</f>
        <v/>
      </c>
      <c r="AM97" s="134" t="str">
        <f ca="1">IF(OR('Intermediate Data'!AH139="",'Intermediate Data'!AH139="N/A"),"",'Intermediate Data'!AH139)</f>
        <v/>
      </c>
      <c r="AN97" s="568" t="str">
        <f ca="1">IF(OR('Intermediate Data'!AI139="",'Intermediate Data'!AI139="N/A"),"",'Intermediate Data'!AI139)</f>
        <v/>
      </c>
      <c r="AO97" s="134" t="str">
        <f ca="1">IF(OR('Intermediate Data'!AJ139="",'Intermediate Data'!AJ139="N/A"),"",'Intermediate Data'!AJ139)</f>
        <v/>
      </c>
      <c r="AP97" s="171" t="str">
        <f ca="1">IF(OR('Intermediate Data'!AK139="",'Intermediate Data'!AK139="N/A"),"",'Intermediate Data'!AK139)</f>
        <v/>
      </c>
      <c r="AQ97" s="156"/>
      <c r="AR97" s="681" t="str">
        <f ca="1">'Intermediate Data'!AN139</f>
        <v>No spec</v>
      </c>
      <c r="AS97" s="681"/>
      <c r="AT97" s="681"/>
      <c r="AU97" s="681"/>
      <c r="AV97" s="165"/>
      <c r="AW97" s="156"/>
      <c r="AX97" s="679" t="str">
        <f ca="1">'Intermediate Data'!AO139</f>
        <v>No spec</v>
      </c>
      <c r="AY97" s="679"/>
      <c r="AZ97" s="679"/>
      <c r="BA97" s="679"/>
      <c r="BB97" s="680"/>
      <c r="BC97" s="680"/>
      <c r="BD97" s="32"/>
      <c r="BE97" s="32"/>
      <c r="BF97" s="31"/>
    </row>
    <row r="98" spans="2:58" x14ac:dyDescent="0.25">
      <c r="B98" s="31"/>
      <c r="C98" s="31"/>
      <c r="D98" s="31"/>
      <c r="E98" s="31"/>
      <c r="F98" s="31"/>
      <c r="G98" s="31"/>
      <c r="H98" s="31"/>
      <c r="I98" s="31"/>
      <c r="J98" s="31"/>
      <c r="K98" s="31"/>
      <c r="L98" s="31"/>
      <c r="M98" s="31"/>
      <c r="N98" s="176" t="str">
        <f ca="1">'Intermediate Data'!Y140</f>
        <v>Grow lights</v>
      </c>
      <c r="O98" s="32"/>
      <c r="P98" s="32"/>
      <c r="Q98" s="32"/>
      <c r="R98" s="32"/>
      <c r="S98" s="32"/>
      <c r="T98" s="32"/>
      <c r="U98" s="154"/>
      <c r="V98" s="681" t="str">
        <f ca="1">IF(OR('Intermediate Data'!AE140="",'Intermediate Data'!AE140="N/A"),"",'Intermediate Data'!AE140)</f>
        <v/>
      </c>
      <c r="W98" s="681"/>
      <c r="X98" s="681"/>
      <c r="Y98" s="681"/>
      <c r="Z98" s="165"/>
      <c r="AA98" s="554" t="str">
        <f ca="1">IF(OR('Intermediate Data'!Z140="",'Intermediate Data'!Z140="N/A"),"",'Intermediate Data'!Z140)</f>
        <v/>
      </c>
      <c r="AB98" s="112" t="str">
        <f ca="1">IF(OR('Intermediate Data'!AA140="",'Intermediate Data'!AA140="N/A"),"",'Intermediate Data'!AA140)</f>
        <v/>
      </c>
      <c r="AC98" s="554" t="str">
        <f ca="1">IF(OR('Intermediate Data'!AB140="",'Intermediate Data'!AB140="N/A"),"",'Intermediate Data'!AB140)</f>
        <v/>
      </c>
      <c r="AD98" s="112" t="str">
        <f ca="1">IF(OR('Intermediate Data'!AC140="",'Intermediate Data'!AC140="N/A"),"",'Intermediate Data'!AC140)</f>
        <v/>
      </c>
      <c r="AE98" s="169" t="str">
        <f ca="1">IF(OR('Intermediate Data'!AD140="",'Intermediate Data'!AD140="N/A"),"",'Intermediate Data'!AD140)</f>
        <v/>
      </c>
      <c r="AF98" s="555"/>
      <c r="AG98" s="682" t="str">
        <f ca="1">IF(OR('Intermediate Data'!AL140="",'Intermediate Data'!AL140="N/A"),"",'Intermediate Data'!AL140)</f>
        <v/>
      </c>
      <c r="AH98" s="682"/>
      <c r="AI98" s="682"/>
      <c r="AJ98" s="682"/>
      <c r="AK98" s="165"/>
      <c r="AL98" s="568" t="str">
        <f ca="1">IF(OR('Intermediate Data'!AG140="",'Intermediate Data'!AG140="N/A"),"",'Intermediate Data'!AG140)</f>
        <v/>
      </c>
      <c r="AM98" s="134" t="str">
        <f ca="1">IF(OR('Intermediate Data'!AH140="",'Intermediate Data'!AH140="N/A"),"",'Intermediate Data'!AH140)</f>
        <v/>
      </c>
      <c r="AN98" s="568" t="str">
        <f ca="1">IF(OR('Intermediate Data'!AI140="",'Intermediate Data'!AI140="N/A"),"",'Intermediate Data'!AI140)</f>
        <v/>
      </c>
      <c r="AO98" s="134" t="str">
        <f ca="1">IF(OR('Intermediate Data'!AJ140="",'Intermediate Data'!AJ140="N/A"),"",'Intermediate Data'!AJ140)</f>
        <v/>
      </c>
      <c r="AP98" s="171" t="str">
        <f ca="1">IF(OR('Intermediate Data'!AK140="",'Intermediate Data'!AK140="N/A"),"",'Intermediate Data'!AK140)</f>
        <v/>
      </c>
      <c r="AQ98" s="156"/>
      <c r="AR98" s="681" t="str">
        <f ca="1">'Intermediate Data'!AN140</f>
        <v>No spec</v>
      </c>
      <c r="AS98" s="681"/>
      <c r="AT98" s="681"/>
      <c r="AU98" s="681"/>
      <c r="AV98" s="165"/>
      <c r="AW98" s="156"/>
      <c r="AX98" s="679" t="str">
        <f ca="1">'Intermediate Data'!AO140</f>
        <v>No spec</v>
      </c>
      <c r="AY98" s="679"/>
      <c r="AZ98" s="679"/>
      <c r="BA98" s="679"/>
      <c r="BB98" s="680"/>
      <c r="BC98" s="680"/>
      <c r="BD98" s="32"/>
      <c r="BE98" s="32"/>
      <c r="BF98" s="31"/>
    </row>
    <row r="99" spans="2:58" x14ac:dyDescent="0.25">
      <c r="B99" s="31"/>
      <c r="C99" s="31"/>
      <c r="D99" s="31"/>
      <c r="E99" s="31"/>
      <c r="F99" s="31"/>
      <c r="G99" s="31"/>
      <c r="H99" s="31"/>
      <c r="I99" s="31"/>
      <c r="J99" s="31"/>
      <c r="K99" s="31"/>
      <c r="L99" s="31"/>
      <c r="M99" s="31"/>
      <c r="N99" s="176" t="str">
        <f ca="1">'Intermediate Data'!Y141</f>
        <v>Exterior lighting fixtures</v>
      </c>
      <c r="O99" s="32"/>
      <c r="P99" s="32"/>
      <c r="Q99" s="32"/>
      <c r="R99" s="32"/>
      <c r="S99" s="32"/>
      <c r="T99" s="32"/>
      <c r="U99" s="154"/>
      <c r="V99" s="681" t="str">
        <f ca="1">IF(OR('Intermediate Data'!AE141="",'Intermediate Data'!AE141="N/A"),"",'Intermediate Data'!AE141)</f>
        <v/>
      </c>
      <c r="W99" s="681"/>
      <c r="X99" s="681"/>
      <c r="Y99" s="681"/>
      <c r="Z99" s="165"/>
      <c r="AA99" s="554" t="str">
        <f ca="1">IF(OR('Intermediate Data'!Z141="",'Intermediate Data'!Z141="N/A"),"",'Intermediate Data'!Z141)</f>
        <v/>
      </c>
      <c r="AB99" s="112" t="str">
        <f ca="1">IF(OR('Intermediate Data'!AA141="",'Intermediate Data'!AA141="N/A"),"",'Intermediate Data'!AA141)</f>
        <v/>
      </c>
      <c r="AC99" s="554" t="str">
        <f ca="1">IF(OR('Intermediate Data'!AB141="",'Intermediate Data'!AB141="N/A"),"",'Intermediate Data'!AB141)</f>
        <v/>
      </c>
      <c r="AD99" s="112" t="str">
        <f ca="1">IF(OR('Intermediate Data'!AC141="",'Intermediate Data'!AC141="N/A"),"",'Intermediate Data'!AC141)</f>
        <v/>
      </c>
      <c r="AE99" s="169" t="str">
        <f ca="1">IF(OR('Intermediate Data'!AD141="",'Intermediate Data'!AD141="N/A"),"",'Intermediate Data'!AD141)</f>
        <v/>
      </c>
      <c r="AF99" s="555"/>
      <c r="AG99" s="682" t="str">
        <f ca="1">IF(OR('Intermediate Data'!AL141="",'Intermediate Data'!AL141="N/A"),"",'Intermediate Data'!AL141)</f>
        <v/>
      </c>
      <c r="AH99" s="682"/>
      <c r="AI99" s="682"/>
      <c r="AJ99" s="682"/>
      <c r="AK99" s="165"/>
      <c r="AL99" s="568" t="str">
        <f ca="1">IF(OR('Intermediate Data'!AG141="",'Intermediate Data'!AG141="N/A"),"",'Intermediate Data'!AG141)</f>
        <v/>
      </c>
      <c r="AM99" s="134" t="str">
        <f ca="1">IF(OR('Intermediate Data'!AH141="",'Intermediate Data'!AH141="N/A"),"",'Intermediate Data'!AH141)</f>
        <v/>
      </c>
      <c r="AN99" s="568" t="str">
        <f ca="1">IF(OR('Intermediate Data'!AI141="",'Intermediate Data'!AI141="N/A"),"",'Intermediate Data'!AI141)</f>
        <v/>
      </c>
      <c r="AO99" s="134" t="str">
        <f ca="1">IF(OR('Intermediate Data'!AJ141="",'Intermediate Data'!AJ141="N/A"),"",'Intermediate Data'!AJ141)</f>
        <v/>
      </c>
      <c r="AP99" s="171" t="str">
        <f ca="1">IF(OR('Intermediate Data'!AK141="",'Intermediate Data'!AK141="N/A"),"",'Intermediate Data'!AK141)</f>
        <v/>
      </c>
      <c r="AQ99" s="156"/>
      <c r="AR99" s="681" t="str">
        <f ca="1">'Intermediate Data'!AN141</f>
        <v>No spec</v>
      </c>
      <c r="AS99" s="681"/>
      <c r="AT99" s="681"/>
      <c r="AU99" s="681"/>
      <c r="AV99" s="165"/>
      <c r="AW99" s="156"/>
      <c r="AX99" s="679" t="str">
        <f ca="1">'Intermediate Data'!AO141</f>
        <v>No spec</v>
      </c>
      <c r="AY99" s="679"/>
      <c r="AZ99" s="679"/>
      <c r="BA99" s="679"/>
      <c r="BB99" s="680"/>
      <c r="BC99" s="680"/>
      <c r="BD99" s="32"/>
      <c r="BE99" s="32"/>
      <c r="BF99" s="31"/>
    </row>
    <row r="100" spans="2:58" x14ac:dyDescent="0.25">
      <c r="B100" s="31"/>
      <c r="C100" s="31"/>
      <c r="D100" s="31"/>
      <c r="E100" s="31"/>
      <c r="F100" s="31"/>
      <c r="G100" s="31"/>
      <c r="H100" s="31"/>
      <c r="I100" s="31"/>
      <c r="J100" s="31"/>
      <c r="K100" s="31"/>
      <c r="L100" s="31"/>
      <c r="M100" s="31"/>
      <c r="N100" s="176" t="str">
        <f ca="1">'Intermediate Data'!Y142</f>
        <v>Decorative lighting</v>
      </c>
      <c r="O100" s="32"/>
      <c r="P100" s="32"/>
      <c r="Q100" s="32"/>
      <c r="R100" s="32"/>
      <c r="S100" s="32"/>
      <c r="T100" s="32"/>
      <c r="U100" s="154"/>
      <c r="V100" s="681" t="str">
        <f ca="1">IF(OR('Intermediate Data'!AE142="",'Intermediate Data'!AE142="N/A"),"",'Intermediate Data'!AE142)</f>
        <v/>
      </c>
      <c r="W100" s="681"/>
      <c r="X100" s="681"/>
      <c r="Y100" s="681"/>
      <c r="Z100" s="165"/>
      <c r="AA100" s="554" t="str">
        <f ca="1">IF(OR('Intermediate Data'!Z142="",'Intermediate Data'!Z142="N/A"),"",'Intermediate Data'!Z142)</f>
        <v/>
      </c>
      <c r="AB100" s="112" t="str">
        <f ca="1">IF(OR('Intermediate Data'!AA142="",'Intermediate Data'!AA142="N/A"),"",'Intermediate Data'!AA142)</f>
        <v/>
      </c>
      <c r="AC100" s="554" t="str">
        <f ca="1">IF(OR('Intermediate Data'!AB142="",'Intermediate Data'!AB142="N/A"),"",'Intermediate Data'!AB142)</f>
        <v/>
      </c>
      <c r="AD100" s="112" t="str">
        <f ca="1">IF(OR('Intermediate Data'!AC142="",'Intermediate Data'!AC142="N/A"),"",'Intermediate Data'!AC142)</f>
        <v/>
      </c>
      <c r="AE100" s="169" t="str">
        <f ca="1">IF(OR('Intermediate Data'!AD142="",'Intermediate Data'!AD142="N/A"),"",'Intermediate Data'!AD142)</f>
        <v/>
      </c>
      <c r="AF100" s="555"/>
      <c r="AG100" s="682" t="str">
        <f ca="1">IF(OR('Intermediate Data'!AL142="",'Intermediate Data'!AL142="N/A"),"",'Intermediate Data'!AL142)</f>
        <v/>
      </c>
      <c r="AH100" s="682"/>
      <c r="AI100" s="682"/>
      <c r="AJ100" s="682"/>
      <c r="AK100" s="165"/>
      <c r="AL100" s="568" t="str">
        <f ca="1">IF(OR('Intermediate Data'!AG142="",'Intermediate Data'!AG142="N/A"),"",'Intermediate Data'!AG142)</f>
        <v/>
      </c>
      <c r="AM100" s="134" t="str">
        <f ca="1">IF(OR('Intermediate Data'!AH142="",'Intermediate Data'!AH142="N/A"),"",'Intermediate Data'!AH142)</f>
        <v/>
      </c>
      <c r="AN100" s="568" t="str">
        <f ca="1">IF(OR('Intermediate Data'!AI142="",'Intermediate Data'!AI142="N/A"),"",'Intermediate Data'!AI142)</f>
        <v/>
      </c>
      <c r="AO100" s="134" t="str">
        <f ca="1">IF(OR('Intermediate Data'!AJ142="",'Intermediate Data'!AJ142="N/A"),"",'Intermediate Data'!AJ142)</f>
        <v/>
      </c>
      <c r="AP100" s="171" t="str">
        <f ca="1">IF(OR('Intermediate Data'!AK142="",'Intermediate Data'!AK142="N/A"),"",'Intermediate Data'!AK142)</f>
        <v/>
      </c>
      <c r="AQ100" s="156"/>
      <c r="AR100" s="681" t="str">
        <f ca="1">'Intermediate Data'!AN142</f>
        <v>No spec</v>
      </c>
      <c r="AS100" s="681"/>
      <c r="AT100" s="681"/>
      <c r="AU100" s="681"/>
      <c r="AV100" s="165"/>
      <c r="AW100" s="156"/>
      <c r="AX100" s="679" t="str">
        <f ca="1">'Intermediate Data'!AO142</f>
        <v>No spec</v>
      </c>
      <c r="AY100" s="679"/>
      <c r="AZ100" s="679"/>
      <c r="BA100" s="679"/>
      <c r="BB100" s="680"/>
      <c r="BC100" s="680"/>
      <c r="BD100" s="32"/>
      <c r="BE100" s="32"/>
      <c r="BF100" s="31"/>
    </row>
    <row r="101" spans="2:58" x14ac:dyDescent="0.25">
      <c r="B101" s="31"/>
      <c r="C101" s="31"/>
      <c r="D101" s="31"/>
      <c r="E101" s="31"/>
      <c r="F101" s="31"/>
      <c r="G101" s="31"/>
      <c r="H101" s="31"/>
      <c r="I101" s="31"/>
      <c r="J101" s="31"/>
      <c r="K101" s="31"/>
      <c r="L101" s="31"/>
      <c r="M101" s="31"/>
      <c r="N101" s="176" t="str">
        <f ca="1">'Intermediate Data'!Y143</f>
        <v>Ventilating fan</v>
      </c>
      <c r="O101" s="32"/>
      <c r="P101" s="32"/>
      <c r="Q101" s="32"/>
      <c r="R101" s="32"/>
      <c r="S101" s="32"/>
      <c r="T101" s="32"/>
      <c r="U101" s="154"/>
      <c r="V101" s="681" t="str">
        <f ca="1">IF(OR('Intermediate Data'!AE143="",'Intermediate Data'!AE143="N/A"),"",'Intermediate Data'!AE143)</f>
        <v/>
      </c>
      <c r="W101" s="681"/>
      <c r="X101" s="681"/>
      <c r="Y101" s="681"/>
      <c r="Z101" s="165"/>
      <c r="AA101" s="554" t="str">
        <f ca="1">IF(OR('Intermediate Data'!Z143="",'Intermediate Data'!Z143="N/A"),"",'Intermediate Data'!Z143)</f>
        <v/>
      </c>
      <c r="AB101" s="112" t="str">
        <f ca="1">IF(OR('Intermediate Data'!AA143="",'Intermediate Data'!AA143="N/A"),"",'Intermediate Data'!AA143)</f>
        <v/>
      </c>
      <c r="AC101" s="554" t="str">
        <f ca="1">IF(OR('Intermediate Data'!AB143="",'Intermediate Data'!AB143="N/A"),"",'Intermediate Data'!AB143)</f>
        <v/>
      </c>
      <c r="AD101" s="112" t="str">
        <f ca="1">IF(OR('Intermediate Data'!AC143="",'Intermediate Data'!AC143="N/A"),"",'Intermediate Data'!AC143)</f>
        <v/>
      </c>
      <c r="AE101" s="169" t="str">
        <f ca="1">IF(OR('Intermediate Data'!AD143="",'Intermediate Data'!AD143="N/A"),"",'Intermediate Data'!AD143)</f>
        <v/>
      </c>
      <c r="AF101" s="555"/>
      <c r="AG101" s="682" t="str">
        <f ca="1">IF(OR('Intermediate Data'!AL143="",'Intermediate Data'!AL143="N/A"),"",'Intermediate Data'!AL143)</f>
        <v/>
      </c>
      <c r="AH101" s="682"/>
      <c r="AI101" s="682"/>
      <c r="AJ101" s="682"/>
      <c r="AK101" s="165"/>
      <c r="AL101" s="568" t="str">
        <f ca="1">IF(OR('Intermediate Data'!AG143="",'Intermediate Data'!AG143="N/A"),"",'Intermediate Data'!AG143)</f>
        <v/>
      </c>
      <c r="AM101" s="134" t="str">
        <f ca="1">IF(OR('Intermediate Data'!AH143="",'Intermediate Data'!AH143="N/A"),"",'Intermediate Data'!AH143)</f>
        <v/>
      </c>
      <c r="AN101" s="568" t="str">
        <f ca="1">IF(OR('Intermediate Data'!AI143="",'Intermediate Data'!AI143="N/A"),"",'Intermediate Data'!AI143)</f>
        <v/>
      </c>
      <c r="AO101" s="134" t="str">
        <f ca="1">IF(OR('Intermediate Data'!AJ143="",'Intermediate Data'!AJ143="N/A"),"",'Intermediate Data'!AJ143)</f>
        <v/>
      </c>
      <c r="AP101" s="171" t="str">
        <f ca="1">IF(OR('Intermediate Data'!AK143="",'Intermediate Data'!AK143="N/A"),"",'Intermediate Data'!AK143)</f>
        <v/>
      </c>
      <c r="AQ101" s="156"/>
      <c r="AR101" s="681">
        <f ca="1">'Intermediate Data'!AN143</f>
        <v>0.7</v>
      </c>
      <c r="AS101" s="681"/>
      <c r="AT101" s="681"/>
      <c r="AU101" s="681"/>
      <c r="AV101" s="165"/>
      <c r="AW101" s="156"/>
      <c r="AX101" s="679">
        <f ca="1">'Intermediate Data'!AO143</f>
        <v>55</v>
      </c>
      <c r="AY101" s="679"/>
      <c r="AZ101" s="679"/>
      <c r="BA101" s="679"/>
      <c r="BB101" s="680"/>
      <c r="BC101" s="680"/>
      <c r="BD101" s="32"/>
      <c r="BE101" s="32"/>
      <c r="BF101" s="31"/>
    </row>
    <row r="102" spans="2:58" x14ac:dyDescent="0.25">
      <c r="B102" s="31"/>
      <c r="C102" s="31"/>
      <c r="D102" s="31"/>
      <c r="E102" s="31"/>
      <c r="F102" s="31"/>
      <c r="G102" s="31"/>
      <c r="H102" s="31"/>
      <c r="I102" s="31"/>
      <c r="J102" s="31"/>
      <c r="K102" s="31"/>
      <c r="L102" s="31"/>
      <c r="M102" s="31"/>
      <c r="N102" s="176" t="str">
        <f ca="1">'Intermediate Data'!Y144</f>
        <v>Portable AC</v>
      </c>
      <c r="O102" s="32"/>
      <c r="P102" s="32"/>
      <c r="Q102" s="32"/>
      <c r="R102" s="32"/>
      <c r="S102" s="32"/>
      <c r="T102" s="32"/>
      <c r="U102" s="154"/>
      <c r="V102" s="681" t="str">
        <f ca="1">IF(OR('Intermediate Data'!AE144="",'Intermediate Data'!AE144="N/A"),"",'Intermediate Data'!AE144)</f>
        <v/>
      </c>
      <c r="W102" s="681"/>
      <c r="X102" s="681"/>
      <c r="Y102" s="681"/>
      <c r="Z102" s="165"/>
      <c r="AA102" s="554" t="str">
        <f ca="1">IF(OR('Intermediate Data'!Z144="",'Intermediate Data'!Z144="N/A"),"",'Intermediate Data'!Z144)</f>
        <v/>
      </c>
      <c r="AB102" s="112" t="str">
        <f ca="1">IF(OR('Intermediate Data'!AA144="",'Intermediate Data'!AA144="N/A"),"",'Intermediate Data'!AA144)</f>
        <v/>
      </c>
      <c r="AC102" s="554" t="str">
        <f ca="1">IF(OR('Intermediate Data'!AB144="",'Intermediate Data'!AB144="N/A"),"",'Intermediate Data'!AB144)</f>
        <v/>
      </c>
      <c r="AD102" s="112" t="str">
        <f ca="1">IF(OR('Intermediate Data'!AC144="",'Intermediate Data'!AC144="N/A"),"",'Intermediate Data'!AC144)</f>
        <v/>
      </c>
      <c r="AE102" s="169" t="str">
        <f ca="1">IF(OR('Intermediate Data'!AD144="",'Intermediate Data'!AD144="N/A"),"",'Intermediate Data'!AD144)</f>
        <v/>
      </c>
      <c r="AF102" s="555"/>
      <c r="AG102" s="682" t="str">
        <f ca="1">IF(OR('Intermediate Data'!AL144="",'Intermediate Data'!AL144="N/A"),"",'Intermediate Data'!AL144)</f>
        <v/>
      </c>
      <c r="AH102" s="682"/>
      <c r="AI102" s="682"/>
      <c r="AJ102" s="682"/>
      <c r="AK102" s="165"/>
      <c r="AL102" s="568" t="str">
        <f ca="1">IF(OR('Intermediate Data'!AG144="",'Intermediate Data'!AG144="N/A"),"",'Intermediate Data'!AG144)</f>
        <v/>
      </c>
      <c r="AM102" s="134" t="str">
        <f ca="1">IF(OR('Intermediate Data'!AH144="",'Intermediate Data'!AH144="N/A"),"",'Intermediate Data'!AH144)</f>
        <v/>
      </c>
      <c r="AN102" s="568" t="str">
        <f ca="1">IF(OR('Intermediate Data'!AI144="",'Intermediate Data'!AI144="N/A"),"",'Intermediate Data'!AI144)</f>
        <v/>
      </c>
      <c r="AO102" s="134" t="str">
        <f ca="1">IF(OR('Intermediate Data'!AJ144="",'Intermediate Data'!AJ144="N/A"),"",'Intermediate Data'!AJ144)</f>
        <v/>
      </c>
      <c r="AP102" s="171" t="str">
        <f ca="1">IF(OR('Intermediate Data'!AK144="",'Intermediate Data'!AK144="N/A"),"",'Intermediate Data'!AK144)</f>
        <v/>
      </c>
      <c r="AQ102" s="156"/>
      <c r="AR102" s="681" t="str">
        <f ca="1">'Intermediate Data'!AN144</f>
        <v>No spec</v>
      </c>
      <c r="AS102" s="681"/>
      <c r="AT102" s="681"/>
      <c r="AU102" s="681"/>
      <c r="AV102" s="165"/>
      <c r="AW102" s="156"/>
      <c r="AX102" s="679" t="str">
        <f ca="1">'Intermediate Data'!AO144</f>
        <v>No spec</v>
      </c>
      <c r="AY102" s="679"/>
      <c r="AZ102" s="679"/>
      <c r="BA102" s="679"/>
      <c r="BB102" s="680"/>
      <c r="BC102" s="680"/>
      <c r="BD102" s="32"/>
      <c r="BE102" s="32"/>
      <c r="BF102" s="31"/>
    </row>
    <row r="103" spans="2:58" x14ac:dyDescent="0.25">
      <c r="B103" s="31"/>
      <c r="C103" s="31"/>
      <c r="D103" s="31"/>
      <c r="E103" s="31"/>
      <c r="F103" s="31"/>
      <c r="G103" s="31"/>
      <c r="H103" s="31"/>
      <c r="I103" s="31"/>
      <c r="J103" s="31"/>
      <c r="K103" s="31"/>
      <c r="L103" s="31"/>
      <c r="M103" s="31"/>
      <c r="N103" s="176" t="str">
        <f ca="1">'Intermediate Data'!Y145</f>
        <v>Sewing machine &amp; peripherals</v>
      </c>
      <c r="O103" s="32"/>
      <c r="P103" s="32"/>
      <c r="Q103" s="32"/>
      <c r="R103" s="32"/>
      <c r="S103" s="32"/>
      <c r="T103" s="32"/>
      <c r="U103" s="154"/>
      <c r="V103" s="681" t="str">
        <f ca="1">IF(OR('Intermediate Data'!AE145="",'Intermediate Data'!AE145="N/A"),"",'Intermediate Data'!AE145)</f>
        <v/>
      </c>
      <c r="W103" s="681"/>
      <c r="X103" s="681"/>
      <c r="Y103" s="681"/>
      <c r="Z103" s="165"/>
      <c r="AA103" s="554" t="str">
        <f ca="1">IF(OR('Intermediate Data'!Z145="",'Intermediate Data'!Z145="N/A"),"",'Intermediate Data'!Z145)</f>
        <v/>
      </c>
      <c r="AB103" s="112" t="str">
        <f ca="1">IF(OR('Intermediate Data'!AA145="",'Intermediate Data'!AA145="N/A"),"",'Intermediate Data'!AA145)</f>
        <v/>
      </c>
      <c r="AC103" s="554" t="str">
        <f ca="1">IF(OR('Intermediate Data'!AB145="",'Intermediate Data'!AB145="N/A"),"",'Intermediate Data'!AB145)</f>
        <v/>
      </c>
      <c r="AD103" s="112" t="str">
        <f ca="1">IF(OR('Intermediate Data'!AC145="",'Intermediate Data'!AC145="N/A"),"",'Intermediate Data'!AC145)</f>
        <v/>
      </c>
      <c r="AE103" s="169" t="str">
        <f ca="1">IF(OR('Intermediate Data'!AD145="",'Intermediate Data'!AD145="N/A"),"",'Intermediate Data'!AD145)</f>
        <v/>
      </c>
      <c r="AF103" s="555"/>
      <c r="AG103" s="682" t="str">
        <f ca="1">IF(OR('Intermediate Data'!AL145="",'Intermediate Data'!AL145="N/A"),"",'Intermediate Data'!AL145)</f>
        <v/>
      </c>
      <c r="AH103" s="682"/>
      <c r="AI103" s="682"/>
      <c r="AJ103" s="682"/>
      <c r="AK103" s="165"/>
      <c r="AL103" s="568" t="str">
        <f ca="1">IF(OR('Intermediate Data'!AG145="",'Intermediate Data'!AG145="N/A"),"",'Intermediate Data'!AG145)</f>
        <v/>
      </c>
      <c r="AM103" s="134" t="str">
        <f ca="1">IF(OR('Intermediate Data'!AH145="",'Intermediate Data'!AH145="N/A"),"",'Intermediate Data'!AH145)</f>
        <v/>
      </c>
      <c r="AN103" s="568" t="str">
        <f ca="1">IF(OR('Intermediate Data'!AI145="",'Intermediate Data'!AI145="N/A"),"",'Intermediate Data'!AI145)</f>
        <v/>
      </c>
      <c r="AO103" s="134" t="str">
        <f ca="1">IF(OR('Intermediate Data'!AJ145="",'Intermediate Data'!AJ145="N/A"),"",'Intermediate Data'!AJ145)</f>
        <v/>
      </c>
      <c r="AP103" s="171" t="str">
        <f ca="1">IF(OR('Intermediate Data'!AK145="",'Intermediate Data'!AK145="N/A"),"",'Intermediate Data'!AK145)</f>
        <v/>
      </c>
      <c r="AQ103" s="156"/>
      <c r="AR103" s="681" t="str">
        <f ca="1">'Intermediate Data'!AN145</f>
        <v>No spec</v>
      </c>
      <c r="AS103" s="681"/>
      <c r="AT103" s="681"/>
      <c r="AU103" s="681"/>
      <c r="AV103" s="165"/>
      <c r="AW103" s="156"/>
      <c r="AX103" s="679" t="str">
        <f ca="1">'Intermediate Data'!AO145</f>
        <v>No spec</v>
      </c>
      <c r="AY103" s="679"/>
      <c r="AZ103" s="679"/>
      <c r="BA103" s="679"/>
      <c r="BB103" s="680"/>
      <c r="BC103" s="680"/>
      <c r="BD103" s="32"/>
      <c r="BE103" s="32"/>
      <c r="BF103" s="31"/>
    </row>
    <row r="104" spans="2:58" x14ac:dyDescent="0.25">
      <c r="B104" s="31"/>
      <c r="C104" s="31"/>
      <c r="D104" s="31"/>
      <c r="E104" s="31"/>
      <c r="F104" s="31"/>
      <c r="G104" s="31"/>
      <c r="H104" s="31"/>
      <c r="I104" s="31"/>
      <c r="J104" s="31"/>
      <c r="K104" s="31"/>
      <c r="L104" s="31"/>
      <c r="M104" s="31"/>
      <c r="N104" s="176" t="str">
        <f ca="1">'Intermediate Data'!Y146</f>
        <v>Power tool</v>
      </c>
      <c r="O104" s="32"/>
      <c r="P104" s="32"/>
      <c r="Q104" s="32"/>
      <c r="R104" s="32"/>
      <c r="S104" s="32"/>
      <c r="T104" s="32"/>
      <c r="U104" s="154"/>
      <c r="V104" s="681" t="str">
        <f ca="1">IF(OR('Intermediate Data'!AE146="",'Intermediate Data'!AE146="N/A"),"",'Intermediate Data'!AE146)</f>
        <v/>
      </c>
      <c r="W104" s="681"/>
      <c r="X104" s="681"/>
      <c r="Y104" s="681"/>
      <c r="Z104" s="165"/>
      <c r="AA104" s="554" t="str">
        <f ca="1">IF(OR('Intermediate Data'!Z146="",'Intermediate Data'!Z146="N/A"),"",'Intermediate Data'!Z146)</f>
        <v/>
      </c>
      <c r="AB104" s="112" t="str">
        <f ca="1">IF(OR('Intermediate Data'!AA146="",'Intermediate Data'!AA146="N/A"),"",'Intermediate Data'!AA146)</f>
        <v/>
      </c>
      <c r="AC104" s="554" t="str">
        <f ca="1">IF(OR('Intermediate Data'!AB146="",'Intermediate Data'!AB146="N/A"),"",'Intermediate Data'!AB146)</f>
        <v/>
      </c>
      <c r="AD104" s="112" t="str">
        <f ca="1">IF(OR('Intermediate Data'!AC146="",'Intermediate Data'!AC146="N/A"),"",'Intermediate Data'!AC146)</f>
        <v/>
      </c>
      <c r="AE104" s="169" t="str">
        <f ca="1">IF(OR('Intermediate Data'!AD146="",'Intermediate Data'!AD146="N/A"),"",'Intermediate Data'!AD146)</f>
        <v/>
      </c>
      <c r="AF104" s="555"/>
      <c r="AG104" s="682" t="str">
        <f ca="1">IF(OR('Intermediate Data'!AL146="",'Intermediate Data'!AL146="N/A"),"",'Intermediate Data'!AL146)</f>
        <v/>
      </c>
      <c r="AH104" s="682"/>
      <c r="AI104" s="682"/>
      <c r="AJ104" s="682"/>
      <c r="AK104" s="165"/>
      <c r="AL104" s="568" t="str">
        <f ca="1">IF(OR('Intermediate Data'!AG146="",'Intermediate Data'!AG146="N/A"),"",'Intermediate Data'!AG146)</f>
        <v/>
      </c>
      <c r="AM104" s="134" t="str">
        <f ca="1">IF(OR('Intermediate Data'!AH146="",'Intermediate Data'!AH146="N/A"),"",'Intermediate Data'!AH146)</f>
        <v/>
      </c>
      <c r="AN104" s="568" t="str">
        <f ca="1">IF(OR('Intermediate Data'!AI146="",'Intermediate Data'!AI146="N/A"),"",'Intermediate Data'!AI146)</f>
        <v/>
      </c>
      <c r="AO104" s="134" t="str">
        <f ca="1">IF(OR('Intermediate Data'!AJ146="",'Intermediate Data'!AJ146="N/A"),"",'Intermediate Data'!AJ146)</f>
        <v/>
      </c>
      <c r="AP104" s="171" t="str">
        <f ca="1">IF(OR('Intermediate Data'!AK146="",'Intermediate Data'!AK146="N/A"),"",'Intermediate Data'!AK146)</f>
        <v/>
      </c>
      <c r="AQ104" s="156"/>
      <c r="AR104" s="681">
        <f ca="1">'Intermediate Data'!AN146</f>
        <v>0.22</v>
      </c>
      <c r="AS104" s="681"/>
      <c r="AT104" s="681"/>
      <c r="AU104" s="681"/>
      <c r="AV104" s="165"/>
      <c r="AW104" s="156"/>
      <c r="AX104" s="679" t="str">
        <f ca="1">'Intermediate Data'!AO146</f>
        <v>No spec</v>
      </c>
      <c r="AY104" s="679"/>
      <c r="AZ104" s="679"/>
      <c r="BA104" s="679"/>
      <c r="BB104" s="680"/>
      <c r="BC104" s="680"/>
      <c r="BD104" s="32"/>
      <c r="BE104" s="32"/>
      <c r="BF104" s="31"/>
    </row>
    <row r="105" spans="2:58" x14ac:dyDescent="0.25">
      <c r="B105" s="31"/>
      <c r="C105" s="31"/>
      <c r="D105" s="31"/>
      <c r="E105" s="31"/>
      <c r="F105" s="31"/>
      <c r="G105" s="31"/>
      <c r="H105" s="31"/>
      <c r="I105" s="31"/>
      <c r="J105" s="31"/>
      <c r="K105" s="31"/>
      <c r="L105" s="31"/>
      <c r="M105" s="31"/>
      <c r="N105" s="176" t="str">
        <f ca="1">'Intermediate Data'!Y147</f>
        <v>Musical equipment</v>
      </c>
      <c r="O105" s="32"/>
      <c r="P105" s="32"/>
      <c r="Q105" s="32"/>
      <c r="R105" s="32"/>
      <c r="S105" s="32"/>
      <c r="T105" s="32"/>
      <c r="U105" s="154"/>
      <c r="V105" s="681" t="str">
        <f ca="1">IF(OR('Intermediate Data'!AE147="",'Intermediate Data'!AE147="N/A"),"",'Intermediate Data'!AE147)</f>
        <v/>
      </c>
      <c r="W105" s="681"/>
      <c r="X105" s="681"/>
      <c r="Y105" s="681"/>
      <c r="Z105" s="165"/>
      <c r="AA105" s="554" t="str">
        <f ca="1">IF(OR('Intermediate Data'!Z147="",'Intermediate Data'!Z147="N/A"),"",'Intermediate Data'!Z147)</f>
        <v/>
      </c>
      <c r="AB105" s="112" t="str">
        <f ca="1">IF(OR('Intermediate Data'!AA147="",'Intermediate Data'!AA147="N/A"),"",'Intermediate Data'!AA147)</f>
        <v/>
      </c>
      <c r="AC105" s="554" t="str">
        <f ca="1">IF(OR('Intermediate Data'!AB147="",'Intermediate Data'!AB147="N/A"),"",'Intermediate Data'!AB147)</f>
        <v/>
      </c>
      <c r="AD105" s="112" t="str">
        <f ca="1">IF(OR('Intermediate Data'!AC147="",'Intermediate Data'!AC147="N/A"),"",'Intermediate Data'!AC147)</f>
        <v/>
      </c>
      <c r="AE105" s="169" t="str">
        <f ca="1">IF(OR('Intermediate Data'!AD147="",'Intermediate Data'!AD147="N/A"),"",'Intermediate Data'!AD147)</f>
        <v/>
      </c>
      <c r="AF105" s="555"/>
      <c r="AG105" s="682" t="str">
        <f ca="1">IF(OR('Intermediate Data'!AL147="",'Intermediate Data'!AL147="N/A"),"",'Intermediate Data'!AL147)</f>
        <v/>
      </c>
      <c r="AH105" s="682"/>
      <c r="AI105" s="682"/>
      <c r="AJ105" s="682"/>
      <c r="AK105" s="165"/>
      <c r="AL105" s="568" t="str">
        <f ca="1">IF(OR('Intermediate Data'!AG147="",'Intermediate Data'!AG147="N/A"),"",'Intermediate Data'!AG147)</f>
        <v/>
      </c>
      <c r="AM105" s="134" t="str">
        <f ca="1">IF(OR('Intermediate Data'!AH147="",'Intermediate Data'!AH147="N/A"),"",'Intermediate Data'!AH147)</f>
        <v/>
      </c>
      <c r="AN105" s="568" t="str">
        <f ca="1">IF(OR('Intermediate Data'!AI147="",'Intermediate Data'!AI147="N/A"),"",'Intermediate Data'!AI147)</f>
        <v/>
      </c>
      <c r="AO105" s="134" t="str">
        <f ca="1">IF(OR('Intermediate Data'!AJ147="",'Intermediate Data'!AJ147="N/A"),"",'Intermediate Data'!AJ147)</f>
        <v/>
      </c>
      <c r="AP105" s="171" t="str">
        <f ca="1">IF(OR('Intermediate Data'!AK147="",'Intermediate Data'!AK147="N/A"),"",'Intermediate Data'!AK147)</f>
        <v/>
      </c>
      <c r="AQ105" s="156"/>
      <c r="AR105" s="681" t="str">
        <f ca="1">'Intermediate Data'!AN147</f>
        <v>No spec</v>
      </c>
      <c r="AS105" s="681"/>
      <c r="AT105" s="681"/>
      <c r="AU105" s="681"/>
      <c r="AV105" s="165"/>
      <c r="AW105" s="156"/>
      <c r="AX105" s="679" t="str">
        <f ca="1">'Intermediate Data'!AO147</f>
        <v>No spec</v>
      </c>
      <c r="AY105" s="679"/>
      <c r="AZ105" s="679"/>
      <c r="BA105" s="679"/>
      <c r="BB105" s="680"/>
      <c r="BC105" s="680"/>
      <c r="BD105" s="32"/>
      <c r="BE105" s="32"/>
      <c r="BF105" s="31"/>
    </row>
    <row r="106" spans="2:58" x14ac:dyDescent="0.25">
      <c r="B106" s="31"/>
      <c r="C106" s="31"/>
      <c r="D106" s="31"/>
      <c r="E106" s="31"/>
      <c r="F106" s="31"/>
      <c r="G106" s="31"/>
      <c r="H106" s="31"/>
      <c r="I106" s="31"/>
      <c r="J106" s="31"/>
      <c r="K106" s="31"/>
      <c r="L106" s="31"/>
      <c r="M106" s="31"/>
      <c r="N106" s="176" t="str">
        <f ca="1">'Intermediate Data'!Y148</f>
        <v>Ceramics - Pottery wheel</v>
      </c>
      <c r="O106" s="32"/>
      <c r="P106" s="32"/>
      <c r="Q106" s="32"/>
      <c r="R106" s="32"/>
      <c r="S106" s="32"/>
      <c r="T106" s="32"/>
      <c r="U106" s="154"/>
      <c r="V106" s="681" t="str">
        <f ca="1">IF(OR('Intermediate Data'!AE148="",'Intermediate Data'!AE148="N/A"),"",'Intermediate Data'!AE148)</f>
        <v/>
      </c>
      <c r="W106" s="681"/>
      <c r="X106" s="681"/>
      <c r="Y106" s="681"/>
      <c r="Z106" s="165"/>
      <c r="AA106" s="554" t="str">
        <f ca="1">IF(OR('Intermediate Data'!Z148="",'Intermediate Data'!Z148="N/A"),"",'Intermediate Data'!Z148)</f>
        <v/>
      </c>
      <c r="AB106" s="112" t="str">
        <f ca="1">IF(OR('Intermediate Data'!AA148="",'Intermediate Data'!AA148="N/A"),"",'Intermediate Data'!AA148)</f>
        <v/>
      </c>
      <c r="AC106" s="554" t="str">
        <f ca="1">IF(OR('Intermediate Data'!AB148="",'Intermediate Data'!AB148="N/A"),"",'Intermediate Data'!AB148)</f>
        <v/>
      </c>
      <c r="AD106" s="112" t="str">
        <f ca="1">IF(OR('Intermediate Data'!AC148="",'Intermediate Data'!AC148="N/A"),"",'Intermediate Data'!AC148)</f>
        <v/>
      </c>
      <c r="AE106" s="169" t="str">
        <f ca="1">IF(OR('Intermediate Data'!AD148="",'Intermediate Data'!AD148="N/A"),"",'Intermediate Data'!AD148)</f>
        <v/>
      </c>
      <c r="AF106" s="555"/>
      <c r="AG106" s="682" t="str">
        <f ca="1">IF(OR('Intermediate Data'!AL148="",'Intermediate Data'!AL148="N/A"),"",'Intermediate Data'!AL148)</f>
        <v/>
      </c>
      <c r="AH106" s="682"/>
      <c r="AI106" s="682"/>
      <c r="AJ106" s="682"/>
      <c r="AK106" s="165"/>
      <c r="AL106" s="568" t="str">
        <f ca="1">IF(OR('Intermediate Data'!AG148="",'Intermediate Data'!AG148="N/A"),"",'Intermediate Data'!AG148)</f>
        <v/>
      </c>
      <c r="AM106" s="134" t="str">
        <f ca="1">IF(OR('Intermediate Data'!AH148="",'Intermediate Data'!AH148="N/A"),"",'Intermediate Data'!AH148)</f>
        <v/>
      </c>
      <c r="AN106" s="568" t="str">
        <f ca="1">IF(OR('Intermediate Data'!AI148="",'Intermediate Data'!AI148="N/A"),"",'Intermediate Data'!AI148)</f>
        <v/>
      </c>
      <c r="AO106" s="134" t="str">
        <f ca="1">IF(OR('Intermediate Data'!AJ148="",'Intermediate Data'!AJ148="N/A"),"",'Intermediate Data'!AJ148)</f>
        <v/>
      </c>
      <c r="AP106" s="171" t="str">
        <f ca="1">IF(OR('Intermediate Data'!AK148="",'Intermediate Data'!AK148="N/A"),"",'Intermediate Data'!AK148)</f>
        <v/>
      </c>
      <c r="AQ106" s="156"/>
      <c r="AR106" s="681" t="str">
        <f ca="1">'Intermediate Data'!AN148</f>
        <v>No spec</v>
      </c>
      <c r="AS106" s="681"/>
      <c r="AT106" s="681"/>
      <c r="AU106" s="681"/>
      <c r="AV106" s="165"/>
      <c r="AW106" s="156"/>
      <c r="AX106" s="679" t="str">
        <f ca="1">'Intermediate Data'!AO148</f>
        <v>No spec</v>
      </c>
      <c r="AY106" s="679"/>
      <c r="AZ106" s="679"/>
      <c r="BA106" s="679"/>
      <c r="BB106" s="680"/>
      <c r="BC106" s="680"/>
      <c r="BD106" s="32"/>
      <c r="BE106" s="32"/>
      <c r="BF106" s="31"/>
    </row>
    <row r="107" spans="2:58" x14ac:dyDescent="0.25">
      <c r="B107" s="31"/>
      <c r="C107" s="31"/>
      <c r="D107" s="31"/>
      <c r="E107" s="31"/>
      <c r="F107" s="31"/>
      <c r="G107" s="31"/>
      <c r="H107" s="31"/>
      <c r="I107" s="31"/>
      <c r="J107" s="31"/>
      <c r="K107" s="31"/>
      <c r="L107" s="31"/>
      <c r="M107" s="31"/>
      <c r="N107" s="176" t="str">
        <f ca="1">'Intermediate Data'!Y149</f>
        <v>Soundbar</v>
      </c>
      <c r="O107" s="32"/>
      <c r="P107" s="32"/>
      <c r="Q107" s="32"/>
      <c r="R107" s="32"/>
      <c r="S107" s="32"/>
      <c r="T107" s="32"/>
      <c r="U107" s="154"/>
      <c r="V107" s="681" t="str">
        <f ca="1">IF(OR('Intermediate Data'!AE149="",'Intermediate Data'!AE149="N/A"),"",'Intermediate Data'!AE149)</f>
        <v/>
      </c>
      <c r="W107" s="681"/>
      <c r="X107" s="681"/>
      <c r="Y107" s="681"/>
      <c r="Z107" s="165"/>
      <c r="AA107" s="554" t="str">
        <f ca="1">IF(OR('Intermediate Data'!Z149="",'Intermediate Data'!Z149="N/A"),"",'Intermediate Data'!Z149)</f>
        <v/>
      </c>
      <c r="AB107" s="112" t="str">
        <f ca="1">IF(OR('Intermediate Data'!AA149="",'Intermediate Data'!AA149="N/A"),"",'Intermediate Data'!AA149)</f>
        <v/>
      </c>
      <c r="AC107" s="554" t="str">
        <f ca="1">IF(OR('Intermediate Data'!AB149="",'Intermediate Data'!AB149="N/A"),"",'Intermediate Data'!AB149)</f>
        <v/>
      </c>
      <c r="AD107" s="112" t="str">
        <f ca="1">IF(OR('Intermediate Data'!AC149="",'Intermediate Data'!AC149="N/A"),"",'Intermediate Data'!AC149)</f>
        <v/>
      </c>
      <c r="AE107" s="169" t="str">
        <f ca="1">IF(OR('Intermediate Data'!AD149="",'Intermediate Data'!AD149="N/A"),"",'Intermediate Data'!AD149)</f>
        <v/>
      </c>
      <c r="AF107" s="555"/>
      <c r="AG107" s="682" t="str">
        <f ca="1">IF(OR('Intermediate Data'!AL149="",'Intermediate Data'!AL149="N/A"),"",'Intermediate Data'!AL149)</f>
        <v/>
      </c>
      <c r="AH107" s="682"/>
      <c r="AI107" s="682"/>
      <c r="AJ107" s="682"/>
      <c r="AK107" s="165"/>
      <c r="AL107" s="568" t="str">
        <f ca="1">IF(OR('Intermediate Data'!AG149="",'Intermediate Data'!AG149="N/A"),"",'Intermediate Data'!AG149)</f>
        <v/>
      </c>
      <c r="AM107" s="134" t="str">
        <f ca="1">IF(OR('Intermediate Data'!AH149="",'Intermediate Data'!AH149="N/A"),"",'Intermediate Data'!AH149)</f>
        <v/>
      </c>
      <c r="AN107" s="568" t="str">
        <f ca="1">IF(OR('Intermediate Data'!AI149="",'Intermediate Data'!AI149="N/A"),"",'Intermediate Data'!AI149)</f>
        <v/>
      </c>
      <c r="AO107" s="134" t="str">
        <f ca="1">IF(OR('Intermediate Data'!AJ149="",'Intermediate Data'!AJ149="N/A"),"",'Intermediate Data'!AJ149)</f>
        <v/>
      </c>
      <c r="AP107" s="171" t="str">
        <f ca="1">IF(OR('Intermediate Data'!AK149="",'Intermediate Data'!AK149="N/A"),"",'Intermediate Data'!AK149)</f>
        <v/>
      </c>
      <c r="AQ107" s="156"/>
      <c r="AR107" s="681">
        <f ca="1">'Intermediate Data'!AN149</f>
        <v>0.53</v>
      </c>
      <c r="AS107" s="681"/>
      <c r="AT107" s="681"/>
      <c r="AU107" s="681"/>
      <c r="AV107" s="165"/>
      <c r="AW107" s="156"/>
      <c r="AX107" s="679">
        <f ca="1">'Intermediate Data'!AO149</f>
        <v>70</v>
      </c>
      <c r="AY107" s="679"/>
      <c r="AZ107" s="679"/>
      <c r="BA107" s="679"/>
      <c r="BB107" s="680"/>
      <c r="BC107" s="680"/>
      <c r="BD107" s="32"/>
      <c r="BE107" s="32"/>
      <c r="BF107" s="31"/>
    </row>
    <row r="108" spans="2:58" x14ac:dyDescent="0.25">
      <c r="B108" s="31"/>
      <c r="C108" s="31"/>
      <c r="D108" s="31"/>
      <c r="E108" s="31"/>
      <c r="F108" s="31"/>
      <c r="G108" s="31"/>
      <c r="H108" s="31"/>
      <c r="I108" s="31"/>
      <c r="J108" s="31"/>
      <c r="K108" s="31"/>
      <c r="L108" s="31"/>
      <c r="M108" s="31"/>
      <c r="N108" s="176" t="str">
        <f ca="1">'Intermediate Data'!Y150</f>
        <v>Radio</v>
      </c>
      <c r="O108" s="32"/>
      <c r="P108" s="32"/>
      <c r="Q108" s="32"/>
      <c r="R108" s="32"/>
      <c r="S108" s="32"/>
      <c r="T108" s="32"/>
      <c r="U108" s="154"/>
      <c r="V108" s="681" t="str">
        <f ca="1">IF(OR('Intermediate Data'!AE150="",'Intermediate Data'!AE150="N/A"),"",'Intermediate Data'!AE150)</f>
        <v/>
      </c>
      <c r="W108" s="681"/>
      <c r="X108" s="681"/>
      <c r="Y108" s="681"/>
      <c r="Z108" s="165"/>
      <c r="AA108" s="554" t="str">
        <f ca="1">IF(OR('Intermediate Data'!Z150="",'Intermediate Data'!Z150="N/A"),"",'Intermediate Data'!Z150)</f>
        <v/>
      </c>
      <c r="AB108" s="112" t="str">
        <f ca="1">IF(OR('Intermediate Data'!AA150="",'Intermediate Data'!AA150="N/A"),"",'Intermediate Data'!AA150)</f>
        <v/>
      </c>
      <c r="AC108" s="554" t="str">
        <f ca="1">IF(OR('Intermediate Data'!AB150="",'Intermediate Data'!AB150="N/A"),"",'Intermediate Data'!AB150)</f>
        <v/>
      </c>
      <c r="AD108" s="112" t="str">
        <f ca="1">IF(OR('Intermediate Data'!AC150="",'Intermediate Data'!AC150="N/A"),"",'Intermediate Data'!AC150)</f>
        <v/>
      </c>
      <c r="AE108" s="169" t="str">
        <f ca="1">IF(OR('Intermediate Data'!AD150="",'Intermediate Data'!AD150="N/A"),"",'Intermediate Data'!AD150)</f>
        <v/>
      </c>
      <c r="AF108" s="555"/>
      <c r="AG108" s="682" t="str">
        <f ca="1">IF(OR('Intermediate Data'!AL150="",'Intermediate Data'!AL150="N/A"),"",'Intermediate Data'!AL150)</f>
        <v/>
      </c>
      <c r="AH108" s="682"/>
      <c r="AI108" s="682"/>
      <c r="AJ108" s="682"/>
      <c r="AK108" s="165"/>
      <c r="AL108" s="568" t="str">
        <f ca="1">IF(OR('Intermediate Data'!AG150="",'Intermediate Data'!AG150="N/A"),"",'Intermediate Data'!AG150)</f>
        <v/>
      </c>
      <c r="AM108" s="134" t="str">
        <f ca="1">IF(OR('Intermediate Data'!AH150="",'Intermediate Data'!AH150="N/A"),"",'Intermediate Data'!AH150)</f>
        <v/>
      </c>
      <c r="AN108" s="568" t="str">
        <f ca="1">IF(OR('Intermediate Data'!AI150="",'Intermediate Data'!AI150="N/A"),"",'Intermediate Data'!AI150)</f>
        <v/>
      </c>
      <c r="AO108" s="134" t="str">
        <f ca="1">IF(OR('Intermediate Data'!AJ150="",'Intermediate Data'!AJ150="N/A"),"",'Intermediate Data'!AJ150)</f>
        <v/>
      </c>
      <c r="AP108" s="171" t="str">
        <f ca="1">IF(OR('Intermediate Data'!AK150="",'Intermediate Data'!AK150="N/A"),"",'Intermediate Data'!AK150)</f>
        <v/>
      </c>
      <c r="AQ108" s="156"/>
      <c r="AR108" s="681" t="str">
        <f ca="1">'Intermediate Data'!AN150</f>
        <v>No spec</v>
      </c>
      <c r="AS108" s="681"/>
      <c r="AT108" s="681"/>
      <c r="AU108" s="681"/>
      <c r="AV108" s="165"/>
      <c r="AW108" s="156"/>
      <c r="AX108" s="679" t="str">
        <f ca="1">'Intermediate Data'!AO150</f>
        <v>No spec</v>
      </c>
      <c r="AY108" s="679"/>
      <c r="AZ108" s="679"/>
      <c r="BA108" s="679"/>
      <c r="BB108" s="680"/>
      <c r="BC108" s="680"/>
      <c r="BD108" s="32"/>
      <c r="BE108" s="32"/>
      <c r="BF108" s="31"/>
    </row>
    <row r="109" spans="2:58" x14ac:dyDescent="0.25">
      <c r="B109" s="31"/>
      <c r="C109" s="31"/>
      <c r="D109" s="31"/>
      <c r="E109" s="31"/>
      <c r="F109" s="31"/>
      <c r="G109" s="31"/>
      <c r="H109" s="31"/>
      <c r="I109" s="31"/>
      <c r="J109" s="31"/>
      <c r="K109" s="31"/>
      <c r="L109" s="31"/>
      <c r="M109" s="31"/>
      <c r="N109" s="176" t="str">
        <f ca="1">'Intermediate Data'!Y151</f>
        <v>Projector</v>
      </c>
      <c r="O109" s="32"/>
      <c r="P109" s="32"/>
      <c r="Q109" s="32"/>
      <c r="R109" s="32"/>
      <c r="S109" s="32"/>
      <c r="T109" s="32"/>
      <c r="U109" s="154"/>
      <c r="V109" s="681" t="str">
        <f ca="1">IF(OR('Intermediate Data'!AE151="",'Intermediate Data'!AE151="N/A"),"",'Intermediate Data'!AE151)</f>
        <v/>
      </c>
      <c r="W109" s="681"/>
      <c r="X109" s="681"/>
      <c r="Y109" s="681"/>
      <c r="Z109" s="165"/>
      <c r="AA109" s="554" t="str">
        <f ca="1">IF(OR('Intermediate Data'!Z151="",'Intermediate Data'!Z151="N/A"),"",'Intermediate Data'!Z151)</f>
        <v/>
      </c>
      <c r="AB109" s="112" t="str">
        <f ca="1">IF(OR('Intermediate Data'!AA151="",'Intermediate Data'!AA151="N/A"),"",'Intermediate Data'!AA151)</f>
        <v/>
      </c>
      <c r="AC109" s="554" t="str">
        <f ca="1">IF(OR('Intermediate Data'!AB151="",'Intermediate Data'!AB151="N/A"),"",'Intermediate Data'!AB151)</f>
        <v/>
      </c>
      <c r="AD109" s="112" t="str">
        <f ca="1">IF(OR('Intermediate Data'!AC151="",'Intermediate Data'!AC151="N/A"),"",'Intermediate Data'!AC151)</f>
        <v/>
      </c>
      <c r="AE109" s="169" t="str">
        <f ca="1">IF(OR('Intermediate Data'!AD151="",'Intermediate Data'!AD151="N/A"),"",'Intermediate Data'!AD151)</f>
        <v/>
      </c>
      <c r="AF109" s="555"/>
      <c r="AG109" s="682" t="str">
        <f ca="1">IF(OR('Intermediate Data'!AL151="",'Intermediate Data'!AL151="N/A"),"",'Intermediate Data'!AL151)</f>
        <v/>
      </c>
      <c r="AH109" s="682"/>
      <c r="AI109" s="682"/>
      <c r="AJ109" s="682"/>
      <c r="AK109" s="165"/>
      <c r="AL109" s="568" t="str">
        <f ca="1">IF(OR('Intermediate Data'!AG151="",'Intermediate Data'!AG151="N/A"),"",'Intermediate Data'!AG151)</f>
        <v/>
      </c>
      <c r="AM109" s="134" t="str">
        <f ca="1">IF(OR('Intermediate Data'!AH151="",'Intermediate Data'!AH151="N/A"),"",'Intermediate Data'!AH151)</f>
        <v/>
      </c>
      <c r="AN109" s="568" t="str">
        <f ca="1">IF(OR('Intermediate Data'!AI151="",'Intermediate Data'!AI151="N/A"),"",'Intermediate Data'!AI151)</f>
        <v/>
      </c>
      <c r="AO109" s="134" t="str">
        <f ca="1">IF(OR('Intermediate Data'!AJ151="",'Intermediate Data'!AJ151="N/A"),"",'Intermediate Data'!AJ151)</f>
        <v/>
      </c>
      <c r="AP109" s="171" t="str">
        <f ca="1">IF(OR('Intermediate Data'!AK151="",'Intermediate Data'!AK151="N/A"),"",'Intermediate Data'!AK151)</f>
        <v/>
      </c>
      <c r="AQ109" s="156"/>
      <c r="AR109" s="681" t="str">
        <f ca="1">'Intermediate Data'!AN151</f>
        <v>No spec</v>
      </c>
      <c r="AS109" s="681"/>
      <c r="AT109" s="681"/>
      <c r="AU109" s="681"/>
      <c r="AV109" s="165"/>
      <c r="AW109" s="156"/>
      <c r="AX109" s="679" t="str">
        <f ca="1">'Intermediate Data'!AO151</f>
        <v>No spec</v>
      </c>
      <c r="AY109" s="679"/>
      <c r="AZ109" s="679"/>
      <c r="BA109" s="679"/>
      <c r="BB109" s="680"/>
      <c r="BC109" s="680"/>
      <c r="BD109" s="32"/>
      <c r="BE109" s="32"/>
      <c r="BF109" s="31"/>
    </row>
    <row r="110" spans="2:58" x14ac:dyDescent="0.25">
      <c r="B110" s="31"/>
      <c r="C110" s="31"/>
      <c r="D110" s="31"/>
      <c r="E110" s="31"/>
      <c r="F110" s="31"/>
      <c r="G110" s="31"/>
      <c r="H110" s="31"/>
      <c r="I110" s="31"/>
      <c r="J110" s="31"/>
      <c r="K110" s="31"/>
      <c r="L110" s="31"/>
      <c r="M110" s="31"/>
      <c r="N110" s="176" t="str">
        <f ca="1">'Intermediate Data'!Y152</f>
        <v>Home automation</v>
      </c>
      <c r="O110" s="32"/>
      <c r="P110" s="32"/>
      <c r="Q110" s="32"/>
      <c r="R110" s="32"/>
      <c r="S110" s="32"/>
      <c r="T110" s="32"/>
      <c r="U110" s="154"/>
      <c r="V110" s="681" t="str">
        <f ca="1">IF(OR('Intermediate Data'!AE152="",'Intermediate Data'!AE152="N/A"),"",'Intermediate Data'!AE152)</f>
        <v/>
      </c>
      <c r="W110" s="681"/>
      <c r="X110" s="681"/>
      <c r="Y110" s="681"/>
      <c r="Z110" s="165"/>
      <c r="AA110" s="554" t="str">
        <f ca="1">IF(OR('Intermediate Data'!Z152="",'Intermediate Data'!Z152="N/A"),"",'Intermediate Data'!Z152)</f>
        <v/>
      </c>
      <c r="AB110" s="112" t="str">
        <f ca="1">IF(OR('Intermediate Data'!AA152="",'Intermediate Data'!AA152="N/A"),"",'Intermediate Data'!AA152)</f>
        <v/>
      </c>
      <c r="AC110" s="554" t="str">
        <f ca="1">IF(OR('Intermediate Data'!AB152="",'Intermediate Data'!AB152="N/A"),"",'Intermediate Data'!AB152)</f>
        <v/>
      </c>
      <c r="AD110" s="112" t="str">
        <f ca="1">IF(OR('Intermediate Data'!AC152="",'Intermediate Data'!AC152="N/A"),"",'Intermediate Data'!AC152)</f>
        <v/>
      </c>
      <c r="AE110" s="169" t="str">
        <f ca="1">IF(OR('Intermediate Data'!AD152="",'Intermediate Data'!AD152="N/A"),"",'Intermediate Data'!AD152)</f>
        <v/>
      </c>
      <c r="AF110" s="555"/>
      <c r="AG110" s="682" t="str">
        <f ca="1">IF(OR('Intermediate Data'!AL152="",'Intermediate Data'!AL152="N/A"),"",'Intermediate Data'!AL152)</f>
        <v/>
      </c>
      <c r="AH110" s="682"/>
      <c r="AI110" s="682"/>
      <c r="AJ110" s="682"/>
      <c r="AK110" s="165"/>
      <c r="AL110" s="568" t="str">
        <f ca="1">IF(OR('Intermediate Data'!AG152="",'Intermediate Data'!AG152="N/A"),"",'Intermediate Data'!AG152)</f>
        <v/>
      </c>
      <c r="AM110" s="134" t="str">
        <f ca="1">IF(OR('Intermediate Data'!AH152="",'Intermediate Data'!AH152="N/A"),"",'Intermediate Data'!AH152)</f>
        <v/>
      </c>
      <c r="AN110" s="568" t="str">
        <f ca="1">IF(OR('Intermediate Data'!AI152="",'Intermediate Data'!AI152="N/A"),"",'Intermediate Data'!AI152)</f>
        <v/>
      </c>
      <c r="AO110" s="134" t="str">
        <f ca="1">IF(OR('Intermediate Data'!AJ152="",'Intermediate Data'!AJ152="N/A"),"",'Intermediate Data'!AJ152)</f>
        <v/>
      </c>
      <c r="AP110" s="171" t="str">
        <f ca="1">IF(OR('Intermediate Data'!AK152="",'Intermediate Data'!AK152="N/A"),"",'Intermediate Data'!AK152)</f>
        <v/>
      </c>
      <c r="AQ110" s="156"/>
      <c r="AR110" s="681" t="str">
        <f ca="1">'Intermediate Data'!AN152</f>
        <v>No spec</v>
      </c>
      <c r="AS110" s="681"/>
      <c r="AT110" s="681"/>
      <c r="AU110" s="681"/>
      <c r="AV110" s="165"/>
      <c r="AW110" s="156"/>
      <c r="AX110" s="679" t="str">
        <f ca="1">'Intermediate Data'!AO152</f>
        <v>No spec</v>
      </c>
      <c r="AY110" s="679"/>
      <c r="AZ110" s="679"/>
      <c r="BA110" s="679"/>
      <c r="BB110" s="680"/>
      <c r="BC110" s="680"/>
      <c r="BD110" s="32"/>
      <c r="BE110" s="32"/>
      <c r="BF110" s="31"/>
    </row>
    <row r="111" spans="2:58" x14ac:dyDescent="0.25">
      <c r="B111" s="31"/>
      <c r="C111" s="31"/>
      <c r="D111" s="31"/>
      <c r="E111" s="31"/>
      <c r="F111" s="31"/>
      <c r="G111" s="31"/>
      <c r="H111" s="31"/>
      <c r="I111" s="31"/>
      <c r="J111" s="31"/>
      <c r="K111" s="31"/>
      <c r="L111" s="31"/>
      <c r="M111" s="31"/>
      <c r="N111" s="176" t="str">
        <f ca="1">'Intermediate Data'!Y153</f>
        <v>Timer for devices, lights, etc</v>
      </c>
      <c r="O111" s="32"/>
      <c r="P111" s="32"/>
      <c r="Q111" s="32"/>
      <c r="R111" s="32"/>
      <c r="S111" s="32"/>
      <c r="T111" s="32"/>
      <c r="U111" s="154"/>
      <c r="V111" s="681" t="str">
        <f ca="1">IF(OR('Intermediate Data'!AE153="",'Intermediate Data'!AE153="N/A"),"",'Intermediate Data'!AE153)</f>
        <v/>
      </c>
      <c r="W111" s="681"/>
      <c r="X111" s="681"/>
      <c r="Y111" s="681"/>
      <c r="Z111" s="165"/>
      <c r="AA111" s="554" t="str">
        <f ca="1">IF(OR('Intermediate Data'!Z153="",'Intermediate Data'!Z153="N/A"),"",'Intermediate Data'!Z153)</f>
        <v/>
      </c>
      <c r="AB111" s="112" t="str">
        <f ca="1">IF(OR('Intermediate Data'!AA153="",'Intermediate Data'!AA153="N/A"),"",'Intermediate Data'!AA153)</f>
        <v/>
      </c>
      <c r="AC111" s="554" t="str">
        <f ca="1">IF(OR('Intermediate Data'!AB153="",'Intermediate Data'!AB153="N/A"),"",'Intermediate Data'!AB153)</f>
        <v/>
      </c>
      <c r="AD111" s="112" t="str">
        <f ca="1">IF(OR('Intermediate Data'!AC153="",'Intermediate Data'!AC153="N/A"),"",'Intermediate Data'!AC153)</f>
        <v/>
      </c>
      <c r="AE111" s="169" t="str">
        <f ca="1">IF(OR('Intermediate Data'!AD153="",'Intermediate Data'!AD153="N/A"),"",'Intermediate Data'!AD153)</f>
        <v/>
      </c>
      <c r="AF111" s="555"/>
      <c r="AG111" s="682" t="str">
        <f ca="1">IF(OR('Intermediate Data'!AL153="",'Intermediate Data'!AL153="N/A"),"",'Intermediate Data'!AL153)</f>
        <v/>
      </c>
      <c r="AH111" s="682"/>
      <c r="AI111" s="682"/>
      <c r="AJ111" s="682"/>
      <c r="AK111" s="165"/>
      <c r="AL111" s="568" t="str">
        <f ca="1">IF(OR('Intermediate Data'!AG153="",'Intermediate Data'!AG153="N/A"),"",'Intermediate Data'!AG153)</f>
        <v/>
      </c>
      <c r="AM111" s="134" t="str">
        <f ca="1">IF(OR('Intermediate Data'!AH153="",'Intermediate Data'!AH153="N/A"),"",'Intermediate Data'!AH153)</f>
        <v/>
      </c>
      <c r="AN111" s="568" t="str">
        <f ca="1">IF(OR('Intermediate Data'!AI153="",'Intermediate Data'!AI153="N/A"),"",'Intermediate Data'!AI153)</f>
        <v/>
      </c>
      <c r="AO111" s="134" t="str">
        <f ca="1">IF(OR('Intermediate Data'!AJ153="",'Intermediate Data'!AJ153="N/A"),"",'Intermediate Data'!AJ153)</f>
        <v/>
      </c>
      <c r="AP111" s="171" t="str">
        <f ca="1">IF(OR('Intermediate Data'!AK153="",'Intermediate Data'!AK153="N/A"),"",'Intermediate Data'!AK153)</f>
        <v/>
      </c>
      <c r="AQ111" s="156"/>
      <c r="AR111" s="681" t="str">
        <f ca="1">'Intermediate Data'!AN153</f>
        <v>No spec</v>
      </c>
      <c r="AS111" s="681"/>
      <c r="AT111" s="681"/>
      <c r="AU111" s="681"/>
      <c r="AV111" s="165"/>
      <c r="AW111" s="156"/>
      <c r="AX111" s="679" t="str">
        <f ca="1">'Intermediate Data'!AO153</f>
        <v>No spec</v>
      </c>
      <c r="AY111" s="679"/>
      <c r="AZ111" s="679"/>
      <c r="BA111" s="679"/>
      <c r="BB111" s="680"/>
      <c r="BC111" s="680"/>
      <c r="BD111" s="32"/>
      <c r="BE111" s="32"/>
      <c r="BF111" s="31"/>
    </row>
    <row r="112" spans="2:58" x14ac:dyDescent="0.25">
      <c r="B112" s="31"/>
      <c r="C112" s="31"/>
      <c r="D112" s="31"/>
      <c r="E112" s="31"/>
      <c r="F112" s="31"/>
      <c r="G112" s="31"/>
      <c r="H112" s="31"/>
      <c r="I112" s="31"/>
      <c r="J112" s="31"/>
      <c r="K112" s="31"/>
      <c r="L112" s="31"/>
      <c r="M112" s="31"/>
      <c r="N112" s="176" t="str">
        <f ca="1">'Intermediate Data'!Y154</f>
        <v>Smart power strip</v>
      </c>
      <c r="O112" s="32"/>
      <c r="P112" s="32"/>
      <c r="Q112" s="32"/>
      <c r="R112" s="32"/>
      <c r="S112" s="32"/>
      <c r="T112" s="32"/>
      <c r="U112" s="154"/>
      <c r="V112" s="681" t="str">
        <f ca="1">IF(OR('Intermediate Data'!AE154="",'Intermediate Data'!AE154="N/A"),"",'Intermediate Data'!AE154)</f>
        <v/>
      </c>
      <c r="W112" s="681"/>
      <c r="X112" s="681"/>
      <c r="Y112" s="681"/>
      <c r="Z112" s="165"/>
      <c r="AA112" s="554" t="str">
        <f ca="1">IF(OR('Intermediate Data'!Z154="",'Intermediate Data'!Z154="N/A"),"",'Intermediate Data'!Z154)</f>
        <v/>
      </c>
      <c r="AB112" s="112" t="str">
        <f ca="1">IF(OR('Intermediate Data'!AA154="",'Intermediate Data'!AA154="N/A"),"",'Intermediate Data'!AA154)</f>
        <v/>
      </c>
      <c r="AC112" s="554" t="str">
        <f ca="1">IF(OR('Intermediate Data'!AB154="",'Intermediate Data'!AB154="N/A"),"",'Intermediate Data'!AB154)</f>
        <v/>
      </c>
      <c r="AD112" s="112" t="str">
        <f ca="1">IF(OR('Intermediate Data'!AC154="",'Intermediate Data'!AC154="N/A"),"",'Intermediate Data'!AC154)</f>
        <v/>
      </c>
      <c r="AE112" s="169" t="str">
        <f ca="1">IF(OR('Intermediate Data'!AD154="",'Intermediate Data'!AD154="N/A"),"",'Intermediate Data'!AD154)</f>
        <v/>
      </c>
      <c r="AF112" s="555"/>
      <c r="AG112" s="682" t="str">
        <f ca="1">IF(OR('Intermediate Data'!AL154="",'Intermediate Data'!AL154="N/A"),"",'Intermediate Data'!AL154)</f>
        <v/>
      </c>
      <c r="AH112" s="682"/>
      <c r="AI112" s="682"/>
      <c r="AJ112" s="682"/>
      <c r="AK112" s="165"/>
      <c r="AL112" s="568" t="str">
        <f ca="1">IF(OR('Intermediate Data'!AG154="",'Intermediate Data'!AG154="N/A"),"",'Intermediate Data'!AG154)</f>
        <v/>
      </c>
      <c r="AM112" s="134" t="str">
        <f ca="1">IF(OR('Intermediate Data'!AH154="",'Intermediate Data'!AH154="N/A"),"",'Intermediate Data'!AH154)</f>
        <v/>
      </c>
      <c r="AN112" s="568" t="str">
        <f ca="1">IF(OR('Intermediate Data'!AI154="",'Intermediate Data'!AI154="N/A"),"",'Intermediate Data'!AI154)</f>
        <v/>
      </c>
      <c r="AO112" s="134" t="str">
        <f ca="1">IF(OR('Intermediate Data'!AJ154="",'Intermediate Data'!AJ154="N/A"),"",'Intermediate Data'!AJ154)</f>
        <v/>
      </c>
      <c r="AP112" s="171" t="str">
        <f ca="1">IF(OR('Intermediate Data'!AK154="",'Intermediate Data'!AK154="N/A"),"",'Intermediate Data'!AK154)</f>
        <v/>
      </c>
      <c r="AQ112" s="156"/>
      <c r="AR112" s="681" t="str">
        <f ca="1">'Intermediate Data'!AN154</f>
        <v>No spec</v>
      </c>
      <c r="AS112" s="681"/>
      <c r="AT112" s="681"/>
      <c r="AU112" s="681"/>
      <c r="AV112" s="165"/>
      <c r="AW112" s="156"/>
      <c r="AX112" s="679" t="str">
        <f ca="1">'Intermediate Data'!AO154</f>
        <v>No spec</v>
      </c>
      <c r="AY112" s="679"/>
      <c r="AZ112" s="679"/>
      <c r="BA112" s="679"/>
      <c r="BB112" s="680"/>
      <c r="BC112" s="680"/>
      <c r="BD112" s="32"/>
      <c r="BE112" s="32"/>
      <c r="BF112" s="31"/>
    </row>
    <row r="113" spans="2:58" x14ac:dyDescent="0.25">
      <c r="B113" s="31"/>
      <c r="C113" s="31"/>
      <c r="D113" s="31"/>
      <c r="E113" s="31"/>
      <c r="F113" s="31"/>
      <c r="G113" s="31"/>
      <c r="H113" s="31"/>
      <c r="I113" s="31"/>
      <c r="J113" s="31"/>
      <c r="K113" s="31"/>
      <c r="L113" s="31"/>
      <c r="M113" s="31"/>
      <c r="N113" s="176" t="str">
        <f ca="1">'Intermediate Data'!Y155</f>
        <v>Occupancy sensor</v>
      </c>
      <c r="O113" s="32"/>
      <c r="P113" s="32"/>
      <c r="Q113" s="32"/>
      <c r="R113" s="32"/>
      <c r="S113" s="32"/>
      <c r="T113" s="32"/>
      <c r="U113" s="154"/>
      <c r="V113" s="681" t="str">
        <f ca="1">IF(OR('Intermediate Data'!AE155="",'Intermediate Data'!AE155="N/A"),"",'Intermediate Data'!AE155)</f>
        <v/>
      </c>
      <c r="W113" s="681"/>
      <c r="X113" s="681"/>
      <c r="Y113" s="681"/>
      <c r="Z113" s="165"/>
      <c r="AA113" s="554" t="str">
        <f ca="1">IF(OR('Intermediate Data'!Z155="",'Intermediate Data'!Z155="N/A"),"",'Intermediate Data'!Z155)</f>
        <v/>
      </c>
      <c r="AB113" s="112" t="str">
        <f ca="1">IF(OR('Intermediate Data'!AA155="",'Intermediate Data'!AA155="N/A"),"",'Intermediate Data'!AA155)</f>
        <v/>
      </c>
      <c r="AC113" s="554" t="str">
        <f ca="1">IF(OR('Intermediate Data'!AB155="",'Intermediate Data'!AB155="N/A"),"",'Intermediate Data'!AB155)</f>
        <v/>
      </c>
      <c r="AD113" s="112" t="str">
        <f ca="1">IF(OR('Intermediate Data'!AC155="",'Intermediate Data'!AC155="N/A"),"",'Intermediate Data'!AC155)</f>
        <v/>
      </c>
      <c r="AE113" s="169" t="str">
        <f ca="1">IF(OR('Intermediate Data'!AD155="",'Intermediate Data'!AD155="N/A"),"",'Intermediate Data'!AD155)</f>
        <v/>
      </c>
      <c r="AF113" s="555"/>
      <c r="AG113" s="682" t="str">
        <f ca="1">IF(OR('Intermediate Data'!AL155="",'Intermediate Data'!AL155="N/A"),"",'Intermediate Data'!AL155)</f>
        <v/>
      </c>
      <c r="AH113" s="682"/>
      <c r="AI113" s="682"/>
      <c r="AJ113" s="682"/>
      <c r="AK113" s="165"/>
      <c r="AL113" s="568" t="str">
        <f ca="1">IF(OR('Intermediate Data'!AG155="",'Intermediate Data'!AG155="N/A"),"",'Intermediate Data'!AG155)</f>
        <v/>
      </c>
      <c r="AM113" s="134" t="str">
        <f ca="1">IF(OR('Intermediate Data'!AH155="",'Intermediate Data'!AH155="N/A"),"",'Intermediate Data'!AH155)</f>
        <v/>
      </c>
      <c r="AN113" s="568" t="str">
        <f ca="1">IF(OR('Intermediate Data'!AI155="",'Intermediate Data'!AI155="N/A"),"",'Intermediate Data'!AI155)</f>
        <v/>
      </c>
      <c r="AO113" s="134" t="str">
        <f ca="1">IF(OR('Intermediate Data'!AJ155="",'Intermediate Data'!AJ155="N/A"),"",'Intermediate Data'!AJ155)</f>
        <v/>
      </c>
      <c r="AP113" s="171" t="str">
        <f ca="1">IF(OR('Intermediate Data'!AK155="",'Intermediate Data'!AK155="N/A"),"",'Intermediate Data'!AK155)</f>
        <v/>
      </c>
      <c r="AQ113" s="156"/>
      <c r="AR113" s="681" t="str">
        <f ca="1">'Intermediate Data'!AN155</f>
        <v>No spec</v>
      </c>
      <c r="AS113" s="681"/>
      <c r="AT113" s="681"/>
      <c r="AU113" s="681"/>
      <c r="AV113" s="165"/>
      <c r="AW113" s="156"/>
      <c r="AX113" s="679" t="str">
        <f ca="1">'Intermediate Data'!AO155</f>
        <v>No spec</v>
      </c>
      <c r="AY113" s="679"/>
      <c r="AZ113" s="679"/>
      <c r="BA113" s="679"/>
      <c r="BB113" s="680"/>
      <c r="BC113" s="680"/>
      <c r="BD113" s="32"/>
      <c r="BE113" s="32"/>
      <c r="BF113" s="31"/>
    </row>
    <row r="114" spans="2:58" x14ac:dyDescent="0.25">
      <c r="B114" s="31"/>
      <c r="C114" s="31"/>
      <c r="D114" s="31"/>
      <c r="E114" s="31"/>
      <c r="F114" s="31"/>
      <c r="G114" s="31"/>
      <c r="H114" s="31"/>
      <c r="I114" s="31"/>
      <c r="J114" s="31"/>
      <c r="K114" s="31"/>
      <c r="L114" s="31"/>
      <c r="M114" s="31"/>
      <c r="N114" s="176" t="str">
        <f ca="1">'Intermediate Data'!Y156</f>
        <v>Warmer - Baby bottle/Food</v>
      </c>
      <c r="O114" s="32"/>
      <c r="P114" s="32"/>
      <c r="Q114" s="32"/>
      <c r="R114" s="32"/>
      <c r="S114" s="32"/>
      <c r="T114" s="32"/>
      <c r="U114" s="154"/>
      <c r="V114" s="681" t="str">
        <f ca="1">IF(OR('Intermediate Data'!AE156="",'Intermediate Data'!AE156="N/A"),"",'Intermediate Data'!AE156)</f>
        <v/>
      </c>
      <c r="W114" s="681"/>
      <c r="X114" s="681"/>
      <c r="Y114" s="681"/>
      <c r="Z114" s="165"/>
      <c r="AA114" s="554" t="str">
        <f ca="1">IF(OR('Intermediate Data'!Z156="",'Intermediate Data'!Z156="N/A"),"",'Intermediate Data'!Z156)</f>
        <v/>
      </c>
      <c r="AB114" s="112" t="str">
        <f ca="1">IF(OR('Intermediate Data'!AA156="",'Intermediate Data'!AA156="N/A"),"",'Intermediate Data'!AA156)</f>
        <v/>
      </c>
      <c r="AC114" s="554" t="str">
        <f ca="1">IF(OR('Intermediate Data'!AB156="",'Intermediate Data'!AB156="N/A"),"",'Intermediate Data'!AB156)</f>
        <v/>
      </c>
      <c r="AD114" s="112" t="str">
        <f ca="1">IF(OR('Intermediate Data'!AC156="",'Intermediate Data'!AC156="N/A"),"",'Intermediate Data'!AC156)</f>
        <v/>
      </c>
      <c r="AE114" s="169" t="str">
        <f ca="1">IF(OR('Intermediate Data'!AD156="",'Intermediate Data'!AD156="N/A"),"",'Intermediate Data'!AD156)</f>
        <v/>
      </c>
      <c r="AF114" s="555"/>
      <c r="AG114" s="682" t="str">
        <f ca="1">IF(OR('Intermediate Data'!AL156="",'Intermediate Data'!AL156="N/A"),"",'Intermediate Data'!AL156)</f>
        <v/>
      </c>
      <c r="AH114" s="682"/>
      <c r="AI114" s="682"/>
      <c r="AJ114" s="682"/>
      <c r="AK114" s="165"/>
      <c r="AL114" s="568" t="str">
        <f ca="1">IF(OR('Intermediate Data'!AG156="",'Intermediate Data'!AG156="N/A"),"",'Intermediate Data'!AG156)</f>
        <v/>
      </c>
      <c r="AM114" s="134" t="str">
        <f ca="1">IF(OR('Intermediate Data'!AH156="",'Intermediate Data'!AH156="N/A"),"",'Intermediate Data'!AH156)</f>
        <v/>
      </c>
      <c r="AN114" s="568" t="str">
        <f ca="1">IF(OR('Intermediate Data'!AI156="",'Intermediate Data'!AI156="N/A"),"",'Intermediate Data'!AI156)</f>
        <v/>
      </c>
      <c r="AO114" s="134" t="str">
        <f ca="1">IF(OR('Intermediate Data'!AJ156="",'Intermediate Data'!AJ156="N/A"),"",'Intermediate Data'!AJ156)</f>
        <v/>
      </c>
      <c r="AP114" s="171" t="str">
        <f ca="1">IF(OR('Intermediate Data'!AK156="",'Intermediate Data'!AK156="N/A"),"",'Intermediate Data'!AK156)</f>
        <v/>
      </c>
      <c r="AQ114" s="156"/>
      <c r="AR114" s="681" t="str">
        <f ca="1">'Intermediate Data'!AN156</f>
        <v>No spec</v>
      </c>
      <c r="AS114" s="681"/>
      <c r="AT114" s="681"/>
      <c r="AU114" s="681"/>
      <c r="AV114" s="165"/>
      <c r="AW114" s="156"/>
      <c r="AX114" s="679" t="str">
        <f ca="1">'Intermediate Data'!AO156</f>
        <v>No spec</v>
      </c>
      <c r="AY114" s="679"/>
      <c r="AZ114" s="679"/>
      <c r="BA114" s="679"/>
      <c r="BB114" s="680"/>
      <c r="BC114" s="680"/>
      <c r="BD114" s="32"/>
      <c r="BE114" s="32"/>
      <c r="BF114" s="31"/>
    </row>
    <row r="115" spans="2:58" x14ac:dyDescent="0.25">
      <c r="B115" s="31"/>
      <c r="C115" s="31"/>
      <c r="D115" s="31"/>
      <c r="E115" s="31"/>
      <c r="F115" s="31"/>
      <c r="G115" s="31"/>
      <c r="H115" s="31"/>
      <c r="I115" s="31"/>
      <c r="J115" s="31"/>
      <c r="K115" s="31"/>
      <c r="L115" s="31"/>
      <c r="M115" s="31"/>
      <c r="N115" s="176" t="str">
        <f ca="1">'Intermediate Data'!Y157</f>
        <v>Waffle maker</v>
      </c>
      <c r="O115" s="32"/>
      <c r="P115" s="32"/>
      <c r="Q115" s="32"/>
      <c r="R115" s="32"/>
      <c r="S115" s="32"/>
      <c r="T115" s="32"/>
      <c r="U115" s="154"/>
      <c r="V115" s="681" t="str">
        <f ca="1">IF(OR('Intermediate Data'!AE157="",'Intermediate Data'!AE157="N/A"),"",'Intermediate Data'!AE157)</f>
        <v/>
      </c>
      <c r="W115" s="681"/>
      <c r="X115" s="681"/>
      <c r="Y115" s="681"/>
      <c r="Z115" s="165"/>
      <c r="AA115" s="554" t="str">
        <f ca="1">IF(OR('Intermediate Data'!Z157="",'Intermediate Data'!Z157="N/A"),"",'Intermediate Data'!Z157)</f>
        <v/>
      </c>
      <c r="AB115" s="112" t="str">
        <f ca="1">IF(OR('Intermediate Data'!AA157="",'Intermediate Data'!AA157="N/A"),"",'Intermediate Data'!AA157)</f>
        <v/>
      </c>
      <c r="AC115" s="554" t="str">
        <f ca="1">IF(OR('Intermediate Data'!AB157="",'Intermediate Data'!AB157="N/A"),"",'Intermediate Data'!AB157)</f>
        <v/>
      </c>
      <c r="AD115" s="112" t="str">
        <f ca="1">IF(OR('Intermediate Data'!AC157="",'Intermediate Data'!AC157="N/A"),"",'Intermediate Data'!AC157)</f>
        <v/>
      </c>
      <c r="AE115" s="169" t="str">
        <f ca="1">IF(OR('Intermediate Data'!AD157="",'Intermediate Data'!AD157="N/A"),"",'Intermediate Data'!AD157)</f>
        <v/>
      </c>
      <c r="AF115" s="555"/>
      <c r="AG115" s="682" t="str">
        <f ca="1">IF(OR('Intermediate Data'!AL157="",'Intermediate Data'!AL157="N/A"),"",'Intermediate Data'!AL157)</f>
        <v/>
      </c>
      <c r="AH115" s="682"/>
      <c r="AI115" s="682"/>
      <c r="AJ115" s="682"/>
      <c r="AK115" s="165"/>
      <c r="AL115" s="568" t="str">
        <f ca="1">IF(OR('Intermediate Data'!AG157="",'Intermediate Data'!AG157="N/A"),"",'Intermediate Data'!AG157)</f>
        <v/>
      </c>
      <c r="AM115" s="134" t="str">
        <f ca="1">IF(OR('Intermediate Data'!AH157="",'Intermediate Data'!AH157="N/A"),"",'Intermediate Data'!AH157)</f>
        <v/>
      </c>
      <c r="AN115" s="568" t="str">
        <f ca="1">IF(OR('Intermediate Data'!AI157="",'Intermediate Data'!AI157="N/A"),"",'Intermediate Data'!AI157)</f>
        <v/>
      </c>
      <c r="AO115" s="134" t="str">
        <f ca="1">IF(OR('Intermediate Data'!AJ157="",'Intermediate Data'!AJ157="N/A"),"",'Intermediate Data'!AJ157)</f>
        <v/>
      </c>
      <c r="AP115" s="171" t="str">
        <f ca="1">IF(OR('Intermediate Data'!AK157="",'Intermediate Data'!AK157="N/A"),"",'Intermediate Data'!AK157)</f>
        <v/>
      </c>
      <c r="AQ115" s="156"/>
      <c r="AR115" s="681" t="str">
        <f ca="1">'Intermediate Data'!AN157</f>
        <v>No spec</v>
      </c>
      <c r="AS115" s="681"/>
      <c r="AT115" s="681"/>
      <c r="AU115" s="681"/>
      <c r="AV115" s="165"/>
      <c r="AW115" s="156"/>
      <c r="AX115" s="679" t="str">
        <f ca="1">'Intermediate Data'!AO157</f>
        <v>No spec</v>
      </c>
      <c r="AY115" s="679"/>
      <c r="AZ115" s="679"/>
      <c r="BA115" s="679"/>
      <c r="BB115" s="680"/>
      <c r="BC115" s="680"/>
      <c r="BD115" s="32"/>
      <c r="BE115" s="32"/>
      <c r="BF115" s="31"/>
    </row>
    <row r="116" spans="2:58" x14ac:dyDescent="0.25">
      <c r="B116" s="31"/>
      <c r="C116" s="31"/>
      <c r="D116" s="31"/>
      <c r="E116" s="31"/>
      <c r="F116" s="31"/>
      <c r="G116" s="31"/>
      <c r="H116" s="31"/>
      <c r="I116" s="31"/>
      <c r="J116" s="31"/>
      <c r="K116" s="31"/>
      <c r="L116" s="31"/>
      <c r="M116" s="31"/>
      <c r="N116" s="176" t="str">
        <f ca="1">'Intermediate Data'!Y158</f>
        <v>Toaster/Toaster oven</v>
      </c>
      <c r="O116" s="32"/>
      <c r="P116" s="32"/>
      <c r="Q116" s="32"/>
      <c r="R116" s="32"/>
      <c r="S116" s="32"/>
      <c r="T116" s="32"/>
      <c r="U116" s="154"/>
      <c r="V116" s="681" t="str">
        <f ca="1">IF(OR('Intermediate Data'!AE158="",'Intermediate Data'!AE158="N/A"),"",'Intermediate Data'!AE158)</f>
        <v/>
      </c>
      <c r="W116" s="681"/>
      <c r="X116" s="681"/>
      <c r="Y116" s="681"/>
      <c r="Z116" s="165"/>
      <c r="AA116" s="554" t="str">
        <f ca="1">IF(OR('Intermediate Data'!Z158="",'Intermediate Data'!Z158="N/A"),"",'Intermediate Data'!Z158)</f>
        <v/>
      </c>
      <c r="AB116" s="112" t="str">
        <f ca="1">IF(OR('Intermediate Data'!AA158="",'Intermediate Data'!AA158="N/A"),"",'Intermediate Data'!AA158)</f>
        <v/>
      </c>
      <c r="AC116" s="554" t="str">
        <f ca="1">IF(OR('Intermediate Data'!AB158="",'Intermediate Data'!AB158="N/A"),"",'Intermediate Data'!AB158)</f>
        <v/>
      </c>
      <c r="AD116" s="112" t="str">
        <f ca="1">IF(OR('Intermediate Data'!AC158="",'Intermediate Data'!AC158="N/A"),"",'Intermediate Data'!AC158)</f>
        <v/>
      </c>
      <c r="AE116" s="169" t="str">
        <f ca="1">IF(OR('Intermediate Data'!AD158="",'Intermediate Data'!AD158="N/A"),"",'Intermediate Data'!AD158)</f>
        <v/>
      </c>
      <c r="AF116" s="555"/>
      <c r="AG116" s="682" t="str">
        <f ca="1">IF(OR('Intermediate Data'!AL158="",'Intermediate Data'!AL158="N/A"),"",'Intermediate Data'!AL158)</f>
        <v/>
      </c>
      <c r="AH116" s="682"/>
      <c r="AI116" s="682"/>
      <c r="AJ116" s="682"/>
      <c r="AK116" s="165"/>
      <c r="AL116" s="568" t="str">
        <f ca="1">IF(OR('Intermediate Data'!AG158="",'Intermediate Data'!AG158="N/A"),"",'Intermediate Data'!AG158)</f>
        <v/>
      </c>
      <c r="AM116" s="134" t="str">
        <f ca="1">IF(OR('Intermediate Data'!AH158="",'Intermediate Data'!AH158="N/A"),"",'Intermediate Data'!AH158)</f>
        <v/>
      </c>
      <c r="AN116" s="568" t="str">
        <f ca="1">IF(OR('Intermediate Data'!AI158="",'Intermediate Data'!AI158="N/A"),"",'Intermediate Data'!AI158)</f>
        <v/>
      </c>
      <c r="AO116" s="134" t="str">
        <f ca="1">IF(OR('Intermediate Data'!AJ158="",'Intermediate Data'!AJ158="N/A"),"",'Intermediate Data'!AJ158)</f>
        <v/>
      </c>
      <c r="AP116" s="171" t="str">
        <f ca="1">IF(OR('Intermediate Data'!AK158="",'Intermediate Data'!AK158="N/A"),"",'Intermediate Data'!AK158)</f>
        <v/>
      </c>
      <c r="AQ116" s="156"/>
      <c r="AR116" s="681" t="str">
        <f ca="1">'Intermediate Data'!AN158</f>
        <v>No spec</v>
      </c>
      <c r="AS116" s="681"/>
      <c r="AT116" s="681"/>
      <c r="AU116" s="681"/>
      <c r="AV116" s="165"/>
      <c r="AW116" s="156"/>
      <c r="AX116" s="679" t="str">
        <f ca="1">'Intermediate Data'!AO158</f>
        <v>No spec</v>
      </c>
      <c r="AY116" s="679"/>
      <c r="AZ116" s="679"/>
      <c r="BA116" s="679"/>
      <c r="BB116" s="680"/>
      <c r="BC116" s="680"/>
      <c r="BD116" s="32"/>
      <c r="BE116" s="32"/>
      <c r="BF116" s="31"/>
    </row>
    <row r="117" spans="2:58" x14ac:dyDescent="0.25">
      <c r="B117" s="31"/>
      <c r="C117" s="31"/>
      <c r="D117" s="31"/>
      <c r="E117" s="31"/>
      <c r="F117" s="31"/>
      <c r="G117" s="31"/>
      <c r="H117" s="31"/>
      <c r="I117" s="31"/>
      <c r="J117" s="31"/>
      <c r="K117" s="31"/>
      <c r="L117" s="31"/>
      <c r="M117" s="31"/>
      <c r="N117" s="176" t="str">
        <f ca="1">'Intermediate Data'!Y159</f>
        <v>Stand alone electric mixer</v>
      </c>
      <c r="O117" s="32"/>
      <c r="P117" s="32"/>
      <c r="Q117" s="32"/>
      <c r="R117" s="32"/>
      <c r="S117" s="32"/>
      <c r="T117" s="32"/>
      <c r="U117" s="154"/>
      <c r="V117" s="681" t="str">
        <f ca="1">IF(OR('Intermediate Data'!AE159="",'Intermediate Data'!AE159="N/A"),"",'Intermediate Data'!AE159)</f>
        <v/>
      </c>
      <c r="W117" s="681"/>
      <c r="X117" s="681"/>
      <c r="Y117" s="681"/>
      <c r="Z117" s="165"/>
      <c r="AA117" s="554" t="str">
        <f ca="1">IF(OR('Intermediate Data'!Z159="",'Intermediate Data'!Z159="N/A"),"",'Intermediate Data'!Z159)</f>
        <v/>
      </c>
      <c r="AB117" s="112" t="str">
        <f ca="1">IF(OR('Intermediate Data'!AA159="",'Intermediate Data'!AA159="N/A"),"",'Intermediate Data'!AA159)</f>
        <v/>
      </c>
      <c r="AC117" s="554" t="str">
        <f ca="1">IF(OR('Intermediate Data'!AB159="",'Intermediate Data'!AB159="N/A"),"",'Intermediate Data'!AB159)</f>
        <v/>
      </c>
      <c r="AD117" s="112" t="str">
        <f ca="1">IF(OR('Intermediate Data'!AC159="",'Intermediate Data'!AC159="N/A"),"",'Intermediate Data'!AC159)</f>
        <v/>
      </c>
      <c r="AE117" s="169" t="str">
        <f ca="1">IF(OR('Intermediate Data'!AD159="",'Intermediate Data'!AD159="N/A"),"",'Intermediate Data'!AD159)</f>
        <v/>
      </c>
      <c r="AF117" s="555"/>
      <c r="AG117" s="682" t="str">
        <f ca="1">IF(OR('Intermediate Data'!AL159="",'Intermediate Data'!AL159="N/A"),"",'Intermediate Data'!AL159)</f>
        <v/>
      </c>
      <c r="AH117" s="682"/>
      <c r="AI117" s="682"/>
      <c r="AJ117" s="682"/>
      <c r="AK117" s="165"/>
      <c r="AL117" s="568" t="str">
        <f ca="1">IF(OR('Intermediate Data'!AG159="",'Intermediate Data'!AG159="N/A"),"",'Intermediate Data'!AG159)</f>
        <v/>
      </c>
      <c r="AM117" s="134" t="str">
        <f ca="1">IF(OR('Intermediate Data'!AH159="",'Intermediate Data'!AH159="N/A"),"",'Intermediate Data'!AH159)</f>
        <v/>
      </c>
      <c r="AN117" s="568" t="str">
        <f ca="1">IF(OR('Intermediate Data'!AI159="",'Intermediate Data'!AI159="N/A"),"",'Intermediate Data'!AI159)</f>
        <v/>
      </c>
      <c r="AO117" s="134" t="str">
        <f ca="1">IF(OR('Intermediate Data'!AJ159="",'Intermediate Data'!AJ159="N/A"),"",'Intermediate Data'!AJ159)</f>
        <v/>
      </c>
      <c r="AP117" s="171" t="str">
        <f ca="1">IF(OR('Intermediate Data'!AK159="",'Intermediate Data'!AK159="N/A"),"",'Intermediate Data'!AK159)</f>
        <v/>
      </c>
      <c r="AQ117" s="156"/>
      <c r="AR117" s="681" t="str">
        <f ca="1">'Intermediate Data'!AN159</f>
        <v>No spec</v>
      </c>
      <c r="AS117" s="681"/>
      <c r="AT117" s="681"/>
      <c r="AU117" s="681"/>
      <c r="AV117" s="165"/>
      <c r="AW117" s="156"/>
      <c r="AX117" s="679" t="str">
        <f ca="1">'Intermediate Data'!AO159</f>
        <v>No spec</v>
      </c>
      <c r="AY117" s="679"/>
      <c r="AZ117" s="679"/>
      <c r="BA117" s="679"/>
      <c r="BB117" s="680"/>
      <c r="BC117" s="680"/>
      <c r="BD117" s="32"/>
      <c r="BE117" s="32"/>
      <c r="BF117" s="31"/>
    </row>
    <row r="118" spans="2:58" x14ac:dyDescent="0.25">
      <c r="B118" s="31"/>
      <c r="C118" s="31"/>
      <c r="D118" s="31"/>
      <c r="E118" s="31"/>
      <c r="F118" s="31"/>
      <c r="G118" s="31"/>
      <c r="H118" s="31"/>
      <c r="I118" s="31"/>
      <c r="J118" s="31"/>
      <c r="K118" s="31"/>
      <c r="L118" s="31"/>
      <c r="M118" s="31"/>
      <c r="N118" s="176" t="str">
        <f ca="1">'Intermediate Data'!Y160</f>
        <v>Speciality cooking</v>
      </c>
      <c r="O118" s="32"/>
      <c r="P118" s="32"/>
      <c r="Q118" s="32"/>
      <c r="R118" s="32"/>
      <c r="S118" s="32"/>
      <c r="T118" s="32"/>
      <c r="U118" s="154"/>
      <c r="V118" s="681" t="str">
        <f ca="1">IF(OR('Intermediate Data'!AE160="",'Intermediate Data'!AE160="N/A"),"",'Intermediate Data'!AE160)</f>
        <v/>
      </c>
      <c r="W118" s="681"/>
      <c r="X118" s="681"/>
      <c r="Y118" s="681"/>
      <c r="Z118" s="165"/>
      <c r="AA118" s="554" t="str">
        <f ca="1">IF(OR('Intermediate Data'!Z160="",'Intermediate Data'!Z160="N/A"),"",'Intermediate Data'!Z160)</f>
        <v/>
      </c>
      <c r="AB118" s="112" t="str">
        <f ca="1">IF(OR('Intermediate Data'!AA160="",'Intermediate Data'!AA160="N/A"),"",'Intermediate Data'!AA160)</f>
        <v/>
      </c>
      <c r="AC118" s="554" t="str">
        <f ca="1">IF(OR('Intermediate Data'!AB160="",'Intermediate Data'!AB160="N/A"),"",'Intermediate Data'!AB160)</f>
        <v/>
      </c>
      <c r="AD118" s="112" t="str">
        <f ca="1">IF(OR('Intermediate Data'!AC160="",'Intermediate Data'!AC160="N/A"),"",'Intermediate Data'!AC160)</f>
        <v/>
      </c>
      <c r="AE118" s="169" t="str">
        <f ca="1">IF(OR('Intermediate Data'!AD160="",'Intermediate Data'!AD160="N/A"),"",'Intermediate Data'!AD160)</f>
        <v/>
      </c>
      <c r="AF118" s="555"/>
      <c r="AG118" s="682" t="str">
        <f ca="1">IF(OR('Intermediate Data'!AL160="",'Intermediate Data'!AL160="N/A"),"",'Intermediate Data'!AL160)</f>
        <v/>
      </c>
      <c r="AH118" s="682"/>
      <c r="AI118" s="682"/>
      <c r="AJ118" s="682"/>
      <c r="AK118" s="165"/>
      <c r="AL118" s="568" t="str">
        <f ca="1">IF(OR('Intermediate Data'!AG160="",'Intermediate Data'!AG160="N/A"),"",'Intermediate Data'!AG160)</f>
        <v/>
      </c>
      <c r="AM118" s="134" t="str">
        <f ca="1">IF(OR('Intermediate Data'!AH160="",'Intermediate Data'!AH160="N/A"),"",'Intermediate Data'!AH160)</f>
        <v/>
      </c>
      <c r="AN118" s="568" t="str">
        <f ca="1">IF(OR('Intermediate Data'!AI160="",'Intermediate Data'!AI160="N/A"),"",'Intermediate Data'!AI160)</f>
        <v/>
      </c>
      <c r="AO118" s="134" t="str">
        <f ca="1">IF(OR('Intermediate Data'!AJ160="",'Intermediate Data'!AJ160="N/A"),"",'Intermediate Data'!AJ160)</f>
        <v/>
      </c>
      <c r="AP118" s="171" t="str">
        <f ca="1">IF(OR('Intermediate Data'!AK160="",'Intermediate Data'!AK160="N/A"),"",'Intermediate Data'!AK160)</f>
        <v/>
      </c>
      <c r="AQ118" s="156"/>
      <c r="AR118" s="681" t="str">
        <f ca="1">'Intermediate Data'!AN160</f>
        <v>No spec</v>
      </c>
      <c r="AS118" s="681"/>
      <c r="AT118" s="681"/>
      <c r="AU118" s="681"/>
      <c r="AV118" s="165"/>
      <c r="AW118" s="156"/>
      <c r="AX118" s="679" t="str">
        <f ca="1">'Intermediate Data'!AO160</f>
        <v>No spec</v>
      </c>
      <c r="AY118" s="679"/>
      <c r="AZ118" s="679"/>
      <c r="BA118" s="679"/>
      <c r="BB118" s="680"/>
      <c r="BC118" s="680"/>
      <c r="BD118" s="32"/>
      <c r="BE118" s="32"/>
      <c r="BF118" s="31"/>
    </row>
    <row r="119" spans="2:58" x14ac:dyDescent="0.25">
      <c r="B119" s="31"/>
      <c r="C119" s="31"/>
      <c r="D119" s="31"/>
      <c r="E119" s="31"/>
      <c r="F119" s="31"/>
      <c r="G119" s="31"/>
      <c r="H119" s="31"/>
      <c r="I119" s="31"/>
      <c r="J119" s="31"/>
      <c r="K119" s="31"/>
      <c r="L119" s="31"/>
      <c r="M119" s="31"/>
      <c r="N119" s="176" t="str">
        <f ca="1">'Intermediate Data'!Y161</f>
        <v>Portable electric grill</v>
      </c>
      <c r="O119" s="32"/>
      <c r="P119" s="32"/>
      <c r="Q119" s="32"/>
      <c r="R119" s="32"/>
      <c r="S119" s="32"/>
      <c r="T119" s="32"/>
      <c r="U119" s="154"/>
      <c r="V119" s="681" t="str">
        <f ca="1">IF(OR('Intermediate Data'!AE161="",'Intermediate Data'!AE161="N/A"),"",'Intermediate Data'!AE161)</f>
        <v/>
      </c>
      <c r="W119" s="681"/>
      <c r="X119" s="681"/>
      <c r="Y119" s="681"/>
      <c r="Z119" s="165"/>
      <c r="AA119" s="554" t="str">
        <f ca="1">IF(OR('Intermediate Data'!Z161="",'Intermediate Data'!Z161="N/A"),"",'Intermediate Data'!Z161)</f>
        <v/>
      </c>
      <c r="AB119" s="112" t="str">
        <f ca="1">IF(OR('Intermediate Data'!AA161="",'Intermediate Data'!AA161="N/A"),"",'Intermediate Data'!AA161)</f>
        <v/>
      </c>
      <c r="AC119" s="554" t="str">
        <f ca="1">IF(OR('Intermediate Data'!AB161="",'Intermediate Data'!AB161="N/A"),"",'Intermediate Data'!AB161)</f>
        <v/>
      </c>
      <c r="AD119" s="112" t="str">
        <f ca="1">IF(OR('Intermediate Data'!AC161="",'Intermediate Data'!AC161="N/A"),"",'Intermediate Data'!AC161)</f>
        <v/>
      </c>
      <c r="AE119" s="169" t="str">
        <f ca="1">IF(OR('Intermediate Data'!AD161="",'Intermediate Data'!AD161="N/A"),"",'Intermediate Data'!AD161)</f>
        <v/>
      </c>
      <c r="AF119" s="555"/>
      <c r="AG119" s="682" t="str">
        <f ca="1">IF(OR('Intermediate Data'!AL161="",'Intermediate Data'!AL161="N/A"),"",'Intermediate Data'!AL161)</f>
        <v/>
      </c>
      <c r="AH119" s="682"/>
      <c r="AI119" s="682"/>
      <c r="AJ119" s="682"/>
      <c r="AK119" s="165"/>
      <c r="AL119" s="568" t="str">
        <f ca="1">IF(OR('Intermediate Data'!AG161="",'Intermediate Data'!AG161="N/A"),"",'Intermediate Data'!AG161)</f>
        <v/>
      </c>
      <c r="AM119" s="134" t="str">
        <f ca="1">IF(OR('Intermediate Data'!AH161="",'Intermediate Data'!AH161="N/A"),"",'Intermediate Data'!AH161)</f>
        <v/>
      </c>
      <c r="AN119" s="568" t="str">
        <f ca="1">IF(OR('Intermediate Data'!AI161="",'Intermediate Data'!AI161="N/A"),"",'Intermediate Data'!AI161)</f>
        <v/>
      </c>
      <c r="AO119" s="134" t="str">
        <f ca="1">IF(OR('Intermediate Data'!AJ161="",'Intermediate Data'!AJ161="N/A"),"",'Intermediate Data'!AJ161)</f>
        <v/>
      </c>
      <c r="AP119" s="171" t="str">
        <f ca="1">IF(OR('Intermediate Data'!AK161="",'Intermediate Data'!AK161="N/A"),"",'Intermediate Data'!AK161)</f>
        <v/>
      </c>
      <c r="AQ119" s="156"/>
      <c r="AR119" s="681" t="str">
        <f ca="1">'Intermediate Data'!AN161</f>
        <v>No spec</v>
      </c>
      <c r="AS119" s="681"/>
      <c r="AT119" s="681"/>
      <c r="AU119" s="681"/>
      <c r="AV119" s="165"/>
      <c r="AW119" s="156"/>
      <c r="AX119" s="679" t="str">
        <f ca="1">'Intermediate Data'!AO161</f>
        <v>No spec</v>
      </c>
      <c r="AY119" s="679"/>
      <c r="AZ119" s="679"/>
      <c r="BA119" s="679"/>
      <c r="BB119" s="680"/>
      <c r="BC119" s="680"/>
      <c r="BD119" s="32"/>
      <c r="BE119" s="32"/>
      <c r="BF119" s="31"/>
    </row>
    <row r="120" spans="2:58" x14ac:dyDescent="0.25">
      <c r="B120" s="31"/>
      <c r="C120" s="31"/>
      <c r="D120" s="31"/>
      <c r="E120" s="31"/>
      <c r="F120" s="31"/>
      <c r="G120" s="31"/>
      <c r="H120" s="31"/>
      <c r="I120" s="31"/>
      <c r="J120" s="31"/>
      <c r="K120" s="31"/>
      <c r="L120" s="31"/>
      <c r="M120" s="31"/>
      <c r="N120" s="176" t="str">
        <f ca="1">'Intermediate Data'!Y162</f>
        <v>Popcorn maker</v>
      </c>
      <c r="O120" s="32"/>
      <c r="P120" s="32"/>
      <c r="Q120" s="32"/>
      <c r="R120" s="32"/>
      <c r="S120" s="32"/>
      <c r="T120" s="32"/>
      <c r="U120" s="154"/>
      <c r="V120" s="681" t="str">
        <f ca="1">IF(OR('Intermediate Data'!AE162="",'Intermediate Data'!AE162="N/A"),"",'Intermediate Data'!AE162)</f>
        <v/>
      </c>
      <c r="W120" s="681"/>
      <c r="X120" s="681"/>
      <c r="Y120" s="681"/>
      <c r="Z120" s="165"/>
      <c r="AA120" s="554" t="str">
        <f ca="1">IF(OR('Intermediate Data'!Z162="",'Intermediate Data'!Z162="N/A"),"",'Intermediate Data'!Z162)</f>
        <v/>
      </c>
      <c r="AB120" s="112" t="str">
        <f ca="1">IF(OR('Intermediate Data'!AA162="",'Intermediate Data'!AA162="N/A"),"",'Intermediate Data'!AA162)</f>
        <v/>
      </c>
      <c r="AC120" s="554" t="str">
        <f ca="1">IF(OR('Intermediate Data'!AB162="",'Intermediate Data'!AB162="N/A"),"",'Intermediate Data'!AB162)</f>
        <v/>
      </c>
      <c r="AD120" s="112" t="str">
        <f ca="1">IF(OR('Intermediate Data'!AC162="",'Intermediate Data'!AC162="N/A"),"",'Intermediate Data'!AC162)</f>
        <v/>
      </c>
      <c r="AE120" s="169" t="str">
        <f ca="1">IF(OR('Intermediate Data'!AD162="",'Intermediate Data'!AD162="N/A"),"",'Intermediate Data'!AD162)</f>
        <v/>
      </c>
      <c r="AF120" s="555"/>
      <c r="AG120" s="682" t="str">
        <f ca="1">IF(OR('Intermediate Data'!AL162="",'Intermediate Data'!AL162="N/A"),"",'Intermediate Data'!AL162)</f>
        <v/>
      </c>
      <c r="AH120" s="682"/>
      <c r="AI120" s="682"/>
      <c r="AJ120" s="682"/>
      <c r="AK120" s="165"/>
      <c r="AL120" s="568" t="str">
        <f ca="1">IF(OR('Intermediate Data'!AG162="",'Intermediate Data'!AG162="N/A"),"",'Intermediate Data'!AG162)</f>
        <v/>
      </c>
      <c r="AM120" s="134" t="str">
        <f ca="1">IF(OR('Intermediate Data'!AH162="",'Intermediate Data'!AH162="N/A"),"",'Intermediate Data'!AH162)</f>
        <v/>
      </c>
      <c r="AN120" s="568" t="str">
        <f ca="1">IF(OR('Intermediate Data'!AI162="",'Intermediate Data'!AI162="N/A"),"",'Intermediate Data'!AI162)</f>
        <v/>
      </c>
      <c r="AO120" s="134" t="str">
        <f ca="1">IF(OR('Intermediate Data'!AJ162="",'Intermediate Data'!AJ162="N/A"),"",'Intermediate Data'!AJ162)</f>
        <v/>
      </c>
      <c r="AP120" s="171" t="str">
        <f ca="1">IF(OR('Intermediate Data'!AK162="",'Intermediate Data'!AK162="N/A"),"",'Intermediate Data'!AK162)</f>
        <v/>
      </c>
      <c r="AQ120" s="156"/>
      <c r="AR120" s="681" t="str">
        <f ca="1">'Intermediate Data'!AN162</f>
        <v>No spec</v>
      </c>
      <c r="AS120" s="681"/>
      <c r="AT120" s="681"/>
      <c r="AU120" s="681"/>
      <c r="AV120" s="165"/>
      <c r="AW120" s="156"/>
      <c r="AX120" s="679" t="str">
        <f ca="1">'Intermediate Data'!AO162</f>
        <v>No spec</v>
      </c>
      <c r="AY120" s="679"/>
      <c r="AZ120" s="679"/>
      <c r="BA120" s="679"/>
      <c r="BB120" s="680"/>
      <c r="BC120" s="680"/>
      <c r="BD120" s="32"/>
      <c r="BE120" s="32"/>
      <c r="BF120" s="31"/>
    </row>
    <row r="121" spans="2:58" x14ac:dyDescent="0.25">
      <c r="B121" s="31"/>
      <c r="C121" s="31"/>
      <c r="D121" s="31"/>
      <c r="E121" s="31"/>
      <c r="F121" s="31"/>
      <c r="G121" s="31"/>
      <c r="H121" s="31"/>
      <c r="I121" s="31"/>
      <c r="J121" s="31"/>
      <c r="K121" s="31"/>
      <c r="L121" s="31"/>
      <c r="M121" s="31"/>
      <c r="N121" s="176" t="str">
        <f ca="1">'Intermediate Data'!Y163</f>
        <v>Knife sharpener</v>
      </c>
      <c r="O121" s="32"/>
      <c r="P121" s="32"/>
      <c r="Q121" s="32"/>
      <c r="R121" s="32"/>
      <c r="S121" s="32"/>
      <c r="T121" s="32"/>
      <c r="U121" s="154"/>
      <c r="V121" s="681" t="str">
        <f ca="1">IF(OR('Intermediate Data'!AE163="",'Intermediate Data'!AE163="N/A"),"",'Intermediate Data'!AE163)</f>
        <v/>
      </c>
      <c r="W121" s="681"/>
      <c r="X121" s="681"/>
      <c r="Y121" s="681"/>
      <c r="Z121" s="165"/>
      <c r="AA121" s="554" t="str">
        <f ca="1">IF(OR('Intermediate Data'!Z163="",'Intermediate Data'!Z163="N/A"),"",'Intermediate Data'!Z163)</f>
        <v/>
      </c>
      <c r="AB121" s="112" t="str">
        <f ca="1">IF(OR('Intermediate Data'!AA163="",'Intermediate Data'!AA163="N/A"),"",'Intermediate Data'!AA163)</f>
        <v/>
      </c>
      <c r="AC121" s="554" t="str">
        <f ca="1">IF(OR('Intermediate Data'!AB163="",'Intermediate Data'!AB163="N/A"),"",'Intermediate Data'!AB163)</f>
        <v/>
      </c>
      <c r="AD121" s="112" t="str">
        <f ca="1">IF(OR('Intermediate Data'!AC163="",'Intermediate Data'!AC163="N/A"),"",'Intermediate Data'!AC163)</f>
        <v/>
      </c>
      <c r="AE121" s="169" t="str">
        <f ca="1">IF(OR('Intermediate Data'!AD163="",'Intermediate Data'!AD163="N/A"),"",'Intermediate Data'!AD163)</f>
        <v/>
      </c>
      <c r="AF121" s="555"/>
      <c r="AG121" s="682" t="str">
        <f ca="1">IF(OR('Intermediate Data'!AL163="",'Intermediate Data'!AL163="N/A"),"",'Intermediate Data'!AL163)</f>
        <v/>
      </c>
      <c r="AH121" s="682"/>
      <c r="AI121" s="682"/>
      <c r="AJ121" s="682"/>
      <c r="AK121" s="165"/>
      <c r="AL121" s="568" t="str">
        <f ca="1">IF(OR('Intermediate Data'!AG163="",'Intermediate Data'!AG163="N/A"),"",'Intermediate Data'!AG163)</f>
        <v/>
      </c>
      <c r="AM121" s="134" t="str">
        <f ca="1">IF(OR('Intermediate Data'!AH163="",'Intermediate Data'!AH163="N/A"),"",'Intermediate Data'!AH163)</f>
        <v/>
      </c>
      <c r="AN121" s="568" t="str">
        <f ca="1">IF(OR('Intermediate Data'!AI163="",'Intermediate Data'!AI163="N/A"),"",'Intermediate Data'!AI163)</f>
        <v/>
      </c>
      <c r="AO121" s="134" t="str">
        <f ca="1">IF(OR('Intermediate Data'!AJ163="",'Intermediate Data'!AJ163="N/A"),"",'Intermediate Data'!AJ163)</f>
        <v/>
      </c>
      <c r="AP121" s="171" t="str">
        <f ca="1">IF(OR('Intermediate Data'!AK163="",'Intermediate Data'!AK163="N/A"),"",'Intermediate Data'!AK163)</f>
        <v/>
      </c>
      <c r="AQ121" s="156"/>
      <c r="AR121" s="681" t="str">
        <f ca="1">'Intermediate Data'!AN163</f>
        <v>No spec</v>
      </c>
      <c r="AS121" s="681"/>
      <c r="AT121" s="681"/>
      <c r="AU121" s="681"/>
      <c r="AV121" s="165"/>
      <c r="AW121" s="156"/>
      <c r="AX121" s="679" t="str">
        <f ca="1">'Intermediate Data'!AO163</f>
        <v>No spec</v>
      </c>
      <c r="AY121" s="679"/>
      <c r="AZ121" s="679"/>
      <c r="BA121" s="679"/>
      <c r="BB121" s="680"/>
      <c r="BC121" s="680"/>
      <c r="BD121" s="32"/>
      <c r="BE121" s="32"/>
      <c r="BF121" s="31"/>
    </row>
    <row r="122" spans="2:58" x14ac:dyDescent="0.25">
      <c r="B122" s="31"/>
      <c r="C122" s="31"/>
      <c r="D122" s="31"/>
      <c r="E122" s="31"/>
      <c r="F122" s="31"/>
      <c r="G122" s="31"/>
      <c r="H122" s="31"/>
      <c r="I122" s="31"/>
      <c r="J122" s="31"/>
      <c r="K122" s="31"/>
      <c r="L122" s="31"/>
      <c r="M122" s="31"/>
      <c r="N122" s="176" t="str">
        <f ca="1">'Intermediate Data'!Y164</f>
        <v>Food processing</v>
      </c>
      <c r="O122" s="32"/>
      <c r="P122" s="32"/>
      <c r="Q122" s="32"/>
      <c r="R122" s="32"/>
      <c r="S122" s="32"/>
      <c r="T122" s="32"/>
      <c r="U122" s="154"/>
      <c r="V122" s="681" t="str">
        <f ca="1">IF(OR('Intermediate Data'!AE164="",'Intermediate Data'!AE164="N/A"),"",'Intermediate Data'!AE164)</f>
        <v/>
      </c>
      <c r="W122" s="681"/>
      <c r="X122" s="681"/>
      <c r="Y122" s="681"/>
      <c r="Z122" s="165"/>
      <c r="AA122" s="554" t="str">
        <f ca="1">IF(OR('Intermediate Data'!Z164="",'Intermediate Data'!Z164="N/A"),"",'Intermediate Data'!Z164)</f>
        <v/>
      </c>
      <c r="AB122" s="112" t="str">
        <f ca="1">IF(OR('Intermediate Data'!AA164="",'Intermediate Data'!AA164="N/A"),"",'Intermediate Data'!AA164)</f>
        <v/>
      </c>
      <c r="AC122" s="554" t="str">
        <f ca="1">IF(OR('Intermediate Data'!AB164="",'Intermediate Data'!AB164="N/A"),"",'Intermediate Data'!AB164)</f>
        <v/>
      </c>
      <c r="AD122" s="112" t="str">
        <f ca="1">IF(OR('Intermediate Data'!AC164="",'Intermediate Data'!AC164="N/A"),"",'Intermediate Data'!AC164)</f>
        <v/>
      </c>
      <c r="AE122" s="169" t="str">
        <f ca="1">IF(OR('Intermediate Data'!AD164="",'Intermediate Data'!AD164="N/A"),"",'Intermediate Data'!AD164)</f>
        <v/>
      </c>
      <c r="AF122" s="555"/>
      <c r="AG122" s="682" t="str">
        <f ca="1">IF(OR('Intermediate Data'!AL164="",'Intermediate Data'!AL164="N/A"),"",'Intermediate Data'!AL164)</f>
        <v/>
      </c>
      <c r="AH122" s="682"/>
      <c r="AI122" s="682"/>
      <c r="AJ122" s="682"/>
      <c r="AK122" s="165"/>
      <c r="AL122" s="568" t="str">
        <f ca="1">IF(OR('Intermediate Data'!AG164="",'Intermediate Data'!AG164="N/A"),"",'Intermediate Data'!AG164)</f>
        <v/>
      </c>
      <c r="AM122" s="134" t="str">
        <f ca="1">IF(OR('Intermediate Data'!AH164="",'Intermediate Data'!AH164="N/A"),"",'Intermediate Data'!AH164)</f>
        <v/>
      </c>
      <c r="AN122" s="568" t="str">
        <f ca="1">IF(OR('Intermediate Data'!AI164="",'Intermediate Data'!AI164="N/A"),"",'Intermediate Data'!AI164)</f>
        <v/>
      </c>
      <c r="AO122" s="134" t="str">
        <f ca="1">IF(OR('Intermediate Data'!AJ164="",'Intermediate Data'!AJ164="N/A"),"",'Intermediate Data'!AJ164)</f>
        <v/>
      </c>
      <c r="AP122" s="171" t="str">
        <f ca="1">IF(OR('Intermediate Data'!AK164="",'Intermediate Data'!AK164="N/A"),"",'Intermediate Data'!AK164)</f>
        <v/>
      </c>
      <c r="AQ122" s="156"/>
      <c r="AR122" s="681" t="str">
        <f ca="1">'Intermediate Data'!AN164</f>
        <v>No spec</v>
      </c>
      <c r="AS122" s="681"/>
      <c r="AT122" s="681"/>
      <c r="AU122" s="681"/>
      <c r="AV122" s="165"/>
      <c r="AW122" s="156"/>
      <c r="AX122" s="679" t="str">
        <f ca="1">'Intermediate Data'!AO164</f>
        <v>No spec</v>
      </c>
      <c r="AY122" s="679"/>
      <c r="AZ122" s="679"/>
      <c r="BA122" s="679"/>
      <c r="BB122" s="680"/>
      <c r="BC122" s="680"/>
      <c r="BD122" s="32"/>
      <c r="BE122" s="32"/>
      <c r="BF122" s="31"/>
    </row>
    <row r="123" spans="2:58" x14ac:dyDescent="0.25">
      <c r="B123" s="31"/>
      <c r="C123" s="31"/>
      <c r="D123" s="31"/>
      <c r="E123" s="31"/>
      <c r="F123" s="31"/>
      <c r="G123" s="31"/>
      <c r="H123" s="31"/>
      <c r="I123" s="31"/>
      <c r="J123" s="31"/>
      <c r="K123" s="31"/>
      <c r="L123" s="31"/>
      <c r="M123" s="31"/>
      <c r="N123" s="176" t="str">
        <f ca="1">'Intermediate Data'!Y165</f>
        <v>Espresso machine</v>
      </c>
      <c r="O123" s="32"/>
      <c r="P123" s="32"/>
      <c r="Q123" s="32"/>
      <c r="R123" s="32"/>
      <c r="S123" s="32"/>
      <c r="T123" s="32"/>
      <c r="U123" s="154"/>
      <c r="V123" s="681" t="str">
        <f ca="1">IF(OR('Intermediate Data'!AE165="",'Intermediate Data'!AE165="N/A"),"",'Intermediate Data'!AE165)</f>
        <v/>
      </c>
      <c r="W123" s="681"/>
      <c r="X123" s="681"/>
      <c r="Y123" s="681"/>
      <c r="Z123" s="165"/>
      <c r="AA123" s="554" t="str">
        <f ca="1">IF(OR('Intermediate Data'!Z165="",'Intermediate Data'!Z165="N/A"),"",'Intermediate Data'!Z165)</f>
        <v/>
      </c>
      <c r="AB123" s="112" t="str">
        <f ca="1">IF(OR('Intermediate Data'!AA165="",'Intermediate Data'!AA165="N/A"),"",'Intermediate Data'!AA165)</f>
        <v/>
      </c>
      <c r="AC123" s="554" t="str">
        <f ca="1">IF(OR('Intermediate Data'!AB165="",'Intermediate Data'!AB165="N/A"),"",'Intermediate Data'!AB165)</f>
        <v/>
      </c>
      <c r="AD123" s="112" t="str">
        <f ca="1">IF(OR('Intermediate Data'!AC165="",'Intermediate Data'!AC165="N/A"),"",'Intermediate Data'!AC165)</f>
        <v/>
      </c>
      <c r="AE123" s="169" t="str">
        <f ca="1">IF(OR('Intermediate Data'!AD165="",'Intermediate Data'!AD165="N/A"),"",'Intermediate Data'!AD165)</f>
        <v/>
      </c>
      <c r="AF123" s="555"/>
      <c r="AG123" s="682" t="str">
        <f ca="1">IF(OR('Intermediate Data'!AL165="",'Intermediate Data'!AL165="N/A"),"",'Intermediate Data'!AL165)</f>
        <v/>
      </c>
      <c r="AH123" s="682"/>
      <c r="AI123" s="682"/>
      <c r="AJ123" s="682"/>
      <c r="AK123" s="165"/>
      <c r="AL123" s="568" t="str">
        <f ca="1">IF(OR('Intermediate Data'!AG165="",'Intermediate Data'!AG165="N/A"),"",'Intermediate Data'!AG165)</f>
        <v/>
      </c>
      <c r="AM123" s="134" t="str">
        <f ca="1">IF(OR('Intermediate Data'!AH165="",'Intermediate Data'!AH165="N/A"),"",'Intermediate Data'!AH165)</f>
        <v/>
      </c>
      <c r="AN123" s="568" t="str">
        <f ca="1">IF(OR('Intermediate Data'!AI165="",'Intermediate Data'!AI165="N/A"),"",'Intermediate Data'!AI165)</f>
        <v/>
      </c>
      <c r="AO123" s="134" t="str">
        <f ca="1">IF(OR('Intermediate Data'!AJ165="",'Intermediate Data'!AJ165="N/A"),"",'Intermediate Data'!AJ165)</f>
        <v/>
      </c>
      <c r="AP123" s="171" t="str">
        <f ca="1">IF(OR('Intermediate Data'!AK165="",'Intermediate Data'!AK165="N/A"),"",'Intermediate Data'!AK165)</f>
        <v/>
      </c>
      <c r="AQ123" s="156"/>
      <c r="AR123" s="681" t="str">
        <f ca="1">'Intermediate Data'!AN165</f>
        <v>No spec</v>
      </c>
      <c r="AS123" s="681"/>
      <c r="AT123" s="681"/>
      <c r="AU123" s="681"/>
      <c r="AV123" s="165"/>
      <c r="AW123" s="156"/>
      <c r="AX123" s="679" t="str">
        <f ca="1">'Intermediate Data'!AO165</f>
        <v>No spec</v>
      </c>
      <c r="AY123" s="679"/>
      <c r="AZ123" s="679"/>
      <c r="BA123" s="679"/>
      <c r="BB123" s="680"/>
      <c r="BC123" s="680"/>
      <c r="BD123" s="32"/>
      <c r="BE123" s="32"/>
      <c r="BF123" s="31"/>
    </row>
    <row r="124" spans="2:58" x14ac:dyDescent="0.25">
      <c r="B124" s="31"/>
      <c r="C124" s="31"/>
      <c r="D124" s="31"/>
      <c r="E124" s="31"/>
      <c r="F124" s="31"/>
      <c r="G124" s="31"/>
      <c r="H124" s="31"/>
      <c r="I124" s="31"/>
      <c r="J124" s="31"/>
      <c r="K124" s="31"/>
      <c r="L124" s="31"/>
      <c r="M124" s="31"/>
      <c r="N124" s="176" t="str">
        <f ca="1">'Intermediate Data'!Y166</f>
        <v>Electric warmer/serving tray</v>
      </c>
      <c r="O124" s="32"/>
      <c r="P124" s="32"/>
      <c r="Q124" s="32"/>
      <c r="R124" s="32"/>
      <c r="S124" s="32"/>
      <c r="T124" s="32"/>
      <c r="U124" s="154"/>
      <c r="V124" s="681" t="str">
        <f ca="1">IF(OR('Intermediate Data'!AE166="",'Intermediate Data'!AE166="N/A"),"",'Intermediate Data'!AE166)</f>
        <v/>
      </c>
      <c r="W124" s="681"/>
      <c r="X124" s="681"/>
      <c r="Y124" s="681"/>
      <c r="Z124" s="165"/>
      <c r="AA124" s="554" t="str">
        <f ca="1">IF(OR('Intermediate Data'!Z166="",'Intermediate Data'!Z166="N/A"),"",'Intermediate Data'!Z166)</f>
        <v/>
      </c>
      <c r="AB124" s="112" t="str">
        <f ca="1">IF(OR('Intermediate Data'!AA166="",'Intermediate Data'!AA166="N/A"),"",'Intermediate Data'!AA166)</f>
        <v/>
      </c>
      <c r="AC124" s="554" t="str">
        <f ca="1">IF(OR('Intermediate Data'!AB166="",'Intermediate Data'!AB166="N/A"),"",'Intermediate Data'!AB166)</f>
        <v/>
      </c>
      <c r="AD124" s="112" t="str">
        <f ca="1">IF(OR('Intermediate Data'!AC166="",'Intermediate Data'!AC166="N/A"),"",'Intermediate Data'!AC166)</f>
        <v/>
      </c>
      <c r="AE124" s="169" t="str">
        <f ca="1">IF(OR('Intermediate Data'!AD166="",'Intermediate Data'!AD166="N/A"),"",'Intermediate Data'!AD166)</f>
        <v/>
      </c>
      <c r="AF124" s="555"/>
      <c r="AG124" s="682" t="str">
        <f ca="1">IF(OR('Intermediate Data'!AL166="",'Intermediate Data'!AL166="N/A"),"",'Intermediate Data'!AL166)</f>
        <v/>
      </c>
      <c r="AH124" s="682"/>
      <c r="AI124" s="682"/>
      <c r="AJ124" s="682"/>
      <c r="AK124" s="165"/>
      <c r="AL124" s="568" t="str">
        <f ca="1">IF(OR('Intermediate Data'!AG166="",'Intermediate Data'!AG166="N/A"),"",'Intermediate Data'!AG166)</f>
        <v/>
      </c>
      <c r="AM124" s="134" t="str">
        <f ca="1">IF(OR('Intermediate Data'!AH166="",'Intermediate Data'!AH166="N/A"),"",'Intermediate Data'!AH166)</f>
        <v/>
      </c>
      <c r="AN124" s="568" t="str">
        <f ca="1">IF(OR('Intermediate Data'!AI166="",'Intermediate Data'!AI166="N/A"),"",'Intermediate Data'!AI166)</f>
        <v/>
      </c>
      <c r="AO124" s="134" t="str">
        <f ca="1">IF(OR('Intermediate Data'!AJ166="",'Intermediate Data'!AJ166="N/A"),"",'Intermediate Data'!AJ166)</f>
        <v/>
      </c>
      <c r="AP124" s="171" t="str">
        <f ca="1">IF(OR('Intermediate Data'!AK166="",'Intermediate Data'!AK166="N/A"),"",'Intermediate Data'!AK166)</f>
        <v/>
      </c>
      <c r="AQ124" s="156"/>
      <c r="AR124" s="681" t="str">
        <f ca="1">'Intermediate Data'!AN166</f>
        <v>No spec</v>
      </c>
      <c r="AS124" s="681"/>
      <c r="AT124" s="681"/>
      <c r="AU124" s="681"/>
      <c r="AV124" s="165"/>
      <c r="AW124" s="156"/>
      <c r="AX124" s="679" t="str">
        <f ca="1">'Intermediate Data'!AO166</f>
        <v>No spec</v>
      </c>
      <c r="AY124" s="679"/>
      <c r="AZ124" s="679"/>
      <c r="BA124" s="679"/>
      <c r="BB124" s="680"/>
      <c r="BC124" s="680"/>
      <c r="BD124" s="32"/>
      <c r="BE124" s="32"/>
      <c r="BF124" s="31"/>
    </row>
    <row r="125" spans="2:58" x14ac:dyDescent="0.25">
      <c r="B125" s="31"/>
      <c r="C125" s="31"/>
      <c r="D125" s="31"/>
      <c r="E125" s="31"/>
      <c r="F125" s="31"/>
      <c r="G125" s="31"/>
      <c r="H125" s="31"/>
      <c r="I125" s="31"/>
      <c r="J125" s="31"/>
      <c r="K125" s="31"/>
      <c r="L125" s="31"/>
      <c r="M125" s="31"/>
      <c r="N125" s="176" t="str">
        <f ca="1">'Intermediate Data'!Y167</f>
        <v>Electric kettle</v>
      </c>
      <c r="O125" s="32"/>
      <c r="P125" s="32"/>
      <c r="Q125" s="32"/>
      <c r="R125" s="32"/>
      <c r="S125" s="32"/>
      <c r="T125" s="32"/>
      <c r="U125" s="154"/>
      <c r="V125" s="681" t="str">
        <f ca="1">IF(OR('Intermediate Data'!AE167="",'Intermediate Data'!AE167="N/A"),"",'Intermediate Data'!AE167)</f>
        <v/>
      </c>
      <c r="W125" s="681"/>
      <c r="X125" s="681"/>
      <c r="Y125" s="681"/>
      <c r="Z125" s="165"/>
      <c r="AA125" s="554" t="str">
        <f ca="1">IF(OR('Intermediate Data'!Z167="",'Intermediate Data'!Z167="N/A"),"",'Intermediate Data'!Z167)</f>
        <v/>
      </c>
      <c r="AB125" s="112" t="str">
        <f ca="1">IF(OR('Intermediate Data'!AA167="",'Intermediate Data'!AA167="N/A"),"",'Intermediate Data'!AA167)</f>
        <v/>
      </c>
      <c r="AC125" s="554" t="str">
        <f ca="1">IF(OR('Intermediate Data'!AB167="",'Intermediate Data'!AB167="N/A"),"",'Intermediate Data'!AB167)</f>
        <v/>
      </c>
      <c r="AD125" s="112" t="str">
        <f ca="1">IF(OR('Intermediate Data'!AC167="",'Intermediate Data'!AC167="N/A"),"",'Intermediate Data'!AC167)</f>
        <v/>
      </c>
      <c r="AE125" s="169" t="str">
        <f ca="1">IF(OR('Intermediate Data'!AD167="",'Intermediate Data'!AD167="N/A"),"",'Intermediate Data'!AD167)</f>
        <v/>
      </c>
      <c r="AF125" s="555"/>
      <c r="AG125" s="682" t="str">
        <f ca="1">IF(OR('Intermediate Data'!AL167="",'Intermediate Data'!AL167="N/A"),"",'Intermediate Data'!AL167)</f>
        <v/>
      </c>
      <c r="AH125" s="682"/>
      <c r="AI125" s="682"/>
      <c r="AJ125" s="682"/>
      <c r="AK125" s="165"/>
      <c r="AL125" s="568" t="str">
        <f ca="1">IF(OR('Intermediate Data'!AG167="",'Intermediate Data'!AG167="N/A"),"",'Intermediate Data'!AG167)</f>
        <v/>
      </c>
      <c r="AM125" s="134" t="str">
        <f ca="1">IF(OR('Intermediate Data'!AH167="",'Intermediate Data'!AH167="N/A"),"",'Intermediate Data'!AH167)</f>
        <v/>
      </c>
      <c r="AN125" s="568" t="str">
        <f ca="1">IF(OR('Intermediate Data'!AI167="",'Intermediate Data'!AI167="N/A"),"",'Intermediate Data'!AI167)</f>
        <v/>
      </c>
      <c r="AO125" s="134" t="str">
        <f ca="1">IF(OR('Intermediate Data'!AJ167="",'Intermediate Data'!AJ167="N/A"),"",'Intermediate Data'!AJ167)</f>
        <v/>
      </c>
      <c r="AP125" s="171" t="str">
        <f ca="1">IF(OR('Intermediate Data'!AK167="",'Intermediate Data'!AK167="N/A"),"",'Intermediate Data'!AK167)</f>
        <v/>
      </c>
      <c r="AQ125" s="156"/>
      <c r="AR125" s="681" t="str">
        <f ca="1">'Intermediate Data'!AN167</f>
        <v>No spec</v>
      </c>
      <c r="AS125" s="681"/>
      <c r="AT125" s="681"/>
      <c r="AU125" s="681"/>
      <c r="AV125" s="165"/>
      <c r="AW125" s="156"/>
      <c r="AX125" s="679" t="str">
        <f ca="1">'Intermediate Data'!AO167</f>
        <v>No spec</v>
      </c>
      <c r="AY125" s="679"/>
      <c r="AZ125" s="679"/>
      <c r="BA125" s="679"/>
      <c r="BB125" s="680"/>
      <c r="BC125" s="680"/>
      <c r="BD125" s="32"/>
      <c r="BE125" s="32"/>
      <c r="BF125" s="31"/>
    </row>
    <row r="126" spans="2:58" x14ac:dyDescent="0.25">
      <c r="B126" s="31"/>
      <c r="C126" s="31"/>
      <c r="D126" s="31"/>
      <c r="E126" s="31"/>
      <c r="F126" s="31"/>
      <c r="G126" s="31"/>
      <c r="H126" s="31"/>
      <c r="I126" s="31"/>
      <c r="J126" s="31"/>
      <c r="K126" s="31"/>
      <c r="L126" s="31"/>
      <c r="M126" s="31"/>
      <c r="N126" s="176" t="str">
        <f ca="1">'Intermediate Data'!Y168</f>
        <v>Electric grill</v>
      </c>
      <c r="O126" s="32"/>
      <c r="P126" s="32"/>
      <c r="Q126" s="32"/>
      <c r="R126" s="32"/>
      <c r="S126" s="32"/>
      <c r="T126" s="32"/>
      <c r="U126" s="154"/>
      <c r="V126" s="681" t="str">
        <f ca="1">IF(OR('Intermediate Data'!AE168="",'Intermediate Data'!AE168="N/A"),"",'Intermediate Data'!AE168)</f>
        <v/>
      </c>
      <c r="W126" s="681"/>
      <c r="X126" s="681"/>
      <c r="Y126" s="681"/>
      <c r="Z126" s="165"/>
      <c r="AA126" s="554" t="str">
        <f ca="1">IF(OR('Intermediate Data'!Z168="",'Intermediate Data'!Z168="N/A"),"",'Intermediate Data'!Z168)</f>
        <v/>
      </c>
      <c r="AB126" s="112" t="str">
        <f ca="1">IF(OR('Intermediate Data'!AA168="",'Intermediate Data'!AA168="N/A"),"",'Intermediate Data'!AA168)</f>
        <v/>
      </c>
      <c r="AC126" s="554" t="str">
        <f ca="1">IF(OR('Intermediate Data'!AB168="",'Intermediate Data'!AB168="N/A"),"",'Intermediate Data'!AB168)</f>
        <v/>
      </c>
      <c r="AD126" s="112" t="str">
        <f ca="1">IF(OR('Intermediate Data'!AC168="",'Intermediate Data'!AC168="N/A"),"",'Intermediate Data'!AC168)</f>
        <v/>
      </c>
      <c r="AE126" s="169" t="str">
        <f ca="1">IF(OR('Intermediate Data'!AD168="",'Intermediate Data'!AD168="N/A"),"",'Intermediate Data'!AD168)</f>
        <v/>
      </c>
      <c r="AF126" s="555"/>
      <c r="AG126" s="682" t="str">
        <f ca="1">IF(OR('Intermediate Data'!AL168="",'Intermediate Data'!AL168="N/A"),"",'Intermediate Data'!AL168)</f>
        <v/>
      </c>
      <c r="AH126" s="682"/>
      <c r="AI126" s="682"/>
      <c r="AJ126" s="682"/>
      <c r="AK126" s="165"/>
      <c r="AL126" s="568" t="str">
        <f ca="1">IF(OR('Intermediate Data'!AG168="",'Intermediate Data'!AG168="N/A"),"",'Intermediate Data'!AG168)</f>
        <v/>
      </c>
      <c r="AM126" s="134" t="str">
        <f ca="1">IF(OR('Intermediate Data'!AH168="",'Intermediate Data'!AH168="N/A"),"",'Intermediate Data'!AH168)</f>
        <v/>
      </c>
      <c r="AN126" s="568" t="str">
        <f ca="1">IF(OR('Intermediate Data'!AI168="",'Intermediate Data'!AI168="N/A"),"",'Intermediate Data'!AI168)</f>
        <v/>
      </c>
      <c r="AO126" s="134" t="str">
        <f ca="1">IF(OR('Intermediate Data'!AJ168="",'Intermediate Data'!AJ168="N/A"),"",'Intermediate Data'!AJ168)</f>
        <v/>
      </c>
      <c r="AP126" s="171" t="str">
        <f ca="1">IF(OR('Intermediate Data'!AK168="",'Intermediate Data'!AK168="N/A"),"",'Intermediate Data'!AK168)</f>
        <v/>
      </c>
      <c r="AQ126" s="156"/>
      <c r="AR126" s="681" t="str">
        <f ca="1">'Intermediate Data'!AN168</f>
        <v>No spec</v>
      </c>
      <c r="AS126" s="681"/>
      <c r="AT126" s="681"/>
      <c r="AU126" s="681"/>
      <c r="AV126" s="165"/>
      <c r="AW126" s="156"/>
      <c r="AX126" s="679" t="str">
        <f ca="1">'Intermediate Data'!AO168</f>
        <v>No spec</v>
      </c>
      <c r="AY126" s="679"/>
      <c r="AZ126" s="679"/>
      <c r="BA126" s="679"/>
      <c r="BB126" s="680"/>
      <c r="BC126" s="680"/>
      <c r="BD126" s="32"/>
      <c r="BE126" s="32"/>
      <c r="BF126" s="31"/>
    </row>
    <row r="127" spans="2:58" x14ac:dyDescent="0.25">
      <c r="B127" s="31"/>
      <c r="C127" s="31"/>
      <c r="D127" s="31"/>
      <c r="E127" s="31"/>
      <c r="F127" s="31"/>
      <c r="G127" s="31"/>
      <c r="H127" s="31"/>
      <c r="I127" s="31"/>
      <c r="J127" s="31"/>
      <c r="K127" s="31"/>
      <c r="L127" s="31"/>
      <c r="M127" s="31"/>
      <c r="N127" s="176" t="str">
        <f ca="1">'Intermediate Data'!Y169</f>
        <v>Electric can opener</v>
      </c>
      <c r="O127" s="32"/>
      <c r="P127" s="32"/>
      <c r="Q127" s="32"/>
      <c r="R127" s="32"/>
      <c r="S127" s="32"/>
      <c r="T127" s="32"/>
      <c r="U127" s="154"/>
      <c r="V127" s="681" t="str">
        <f ca="1">IF(OR('Intermediate Data'!AE169="",'Intermediate Data'!AE169="N/A"),"",'Intermediate Data'!AE169)</f>
        <v/>
      </c>
      <c r="W127" s="681"/>
      <c r="X127" s="681"/>
      <c r="Y127" s="681"/>
      <c r="Z127" s="165"/>
      <c r="AA127" s="554" t="str">
        <f ca="1">IF(OR('Intermediate Data'!Z169="",'Intermediate Data'!Z169="N/A"),"",'Intermediate Data'!Z169)</f>
        <v/>
      </c>
      <c r="AB127" s="112" t="str">
        <f ca="1">IF(OR('Intermediate Data'!AA169="",'Intermediate Data'!AA169="N/A"),"",'Intermediate Data'!AA169)</f>
        <v/>
      </c>
      <c r="AC127" s="554" t="str">
        <f ca="1">IF(OR('Intermediate Data'!AB169="",'Intermediate Data'!AB169="N/A"),"",'Intermediate Data'!AB169)</f>
        <v/>
      </c>
      <c r="AD127" s="112" t="str">
        <f ca="1">IF(OR('Intermediate Data'!AC169="",'Intermediate Data'!AC169="N/A"),"",'Intermediate Data'!AC169)</f>
        <v/>
      </c>
      <c r="AE127" s="169" t="str">
        <f ca="1">IF(OR('Intermediate Data'!AD169="",'Intermediate Data'!AD169="N/A"),"",'Intermediate Data'!AD169)</f>
        <v/>
      </c>
      <c r="AF127" s="555"/>
      <c r="AG127" s="682" t="str">
        <f ca="1">IF(OR('Intermediate Data'!AL169="",'Intermediate Data'!AL169="N/A"),"",'Intermediate Data'!AL169)</f>
        <v/>
      </c>
      <c r="AH127" s="682"/>
      <c r="AI127" s="682"/>
      <c r="AJ127" s="682"/>
      <c r="AK127" s="165"/>
      <c r="AL127" s="568" t="str">
        <f ca="1">IF(OR('Intermediate Data'!AG169="",'Intermediate Data'!AG169="N/A"),"",'Intermediate Data'!AG169)</f>
        <v/>
      </c>
      <c r="AM127" s="134" t="str">
        <f ca="1">IF(OR('Intermediate Data'!AH169="",'Intermediate Data'!AH169="N/A"),"",'Intermediate Data'!AH169)</f>
        <v/>
      </c>
      <c r="AN127" s="568" t="str">
        <f ca="1">IF(OR('Intermediate Data'!AI169="",'Intermediate Data'!AI169="N/A"),"",'Intermediate Data'!AI169)</f>
        <v/>
      </c>
      <c r="AO127" s="134" t="str">
        <f ca="1">IF(OR('Intermediate Data'!AJ169="",'Intermediate Data'!AJ169="N/A"),"",'Intermediate Data'!AJ169)</f>
        <v/>
      </c>
      <c r="AP127" s="171" t="str">
        <f ca="1">IF(OR('Intermediate Data'!AK169="",'Intermediate Data'!AK169="N/A"),"",'Intermediate Data'!AK169)</f>
        <v/>
      </c>
      <c r="AQ127" s="156"/>
      <c r="AR127" s="681" t="str">
        <f ca="1">'Intermediate Data'!AN169</f>
        <v>No spec</v>
      </c>
      <c r="AS127" s="681"/>
      <c r="AT127" s="681"/>
      <c r="AU127" s="681"/>
      <c r="AV127" s="165"/>
      <c r="AW127" s="156"/>
      <c r="AX127" s="679" t="str">
        <f ca="1">'Intermediate Data'!AO169</f>
        <v>No spec</v>
      </c>
      <c r="AY127" s="679"/>
      <c r="AZ127" s="679"/>
      <c r="BA127" s="679"/>
      <c r="BB127" s="680"/>
      <c r="BC127" s="680"/>
      <c r="BD127" s="32"/>
      <c r="BE127" s="32"/>
      <c r="BF127" s="31"/>
    </row>
    <row r="128" spans="2:58" x14ac:dyDescent="0.25">
      <c r="B128" s="31"/>
      <c r="C128" s="31"/>
      <c r="D128" s="31"/>
      <c r="E128" s="31"/>
      <c r="F128" s="31"/>
      <c r="G128" s="31"/>
      <c r="H128" s="31"/>
      <c r="I128" s="31"/>
      <c r="J128" s="31"/>
      <c r="K128" s="31"/>
      <c r="L128" s="31"/>
      <c r="M128" s="31"/>
      <c r="N128" s="176" t="str">
        <f ca="1">'Intermediate Data'!Y170</f>
        <v>Crockpot</v>
      </c>
      <c r="O128" s="32"/>
      <c r="P128" s="32"/>
      <c r="Q128" s="32"/>
      <c r="R128" s="32"/>
      <c r="S128" s="32"/>
      <c r="T128" s="32"/>
      <c r="U128" s="154"/>
      <c r="V128" s="681" t="str">
        <f ca="1">IF(OR('Intermediate Data'!AE170="",'Intermediate Data'!AE170="N/A"),"",'Intermediate Data'!AE170)</f>
        <v/>
      </c>
      <c r="W128" s="681"/>
      <c r="X128" s="681"/>
      <c r="Y128" s="681"/>
      <c r="Z128" s="165"/>
      <c r="AA128" s="554" t="str">
        <f ca="1">IF(OR('Intermediate Data'!Z170="",'Intermediate Data'!Z170="N/A"),"",'Intermediate Data'!Z170)</f>
        <v/>
      </c>
      <c r="AB128" s="112" t="str">
        <f ca="1">IF(OR('Intermediate Data'!AA170="",'Intermediate Data'!AA170="N/A"),"",'Intermediate Data'!AA170)</f>
        <v/>
      </c>
      <c r="AC128" s="554" t="str">
        <f ca="1">IF(OR('Intermediate Data'!AB170="",'Intermediate Data'!AB170="N/A"),"",'Intermediate Data'!AB170)</f>
        <v/>
      </c>
      <c r="AD128" s="112" t="str">
        <f ca="1">IF(OR('Intermediate Data'!AC170="",'Intermediate Data'!AC170="N/A"),"",'Intermediate Data'!AC170)</f>
        <v/>
      </c>
      <c r="AE128" s="169" t="str">
        <f ca="1">IF(OR('Intermediate Data'!AD170="",'Intermediate Data'!AD170="N/A"),"",'Intermediate Data'!AD170)</f>
        <v/>
      </c>
      <c r="AF128" s="555"/>
      <c r="AG128" s="682" t="str">
        <f ca="1">IF(OR('Intermediate Data'!AL170="",'Intermediate Data'!AL170="N/A"),"",'Intermediate Data'!AL170)</f>
        <v/>
      </c>
      <c r="AH128" s="682"/>
      <c r="AI128" s="682"/>
      <c r="AJ128" s="682"/>
      <c r="AK128" s="165"/>
      <c r="AL128" s="568" t="str">
        <f ca="1">IF(OR('Intermediate Data'!AG170="",'Intermediate Data'!AG170="N/A"),"",'Intermediate Data'!AG170)</f>
        <v/>
      </c>
      <c r="AM128" s="134" t="str">
        <f ca="1">IF(OR('Intermediate Data'!AH170="",'Intermediate Data'!AH170="N/A"),"",'Intermediate Data'!AH170)</f>
        <v/>
      </c>
      <c r="AN128" s="568" t="str">
        <f ca="1">IF(OR('Intermediate Data'!AI170="",'Intermediate Data'!AI170="N/A"),"",'Intermediate Data'!AI170)</f>
        <v/>
      </c>
      <c r="AO128" s="134" t="str">
        <f ca="1">IF(OR('Intermediate Data'!AJ170="",'Intermediate Data'!AJ170="N/A"),"",'Intermediate Data'!AJ170)</f>
        <v/>
      </c>
      <c r="AP128" s="171" t="str">
        <f ca="1">IF(OR('Intermediate Data'!AK170="",'Intermediate Data'!AK170="N/A"),"",'Intermediate Data'!AK170)</f>
        <v/>
      </c>
      <c r="AQ128" s="156"/>
      <c r="AR128" s="681" t="str">
        <f ca="1">'Intermediate Data'!AN170</f>
        <v>No spec</v>
      </c>
      <c r="AS128" s="681"/>
      <c r="AT128" s="681"/>
      <c r="AU128" s="681"/>
      <c r="AV128" s="165"/>
      <c r="AW128" s="156"/>
      <c r="AX128" s="679" t="str">
        <f ca="1">'Intermediate Data'!AO170</f>
        <v>No spec</v>
      </c>
      <c r="AY128" s="679"/>
      <c r="AZ128" s="679"/>
      <c r="BA128" s="679"/>
      <c r="BB128" s="680"/>
      <c r="BC128" s="680"/>
      <c r="BD128" s="32"/>
      <c r="BE128" s="32"/>
      <c r="BF128" s="31"/>
    </row>
    <row r="129" spans="2:58" x14ac:dyDescent="0.25">
      <c r="B129" s="31"/>
      <c r="C129" s="31"/>
      <c r="D129" s="31"/>
      <c r="E129" s="31"/>
      <c r="F129" s="31"/>
      <c r="G129" s="31"/>
      <c r="H129" s="31"/>
      <c r="I129" s="31"/>
      <c r="J129" s="31"/>
      <c r="K129" s="31"/>
      <c r="L129" s="31"/>
      <c r="M129" s="31"/>
      <c r="N129" s="176" t="str">
        <f ca="1">'Intermediate Data'!Y171</f>
        <v>Coffee maker</v>
      </c>
      <c r="O129" s="32"/>
      <c r="P129" s="32"/>
      <c r="Q129" s="32"/>
      <c r="R129" s="32"/>
      <c r="S129" s="32"/>
      <c r="T129" s="32"/>
      <c r="U129" s="154"/>
      <c r="V129" s="681" t="str">
        <f ca="1">IF(OR('Intermediate Data'!AE171="",'Intermediate Data'!AE171="N/A"),"",'Intermediate Data'!AE171)</f>
        <v/>
      </c>
      <c r="W129" s="681"/>
      <c r="X129" s="681"/>
      <c r="Y129" s="681"/>
      <c r="Z129" s="165"/>
      <c r="AA129" s="554" t="str">
        <f ca="1">IF(OR('Intermediate Data'!Z171="",'Intermediate Data'!Z171="N/A"),"",'Intermediate Data'!Z171)</f>
        <v/>
      </c>
      <c r="AB129" s="112" t="str">
        <f ca="1">IF(OR('Intermediate Data'!AA171="",'Intermediate Data'!AA171="N/A"),"",'Intermediate Data'!AA171)</f>
        <v/>
      </c>
      <c r="AC129" s="554" t="str">
        <f ca="1">IF(OR('Intermediate Data'!AB171="",'Intermediate Data'!AB171="N/A"),"",'Intermediate Data'!AB171)</f>
        <v/>
      </c>
      <c r="AD129" s="112" t="str">
        <f ca="1">IF(OR('Intermediate Data'!AC171="",'Intermediate Data'!AC171="N/A"),"",'Intermediate Data'!AC171)</f>
        <v/>
      </c>
      <c r="AE129" s="169" t="str">
        <f ca="1">IF(OR('Intermediate Data'!AD171="",'Intermediate Data'!AD171="N/A"),"",'Intermediate Data'!AD171)</f>
        <v/>
      </c>
      <c r="AF129" s="555"/>
      <c r="AG129" s="682" t="str">
        <f ca="1">IF(OR('Intermediate Data'!AL171="",'Intermediate Data'!AL171="N/A"),"",'Intermediate Data'!AL171)</f>
        <v/>
      </c>
      <c r="AH129" s="682"/>
      <c r="AI129" s="682"/>
      <c r="AJ129" s="682"/>
      <c r="AK129" s="165"/>
      <c r="AL129" s="568" t="str">
        <f ca="1">IF(OR('Intermediate Data'!AG171="",'Intermediate Data'!AG171="N/A"),"",'Intermediate Data'!AG171)</f>
        <v/>
      </c>
      <c r="AM129" s="134" t="str">
        <f ca="1">IF(OR('Intermediate Data'!AH171="",'Intermediate Data'!AH171="N/A"),"",'Intermediate Data'!AH171)</f>
        <v/>
      </c>
      <c r="AN129" s="568" t="str">
        <f ca="1">IF(OR('Intermediate Data'!AI171="",'Intermediate Data'!AI171="N/A"),"",'Intermediate Data'!AI171)</f>
        <v/>
      </c>
      <c r="AO129" s="134" t="str">
        <f ca="1">IF(OR('Intermediate Data'!AJ171="",'Intermediate Data'!AJ171="N/A"),"",'Intermediate Data'!AJ171)</f>
        <v/>
      </c>
      <c r="AP129" s="171" t="str">
        <f ca="1">IF(OR('Intermediate Data'!AK171="",'Intermediate Data'!AK171="N/A"),"",'Intermediate Data'!AK171)</f>
        <v/>
      </c>
      <c r="AQ129" s="156"/>
      <c r="AR129" s="681" t="str">
        <f ca="1">'Intermediate Data'!AN171</f>
        <v>No spec</v>
      </c>
      <c r="AS129" s="681"/>
      <c r="AT129" s="681"/>
      <c r="AU129" s="681"/>
      <c r="AV129" s="165"/>
      <c r="AW129" s="156"/>
      <c r="AX129" s="679" t="str">
        <f ca="1">'Intermediate Data'!AO171</f>
        <v>No spec</v>
      </c>
      <c r="AY129" s="679"/>
      <c r="AZ129" s="679"/>
      <c r="BA129" s="679"/>
      <c r="BB129" s="680"/>
      <c r="BC129" s="680"/>
      <c r="BD129" s="32"/>
      <c r="BE129" s="32"/>
      <c r="BF129" s="31"/>
    </row>
    <row r="130" spans="2:58" x14ac:dyDescent="0.25">
      <c r="B130" s="31"/>
      <c r="C130" s="31"/>
      <c r="D130" s="31"/>
      <c r="E130" s="31"/>
      <c r="F130" s="31"/>
      <c r="G130" s="31"/>
      <c r="H130" s="31"/>
      <c r="I130" s="31"/>
      <c r="J130" s="31"/>
      <c r="K130" s="31"/>
      <c r="L130" s="31"/>
      <c r="M130" s="31"/>
      <c r="N130" s="176" t="str">
        <f ca="1">'Intermediate Data'!Y172</f>
        <v>Waste disposal/Insink-erator</v>
      </c>
      <c r="O130" s="32"/>
      <c r="P130" s="32"/>
      <c r="Q130" s="32"/>
      <c r="R130" s="32"/>
      <c r="S130" s="32"/>
      <c r="T130" s="32"/>
      <c r="U130" s="154"/>
      <c r="V130" s="681" t="str">
        <f ca="1">IF(OR('Intermediate Data'!AE172="",'Intermediate Data'!AE172="N/A"),"",'Intermediate Data'!AE172)</f>
        <v/>
      </c>
      <c r="W130" s="681"/>
      <c r="X130" s="681"/>
      <c r="Y130" s="681"/>
      <c r="Z130" s="165"/>
      <c r="AA130" s="554" t="str">
        <f ca="1">IF(OR('Intermediate Data'!Z172="",'Intermediate Data'!Z172="N/A"),"",'Intermediate Data'!Z172)</f>
        <v/>
      </c>
      <c r="AB130" s="112" t="str">
        <f ca="1">IF(OR('Intermediate Data'!AA172="",'Intermediate Data'!AA172="N/A"),"",'Intermediate Data'!AA172)</f>
        <v/>
      </c>
      <c r="AC130" s="554" t="str">
        <f ca="1">IF(OR('Intermediate Data'!AB172="",'Intermediate Data'!AB172="N/A"),"",'Intermediate Data'!AB172)</f>
        <v/>
      </c>
      <c r="AD130" s="112" t="str">
        <f ca="1">IF(OR('Intermediate Data'!AC172="",'Intermediate Data'!AC172="N/A"),"",'Intermediate Data'!AC172)</f>
        <v/>
      </c>
      <c r="AE130" s="169" t="str">
        <f ca="1">IF(OR('Intermediate Data'!AD172="",'Intermediate Data'!AD172="N/A"),"",'Intermediate Data'!AD172)</f>
        <v/>
      </c>
      <c r="AF130" s="555"/>
      <c r="AG130" s="682" t="str">
        <f ca="1">IF(OR('Intermediate Data'!AL172="",'Intermediate Data'!AL172="N/A"),"",'Intermediate Data'!AL172)</f>
        <v/>
      </c>
      <c r="AH130" s="682"/>
      <c r="AI130" s="682"/>
      <c r="AJ130" s="682"/>
      <c r="AK130" s="165"/>
      <c r="AL130" s="568" t="str">
        <f ca="1">IF(OR('Intermediate Data'!AG172="",'Intermediate Data'!AG172="N/A"),"",'Intermediate Data'!AG172)</f>
        <v/>
      </c>
      <c r="AM130" s="134" t="str">
        <f ca="1">IF(OR('Intermediate Data'!AH172="",'Intermediate Data'!AH172="N/A"),"",'Intermediate Data'!AH172)</f>
        <v/>
      </c>
      <c r="AN130" s="568" t="str">
        <f ca="1">IF(OR('Intermediate Data'!AI172="",'Intermediate Data'!AI172="N/A"),"",'Intermediate Data'!AI172)</f>
        <v/>
      </c>
      <c r="AO130" s="134" t="str">
        <f ca="1">IF(OR('Intermediate Data'!AJ172="",'Intermediate Data'!AJ172="N/A"),"",'Intermediate Data'!AJ172)</f>
        <v/>
      </c>
      <c r="AP130" s="171" t="str">
        <f ca="1">IF(OR('Intermediate Data'!AK172="",'Intermediate Data'!AK172="N/A"),"",'Intermediate Data'!AK172)</f>
        <v/>
      </c>
      <c r="AQ130" s="156"/>
      <c r="AR130" s="681" t="str">
        <f ca="1">'Intermediate Data'!AN172</f>
        <v>No spec</v>
      </c>
      <c r="AS130" s="681"/>
      <c r="AT130" s="681"/>
      <c r="AU130" s="681"/>
      <c r="AV130" s="165"/>
      <c r="AW130" s="156"/>
      <c r="AX130" s="679" t="str">
        <f ca="1">'Intermediate Data'!AO172</f>
        <v>No spec</v>
      </c>
      <c r="AY130" s="679"/>
      <c r="AZ130" s="679"/>
      <c r="BA130" s="679"/>
      <c r="BB130" s="680"/>
      <c r="BC130" s="680"/>
      <c r="BD130" s="32"/>
      <c r="BE130" s="32"/>
      <c r="BF130" s="31"/>
    </row>
    <row r="131" spans="2:58" x14ac:dyDescent="0.25">
      <c r="B131" s="31"/>
      <c r="C131" s="31"/>
      <c r="D131" s="31"/>
      <c r="E131" s="31"/>
      <c r="F131" s="31"/>
      <c r="G131" s="31"/>
      <c r="H131" s="31"/>
      <c r="I131" s="31"/>
      <c r="J131" s="31"/>
      <c r="K131" s="31"/>
      <c r="L131" s="31"/>
      <c r="M131" s="31"/>
      <c r="N131" s="176" t="str">
        <f ca="1">'Intermediate Data'!Y173</f>
        <v>Vacuum cleaner - Portable</v>
      </c>
      <c r="O131" s="32"/>
      <c r="P131" s="32"/>
      <c r="Q131" s="32"/>
      <c r="R131" s="32"/>
      <c r="S131" s="32"/>
      <c r="T131" s="32"/>
      <c r="U131" s="154"/>
      <c r="V131" s="681" t="str">
        <f ca="1">IF(OR('Intermediate Data'!AE173="",'Intermediate Data'!AE173="N/A"),"",'Intermediate Data'!AE173)</f>
        <v/>
      </c>
      <c r="W131" s="681"/>
      <c r="X131" s="681"/>
      <c r="Y131" s="681"/>
      <c r="Z131" s="165"/>
      <c r="AA131" s="554" t="str">
        <f ca="1">IF(OR('Intermediate Data'!Z173="",'Intermediate Data'!Z173="N/A"),"",'Intermediate Data'!Z173)</f>
        <v/>
      </c>
      <c r="AB131" s="112" t="str">
        <f ca="1">IF(OR('Intermediate Data'!AA173="",'Intermediate Data'!AA173="N/A"),"",'Intermediate Data'!AA173)</f>
        <v/>
      </c>
      <c r="AC131" s="554" t="str">
        <f ca="1">IF(OR('Intermediate Data'!AB173="",'Intermediate Data'!AB173="N/A"),"",'Intermediate Data'!AB173)</f>
        <v/>
      </c>
      <c r="AD131" s="112" t="str">
        <f ca="1">IF(OR('Intermediate Data'!AC173="",'Intermediate Data'!AC173="N/A"),"",'Intermediate Data'!AC173)</f>
        <v/>
      </c>
      <c r="AE131" s="169" t="str">
        <f ca="1">IF(OR('Intermediate Data'!AD173="",'Intermediate Data'!AD173="N/A"),"",'Intermediate Data'!AD173)</f>
        <v/>
      </c>
      <c r="AF131" s="555"/>
      <c r="AG131" s="682" t="str">
        <f ca="1">IF(OR('Intermediate Data'!AL173="",'Intermediate Data'!AL173="N/A"),"",'Intermediate Data'!AL173)</f>
        <v/>
      </c>
      <c r="AH131" s="682"/>
      <c r="AI131" s="682"/>
      <c r="AJ131" s="682"/>
      <c r="AK131" s="165"/>
      <c r="AL131" s="568" t="str">
        <f ca="1">IF(OR('Intermediate Data'!AG173="",'Intermediate Data'!AG173="N/A"),"",'Intermediate Data'!AG173)</f>
        <v/>
      </c>
      <c r="AM131" s="134" t="str">
        <f ca="1">IF(OR('Intermediate Data'!AH173="",'Intermediate Data'!AH173="N/A"),"",'Intermediate Data'!AH173)</f>
        <v/>
      </c>
      <c r="AN131" s="568" t="str">
        <f ca="1">IF(OR('Intermediate Data'!AI173="",'Intermediate Data'!AI173="N/A"),"",'Intermediate Data'!AI173)</f>
        <v/>
      </c>
      <c r="AO131" s="134" t="str">
        <f ca="1">IF(OR('Intermediate Data'!AJ173="",'Intermediate Data'!AJ173="N/A"),"",'Intermediate Data'!AJ173)</f>
        <v/>
      </c>
      <c r="AP131" s="171" t="str">
        <f ca="1">IF(OR('Intermediate Data'!AK173="",'Intermediate Data'!AK173="N/A"),"",'Intermediate Data'!AK173)</f>
        <v/>
      </c>
      <c r="AQ131" s="156"/>
      <c r="AR131" s="681" t="str">
        <f ca="1">'Intermediate Data'!AN173</f>
        <v>No spec</v>
      </c>
      <c r="AS131" s="681"/>
      <c r="AT131" s="681"/>
      <c r="AU131" s="681"/>
      <c r="AV131" s="165"/>
      <c r="AW131" s="156"/>
      <c r="AX131" s="679" t="str">
        <f ca="1">'Intermediate Data'!AO173</f>
        <v>No spec</v>
      </c>
      <c r="AY131" s="679"/>
      <c r="AZ131" s="679"/>
      <c r="BA131" s="679"/>
      <c r="BB131" s="680"/>
      <c r="BC131" s="680"/>
      <c r="BD131" s="32"/>
      <c r="BE131" s="32"/>
      <c r="BF131" s="31"/>
    </row>
    <row r="132" spans="2:58" x14ac:dyDescent="0.25">
      <c r="B132" s="31"/>
      <c r="C132" s="31"/>
      <c r="D132" s="31"/>
      <c r="E132" s="31"/>
      <c r="F132" s="31"/>
      <c r="G132" s="31"/>
      <c r="H132" s="31"/>
      <c r="I132" s="31"/>
      <c r="J132" s="31"/>
      <c r="K132" s="31"/>
      <c r="L132" s="31"/>
      <c r="M132" s="31"/>
      <c r="N132" s="176" t="str">
        <f ca="1">'Intermediate Data'!Y174</f>
        <v>Vacuum cleaner - Built-in</v>
      </c>
      <c r="O132" s="32"/>
      <c r="P132" s="32"/>
      <c r="Q132" s="32"/>
      <c r="R132" s="32"/>
      <c r="S132" s="32"/>
      <c r="T132" s="32"/>
      <c r="U132" s="154"/>
      <c r="V132" s="681" t="str">
        <f ca="1">IF(OR('Intermediate Data'!AE174="",'Intermediate Data'!AE174="N/A"),"",'Intermediate Data'!AE174)</f>
        <v/>
      </c>
      <c r="W132" s="681"/>
      <c r="X132" s="681"/>
      <c r="Y132" s="681"/>
      <c r="Z132" s="165"/>
      <c r="AA132" s="554" t="str">
        <f ca="1">IF(OR('Intermediate Data'!Z174="",'Intermediate Data'!Z174="N/A"),"",'Intermediate Data'!Z174)</f>
        <v/>
      </c>
      <c r="AB132" s="112" t="str">
        <f ca="1">IF(OR('Intermediate Data'!AA174="",'Intermediate Data'!AA174="N/A"),"",'Intermediate Data'!AA174)</f>
        <v/>
      </c>
      <c r="AC132" s="554" t="str">
        <f ca="1">IF(OR('Intermediate Data'!AB174="",'Intermediate Data'!AB174="N/A"),"",'Intermediate Data'!AB174)</f>
        <v/>
      </c>
      <c r="AD132" s="112" t="str">
        <f ca="1">IF(OR('Intermediate Data'!AC174="",'Intermediate Data'!AC174="N/A"),"",'Intermediate Data'!AC174)</f>
        <v/>
      </c>
      <c r="AE132" s="169" t="str">
        <f ca="1">IF(OR('Intermediate Data'!AD174="",'Intermediate Data'!AD174="N/A"),"",'Intermediate Data'!AD174)</f>
        <v/>
      </c>
      <c r="AF132" s="555"/>
      <c r="AG132" s="682" t="str">
        <f ca="1">IF(OR('Intermediate Data'!AL174="",'Intermediate Data'!AL174="N/A"),"",'Intermediate Data'!AL174)</f>
        <v/>
      </c>
      <c r="AH132" s="682"/>
      <c r="AI132" s="682"/>
      <c r="AJ132" s="682"/>
      <c r="AK132" s="165"/>
      <c r="AL132" s="568" t="str">
        <f ca="1">IF(OR('Intermediate Data'!AG174="",'Intermediate Data'!AG174="N/A"),"",'Intermediate Data'!AG174)</f>
        <v/>
      </c>
      <c r="AM132" s="134" t="str">
        <f ca="1">IF(OR('Intermediate Data'!AH174="",'Intermediate Data'!AH174="N/A"),"",'Intermediate Data'!AH174)</f>
        <v/>
      </c>
      <c r="AN132" s="568" t="str">
        <f ca="1">IF(OR('Intermediate Data'!AI174="",'Intermediate Data'!AI174="N/A"),"",'Intermediate Data'!AI174)</f>
        <v/>
      </c>
      <c r="AO132" s="134" t="str">
        <f ca="1">IF(OR('Intermediate Data'!AJ174="",'Intermediate Data'!AJ174="N/A"),"",'Intermediate Data'!AJ174)</f>
        <v/>
      </c>
      <c r="AP132" s="171" t="str">
        <f ca="1">IF(OR('Intermediate Data'!AK174="",'Intermediate Data'!AK174="N/A"),"",'Intermediate Data'!AK174)</f>
        <v/>
      </c>
      <c r="AQ132" s="156"/>
      <c r="AR132" s="681" t="str">
        <f ca="1">'Intermediate Data'!AN174</f>
        <v>No spec</v>
      </c>
      <c r="AS132" s="681"/>
      <c r="AT132" s="681"/>
      <c r="AU132" s="681"/>
      <c r="AV132" s="165"/>
      <c r="AW132" s="156"/>
      <c r="AX132" s="679" t="str">
        <f ca="1">'Intermediate Data'!AO174</f>
        <v>No spec</v>
      </c>
      <c r="AY132" s="679"/>
      <c r="AZ132" s="679"/>
      <c r="BA132" s="679"/>
      <c r="BB132" s="680"/>
      <c r="BC132" s="680"/>
      <c r="BD132" s="32"/>
      <c r="BE132" s="32"/>
      <c r="BF132" s="31"/>
    </row>
    <row r="133" spans="2:58" x14ac:dyDescent="0.25">
      <c r="B133" s="31"/>
      <c r="C133" s="31"/>
      <c r="D133" s="31"/>
      <c r="E133" s="31"/>
      <c r="F133" s="31"/>
      <c r="G133" s="31"/>
      <c r="H133" s="31"/>
      <c r="I133" s="31"/>
      <c r="J133" s="31"/>
      <c r="K133" s="31"/>
      <c r="L133" s="31"/>
      <c r="M133" s="31"/>
      <c r="N133" s="176" t="str">
        <f ca="1">'Intermediate Data'!Y175</f>
        <v>Rug cleaner</v>
      </c>
      <c r="O133" s="32"/>
      <c r="P133" s="32"/>
      <c r="Q133" s="32"/>
      <c r="R133" s="32"/>
      <c r="S133" s="32"/>
      <c r="T133" s="32"/>
      <c r="U133" s="154"/>
      <c r="V133" s="681" t="str">
        <f ca="1">IF(OR('Intermediate Data'!AE175="",'Intermediate Data'!AE175="N/A"),"",'Intermediate Data'!AE175)</f>
        <v/>
      </c>
      <c r="W133" s="681"/>
      <c r="X133" s="681"/>
      <c r="Y133" s="681"/>
      <c r="Z133" s="165"/>
      <c r="AA133" s="554" t="str">
        <f ca="1">IF(OR('Intermediate Data'!Z175="",'Intermediate Data'!Z175="N/A"),"",'Intermediate Data'!Z175)</f>
        <v/>
      </c>
      <c r="AB133" s="112" t="str">
        <f ca="1">IF(OR('Intermediate Data'!AA175="",'Intermediate Data'!AA175="N/A"),"",'Intermediate Data'!AA175)</f>
        <v/>
      </c>
      <c r="AC133" s="554" t="str">
        <f ca="1">IF(OR('Intermediate Data'!AB175="",'Intermediate Data'!AB175="N/A"),"",'Intermediate Data'!AB175)</f>
        <v/>
      </c>
      <c r="AD133" s="112" t="str">
        <f ca="1">IF(OR('Intermediate Data'!AC175="",'Intermediate Data'!AC175="N/A"),"",'Intermediate Data'!AC175)</f>
        <v/>
      </c>
      <c r="AE133" s="169" t="str">
        <f ca="1">IF(OR('Intermediate Data'!AD175="",'Intermediate Data'!AD175="N/A"),"",'Intermediate Data'!AD175)</f>
        <v/>
      </c>
      <c r="AF133" s="555"/>
      <c r="AG133" s="682" t="str">
        <f ca="1">IF(OR('Intermediate Data'!AL175="",'Intermediate Data'!AL175="N/A"),"",'Intermediate Data'!AL175)</f>
        <v/>
      </c>
      <c r="AH133" s="682"/>
      <c r="AI133" s="682"/>
      <c r="AJ133" s="682"/>
      <c r="AK133" s="165"/>
      <c r="AL133" s="568" t="str">
        <f ca="1">IF(OR('Intermediate Data'!AG175="",'Intermediate Data'!AG175="N/A"),"",'Intermediate Data'!AG175)</f>
        <v/>
      </c>
      <c r="AM133" s="134" t="str">
        <f ca="1">IF(OR('Intermediate Data'!AH175="",'Intermediate Data'!AH175="N/A"),"",'Intermediate Data'!AH175)</f>
        <v/>
      </c>
      <c r="AN133" s="568" t="str">
        <f ca="1">IF(OR('Intermediate Data'!AI175="",'Intermediate Data'!AI175="N/A"),"",'Intermediate Data'!AI175)</f>
        <v/>
      </c>
      <c r="AO133" s="134" t="str">
        <f ca="1">IF(OR('Intermediate Data'!AJ175="",'Intermediate Data'!AJ175="N/A"),"",'Intermediate Data'!AJ175)</f>
        <v/>
      </c>
      <c r="AP133" s="171" t="str">
        <f ca="1">IF(OR('Intermediate Data'!AK175="",'Intermediate Data'!AK175="N/A"),"",'Intermediate Data'!AK175)</f>
        <v/>
      </c>
      <c r="AQ133" s="156"/>
      <c r="AR133" s="681" t="str">
        <f ca="1">'Intermediate Data'!AN175</f>
        <v>No spec</v>
      </c>
      <c r="AS133" s="681"/>
      <c r="AT133" s="681"/>
      <c r="AU133" s="681"/>
      <c r="AV133" s="165"/>
      <c r="AW133" s="156"/>
      <c r="AX133" s="679" t="str">
        <f ca="1">'Intermediate Data'!AO175</f>
        <v>No spec</v>
      </c>
      <c r="AY133" s="679"/>
      <c r="AZ133" s="679"/>
      <c r="BA133" s="679"/>
      <c r="BB133" s="680"/>
      <c r="BC133" s="680"/>
      <c r="BD133" s="32"/>
      <c r="BE133" s="32"/>
      <c r="BF133" s="31"/>
    </row>
    <row r="134" spans="2:58" x14ac:dyDescent="0.25">
      <c r="B134" s="31"/>
      <c r="C134" s="31"/>
      <c r="D134" s="31"/>
      <c r="E134" s="31"/>
      <c r="F134" s="31"/>
      <c r="G134" s="31"/>
      <c r="H134" s="31"/>
      <c r="I134" s="31"/>
      <c r="J134" s="31"/>
      <c r="K134" s="31"/>
      <c r="L134" s="31"/>
      <c r="M134" s="31"/>
      <c r="N134" s="176" t="str">
        <f ca="1">'Intermediate Data'!Y176</f>
        <v>Clothes iron</v>
      </c>
      <c r="O134" s="32"/>
      <c r="P134" s="32"/>
      <c r="Q134" s="32"/>
      <c r="R134" s="32"/>
      <c r="S134" s="32"/>
      <c r="T134" s="32"/>
      <c r="U134" s="154"/>
      <c r="V134" s="681" t="str">
        <f ca="1">IF(OR('Intermediate Data'!AE176="",'Intermediate Data'!AE176="N/A"),"",'Intermediate Data'!AE176)</f>
        <v/>
      </c>
      <c r="W134" s="681"/>
      <c r="X134" s="681"/>
      <c r="Y134" s="681"/>
      <c r="Z134" s="165"/>
      <c r="AA134" s="554" t="str">
        <f ca="1">IF(OR('Intermediate Data'!Z176="",'Intermediate Data'!Z176="N/A"),"",'Intermediate Data'!Z176)</f>
        <v/>
      </c>
      <c r="AB134" s="112" t="str">
        <f ca="1">IF(OR('Intermediate Data'!AA176="",'Intermediate Data'!AA176="N/A"),"",'Intermediate Data'!AA176)</f>
        <v/>
      </c>
      <c r="AC134" s="554" t="str">
        <f ca="1">IF(OR('Intermediate Data'!AB176="",'Intermediate Data'!AB176="N/A"),"",'Intermediate Data'!AB176)</f>
        <v/>
      </c>
      <c r="AD134" s="112" t="str">
        <f ca="1">IF(OR('Intermediate Data'!AC176="",'Intermediate Data'!AC176="N/A"),"",'Intermediate Data'!AC176)</f>
        <v/>
      </c>
      <c r="AE134" s="169" t="str">
        <f ca="1">IF(OR('Intermediate Data'!AD176="",'Intermediate Data'!AD176="N/A"),"",'Intermediate Data'!AD176)</f>
        <v/>
      </c>
      <c r="AF134" s="555"/>
      <c r="AG134" s="682" t="str">
        <f ca="1">IF(OR('Intermediate Data'!AL176="",'Intermediate Data'!AL176="N/A"),"",'Intermediate Data'!AL176)</f>
        <v/>
      </c>
      <c r="AH134" s="682"/>
      <c r="AI134" s="682"/>
      <c r="AJ134" s="682"/>
      <c r="AK134" s="165"/>
      <c r="AL134" s="568" t="str">
        <f ca="1">IF(OR('Intermediate Data'!AG176="",'Intermediate Data'!AG176="N/A"),"",'Intermediate Data'!AG176)</f>
        <v/>
      </c>
      <c r="AM134" s="134" t="str">
        <f ca="1">IF(OR('Intermediate Data'!AH176="",'Intermediate Data'!AH176="N/A"),"",'Intermediate Data'!AH176)</f>
        <v/>
      </c>
      <c r="AN134" s="568" t="str">
        <f ca="1">IF(OR('Intermediate Data'!AI176="",'Intermediate Data'!AI176="N/A"),"",'Intermediate Data'!AI176)</f>
        <v/>
      </c>
      <c r="AO134" s="134" t="str">
        <f ca="1">IF(OR('Intermediate Data'!AJ176="",'Intermediate Data'!AJ176="N/A"),"",'Intermediate Data'!AJ176)</f>
        <v/>
      </c>
      <c r="AP134" s="171" t="str">
        <f ca="1">IF(OR('Intermediate Data'!AK176="",'Intermediate Data'!AK176="N/A"),"",'Intermediate Data'!AK176)</f>
        <v/>
      </c>
      <c r="AQ134" s="156"/>
      <c r="AR134" s="681" t="str">
        <f ca="1">'Intermediate Data'!AN176</f>
        <v>No spec</v>
      </c>
      <c r="AS134" s="681"/>
      <c r="AT134" s="681"/>
      <c r="AU134" s="681"/>
      <c r="AV134" s="165"/>
      <c r="AW134" s="156"/>
      <c r="AX134" s="679" t="str">
        <f ca="1">'Intermediate Data'!AO176</f>
        <v>No spec</v>
      </c>
      <c r="AY134" s="679"/>
      <c r="AZ134" s="679"/>
      <c r="BA134" s="679"/>
      <c r="BB134" s="680"/>
      <c r="BC134" s="680"/>
      <c r="BD134" s="32"/>
      <c r="BE134" s="32"/>
      <c r="BF134" s="31"/>
    </row>
    <row r="135" spans="2:58" x14ac:dyDescent="0.25">
      <c r="B135" s="31"/>
      <c r="C135" s="31"/>
      <c r="D135" s="31"/>
      <c r="E135" s="31"/>
      <c r="F135" s="31"/>
      <c r="G135" s="31"/>
      <c r="H135" s="31"/>
      <c r="I135" s="31"/>
      <c r="J135" s="31"/>
      <c r="K135" s="31"/>
      <c r="L135" s="31"/>
      <c r="M135" s="31"/>
      <c r="N135" s="176" t="str">
        <f ca="1">'Intermediate Data'!Y177</f>
        <v>Display</v>
      </c>
      <c r="O135" s="32"/>
      <c r="P135" s="32"/>
      <c r="Q135" s="32"/>
      <c r="R135" s="32"/>
      <c r="S135" s="32"/>
      <c r="T135" s="32"/>
      <c r="U135" s="154"/>
      <c r="V135" s="681" t="str">
        <f ca="1">IF(OR('Intermediate Data'!AE177="",'Intermediate Data'!AE177="N/A"),"",'Intermediate Data'!AE177)</f>
        <v/>
      </c>
      <c r="W135" s="681"/>
      <c r="X135" s="681"/>
      <c r="Y135" s="681"/>
      <c r="Z135" s="165"/>
      <c r="AA135" s="554" t="str">
        <f ca="1">IF(OR('Intermediate Data'!Z177="",'Intermediate Data'!Z177="N/A"),"",'Intermediate Data'!Z177)</f>
        <v/>
      </c>
      <c r="AB135" s="112" t="str">
        <f ca="1">IF(OR('Intermediate Data'!AA177="",'Intermediate Data'!AA177="N/A"),"",'Intermediate Data'!AA177)</f>
        <v/>
      </c>
      <c r="AC135" s="554" t="str">
        <f ca="1">IF(OR('Intermediate Data'!AB177="",'Intermediate Data'!AB177="N/A"),"",'Intermediate Data'!AB177)</f>
        <v/>
      </c>
      <c r="AD135" s="112" t="str">
        <f ca="1">IF(OR('Intermediate Data'!AC177="",'Intermediate Data'!AC177="N/A"),"",'Intermediate Data'!AC177)</f>
        <v/>
      </c>
      <c r="AE135" s="169" t="str">
        <f ca="1">IF(OR('Intermediate Data'!AD177="",'Intermediate Data'!AD177="N/A"),"",'Intermediate Data'!AD177)</f>
        <v/>
      </c>
      <c r="AF135" s="555"/>
      <c r="AG135" s="682" t="str">
        <f ca="1">IF(OR('Intermediate Data'!AL177="",'Intermediate Data'!AL177="N/A"),"",'Intermediate Data'!AL177)</f>
        <v/>
      </c>
      <c r="AH135" s="682"/>
      <c r="AI135" s="682"/>
      <c r="AJ135" s="682"/>
      <c r="AK135" s="165"/>
      <c r="AL135" s="568" t="str">
        <f ca="1">IF(OR('Intermediate Data'!AG177="",'Intermediate Data'!AG177="N/A"),"",'Intermediate Data'!AG177)</f>
        <v/>
      </c>
      <c r="AM135" s="134" t="str">
        <f ca="1">IF(OR('Intermediate Data'!AH177="",'Intermediate Data'!AH177="N/A"),"",'Intermediate Data'!AH177)</f>
        <v/>
      </c>
      <c r="AN135" s="568" t="str">
        <f ca="1">IF(OR('Intermediate Data'!AI177="",'Intermediate Data'!AI177="N/A"),"",'Intermediate Data'!AI177)</f>
        <v/>
      </c>
      <c r="AO135" s="134" t="str">
        <f ca="1">IF(OR('Intermediate Data'!AJ177="",'Intermediate Data'!AJ177="N/A"),"",'Intermediate Data'!AJ177)</f>
        <v/>
      </c>
      <c r="AP135" s="171" t="str">
        <f ca="1">IF(OR('Intermediate Data'!AK177="",'Intermediate Data'!AK177="N/A"),"",'Intermediate Data'!AK177)</f>
        <v/>
      </c>
      <c r="AQ135" s="156"/>
      <c r="AR135" s="681">
        <f ca="1">'Intermediate Data'!AN177</f>
        <v>0.83</v>
      </c>
      <c r="AS135" s="681"/>
      <c r="AT135" s="681"/>
      <c r="AU135" s="681"/>
      <c r="AV135" s="165"/>
      <c r="AW135" s="156"/>
      <c r="AX135" s="679">
        <f ca="1">'Intermediate Data'!AO177</f>
        <v>9</v>
      </c>
      <c r="AY135" s="679"/>
      <c r="AZ135" s="679"/>
      <c r="BA135" s="679"/>
      <c r="BB135" s="680"/>
      <c r="BC135" s="680"/>
      <c r="BD135" s="32"/>
      <c r="BE135" s="32"/>
      <c r="BF135" s="31"/>
    </row>
    <row r="136" spans="2:58" x14ac:dyDescent="0.25">
      <c r="B136" s="31"/>
      <c r="C136" s="31"/>
      <c r="D136" s="31"/>
      <c r="E136" s="31"/>
      <c r="F136" s="31"/>
      <c r="G136" s="31"/>
      <c r="H136" s="31"/>
      <c r="I136" s="31"/>
      <c r="J136" s="31"/>
      <c r="K136" s="31"/>
      <c r="L136" s="31"/>
      <c r="M136" s="31"/>
      <c r="N136" s="176" t="str">
        <f ca="1">'Intermediate Data'!Y178</f>
        <v/>
      </c>
      <c r="O136" s="32"/>
      <c r="P136" s="32"/>
      <c r="Q136" s="32"/>
      <c r="R136" s="32"/>
      <c r="S136" s="32"/>
      <c r="T136" s="32"/>
      <c r="U136" s="154"/>
      <c r="V136" s="681" t="str">
        <f ca="1">IF(OR('Intermediate Data'!AE178="",'Intermediate Data'!AE178="N/A"),"",'Intermediate Data'!AE178)</f>
        <v/>
      </c>
      <c r="W136" s="681"/>
      <c r="X136" s="681"/>
      <c r="Y136" s="681"/>
      <c r="Z136" s="165"/>
      <c r="AA136" s="554" t="str">
        <f ca="1">IF(OR('Intermediate Data'!Z178="",'Intermediate Data'!Z178="N/A"),"",'Intermediate Data'!Z178)</f>
        <v/>
      </c>
      <c r="AB136" s="112" t="str">
        <f ca="1">IF(OR('Intermediate Data'!AA178="",'Intermediate Data'!AA178="N/A"),"",'Intermediate Data'!AA178)</f>
        <v/>
      </c>
      <c r="AC136" s="554" t="str">
        <f ca="1">IF(OR('Intermediate Data'!AB178="",'Intermediate Data'!AB178="N/A"),"",'Intermediate Data'!AB178)</f>
        <v/>
      </c>
      <c r="AD136" s="112" t="str">
        <f ca="1">IF(OR('Intermediate Data'!AC178="",'Intermediate Data'!AC178="N/A"),"",'Intermediate Data'!AC178)</f>
        <v/>
      </c>
      <c r="AE136" s="169" t="str">
        <f ca="1">IF(OR('Intermediate Data'!AD178="",'Intermediate Data'!AD178="N/A"),"",'Intermediate Data'!AD178)</f>
        <v/>
      </c>
      <c r="AF136" s="555"/>
      <c r="AG136" s="682" t="str">
        <f ca="1">IF(OR('Intermediate Data'!AL178="",'Intermediate Data'!AL178="N/A"),"",'Intermediate Data'!AL178)</f>
        <v/>
      </c>
      <c r="AH136" s="682"/>
      <c r="AI136" s="682"/>
      <c r="AJ136" s="682"/>
      <c r="AK136" s="165"/>
      <c r="AL136" s="170" t="str">
        <f ca="1">IF(OR('Intermediate Data'!AG178="",'Intermediate Data'!AG178="N/A"),"",'Intermediate Data'!AG178)</f>
        <v/>
      </c>
      <c r="AM136" s="134" t="str">
        <f ca="1">IF(OR('Intermediate Data'!AH178="",'Intermediate Data'!AH178="N/A"),"",'Intermediate Data'!AH178)</f>
        <v/>
      </c>
      <c r="AN136" s="170" t="str">
        <f ca="1">IF(OR('Intermediate Data'!AI178="",'Intermediate Data'!AI178="N/A"),"",'Intermediate Data'!AI178)</f>
        <v/>
      </c>
      <c r="AO136" s="134" t="str">
        <f ca="1">IF(OR('Intermediate Data'!AJ178="",'Intermediate Data'!AJ178="N/A"),"",'Intermediate Data'!AJ178)</f>
        <v/>
      </c>
      <c r="AP136" s="171" t="str">
        <f ca="1">IF(OR('Intermediate Data'!AK178="",'Intermediate Data'!AK178="N/A"),"",'Intermediate Data'!AK178)</f>
        <v/>
      </c>
      <c r="AQ136" s="156"/>
      <c r="AR136" s="681" t="str">
        <f ca="1">'Intermediate Data'!AN178</f>
        <v/>
      </c>
      <c r="AS136" s="681"/>
      <c r="AT136" s="681"/>
      <c r="AU136" s="681"/>
      <c r="AV136" s="165"/>
      <c r="AW136" s="156"/>
      <c r="AX136" s="679" t="str">
        <f ca="1">'Intermediate Data'!AO178</f>
        <v/>
      </c>
      <c r="AY136" s="679"/>
      <c r="AZ136" s="679"/>
      <c r="BA136" s="679"/>
      <c r="BB136" s="680" t="str">
        <f ca="1">IFERROR(IF(ISNUMBER(AX136),HYPERLINK("#"&amp;ADDRESS(MATCH(INDEX('DATA SOURCE #s'!$BI:$BI,MATCH('Household View'!$N136,'DATA SOURCE #s'!$B:$B,0)),'SOURCE Info'!$A:$A,0),1,1,1,"SOURCE Info"),INDEX('DATA SOURCE #s'!$BI:$BI,MATCH('Household View'!N136,'DATA SOURCE #s'!$B:$B,0))),""),"")</f>
        <v/>
      </c>
      <c r="BC136" s="680"/>
      <c r="BD136" s="32"/>
      <c r="BE136" s="32"/>
      <c r="BF136" s="31"/>
    </row>
    <row r="137" spans="2:58" x14ac:dyDescent="0.25">
      <c r="B137" s="31"/>
      <c r="C137" s="31"/>
      <c r="D137" s="31"/>
      <c r="E137" s="31"/>
      <c r="F137" s="31"/>
      <c r="G137" s="31"/>
      <c r="H137" s="31"/>
      <c r="I137" s="31"/>
      <c r="J137" s="31"/>
      <c r="K137" s="31"/>
      <c r="L137" s="31"/>
      <c r="M137" s="31"/>
      <c r="N137" s="176" t="str">
        <f ca="1">'Intermediate Data'!Y179</f>
        <v/>
      </c>
      <c r="O137" s="32"/>
      <c r="P137" s="32"/>
      <c r="Q137" s="32"/>
      <c r="R137" s="32"/>
      <c r="S137" s="32"/>
      <c r="T137" s="32"/>
      <c r="U137" s="154"/>
      <c r="V137" s="681" t="str">
        <f ca="1">IF(OR('Intermediate Data'!AE179="",'Intermediate Data'!AE179="N/A"),"",'Intermediate Data'!AE179)</f>
        <v/>
      </c>
      <c r="W137" s="681"/>
      <c r="X137" s="681"/>
      <c r="Y137" s="681"/>
      <c r="Z137" s="165"/>
      <c r="AA137" s="170" t="str">
        <f ca="1">IF(OR('Intermediate Data'!Z179="",'Intermediate Data'!Z179="N/A"),"",'Intermediate Data'!Z179)</f>
        <v/>
      </c>
      <c r="AB137" s="112" t="str">
        <f ca="1">IF(OR('Intermediate Data'!AA179="",'Intermediate Data'!AA179="N/A"),"",'Intermediate Data'!AA179)</f>
        <v/>
      </c>
      <c r="AC137" s="170" t="str">
        <f ca="1">IF(OR('Intermediate Data'!AB179="",'Intermediate Data'!AB179="N/A"),"",'Intermediate Data'!AB179)</f>
        <v/>
      </c>
      <c r="AD137" s="112" t="str">
        <f ca="1">IF(OR('Intermediate Data'!AC179="",'Intermediate Data'!AC179="N/A"),"",'Intermediate Data'!AC179)</f>
        <v/>
      </c>
      <c r="AE137" s="169" t="str">
        <f ca="1">IF(OR('Intermediate Data'!AD179="",'Intermediate Data'!AD179="N/A"),"",'Intermediate Data'!AD179)</f>
        <v/>
      </c>
      <c r="AF137" s="156"/>
      <c r="AG137" s="682" t="str">
        <f ca="1">IF(OR('Intermediate Data'!AL179="",'Intermediate Data'!AL179="N/A"),"",'Intermediate Data'!AL179)</f>
        <v/>
      </c>
      <c r="AH137" s="682"/>
      <c r="AI137" s="682"/>
      <c r="AJ137" s="682"/>
      <c r="AK137" s="165"/>
      <c r="AL137" s="170" t="str">
        <f ca="1">IF(OR('Intermediate Data'!AG179="",'Intermediate Data'!AG179="N/A"),"",'Intermediate Data'!AG179)</f>
        <v/>
      </c>
      <c r="AM137" s="134" t="str">
        <f ca="1">IF(OR('Intermediate Data'!AH179="",'Intermediate Data'!AH179="N/A"),"",'Intermediate Data'!AH179)</f>
        <v/>
      </c>
      <c r="AN137" s="170" t="str">
        <f ca="1">IF(OR('Intermediate Data'!AI179="",'Intermediate Data'!AI179="N/A"),"",'Intermediate Data'!AI179)</f>
        <v/>
      </c>
      <c r="AO137" s="134" t="str">
        <f ca="1">IF(OR('Intermediate Data'!AJ179="",'Intermediate Data'!AJ179="N/A"),"",'Intermediate Data'!AJ179)</f>
        <v/>
      </c>
      <c r="AP137" s="171" t="str">
        <f ca="1">IF(OR('Intermediate Data'!AK179="",'Intermediate Data'!AK179="N/A"),"",'Intermediate Data'!AK179)</f>
        <v/>
      </c>
      <c r="AQ137" s="156"/>
      <c r="AR137" s="681" t="str">
        <f ca="1">'Intermediate Data'!AN179</f>
        <v/>
      </c>
      <c r="AS137" s="681"/>
      <c r="AT137" s="681"/>
      <c r="AU137" s="681"/>
      <c r="AV137" s="165"/>
      <c r="AW137" s="156"/>
      <c r="AX137" s="679" t="str">
        <f ca="1">'Intermediate Data'!AO179</f>
        <v/>
      </c>
      <c r="AY137" s="679"/>
      <c r="AZ137" s="679"/>
      <c r="BA137" s="679"/>
      <c r="BB137" s="680" t="str">
        <f ca="1">IFERROR(IF(ISNUMBER(AX137),HYPERLINK("#"&amp;ADDRESS(MATCH(INDEX('DATA SOURCE #s'!$BI:$BI,MATCH('Household View'!$N137,'DATA SOURCE #s'!$B:$B,0)),'SOURCE Info'!$A:$A,0),1,1,1,"SOURCE Info"),INDEX('DATA SOURCE #s'!$BI:$BI,MATCH('Household View'!N137,'DATA SOURCE #s'!$B:$B,0))),""),"")</f>
        <v/>
      </c>
      <c r="BC137" s="680"/>
      <c r="BD137" s="32"/>
      <c r="BE137" s="32"/>
      <c r="BF137" s="31"/>
    </row>
    <row r="138" spans="2:58" hidden="1" x14ac:dyDescent="0.25">
      <c r="B138" s="31"/>
      <c r="C138" s="31"/>
      <c r="D138" s="31"/>
      <c r="E138" s="31"/>
      <c r="F138" s="31"/>
      <c r="G138" s="31"/>
      <c r="H138" s="31"/>
      <c r="I138" s="31"/>
      <c r="J138" s="31"/>
      <c r="K138" s="31"/>
      <c r="L138" s="31"/>
      <c r="M138" s="31"/>
      <c r="N138" s="176" t="str">
        <f ca="1">'Intermediate Data'!Y180</f>
        <v/>
      </c>
      <c r="O138" s="32"/>
      <c r="P138" s="32"/>
      <c r="Q138" s="32"/>
      <c r="R138" s="32"/>
      <c r="S138" s="32"/>
      <c r="T138" s="32"/>
      <c r="U138" s="154"/>
      <c r="V138" s="681" t="str">
        <f ca="1">IF(OR('Intermediate Data'!AE180="",'Intermediate Data'!AE180="N/A"),"",'Intermediate Data'!AE180)</f>
        <v/>
      </c>
      <c r="W138" s="681"/>
      <c r="X138" s="681"/>
      <c r="Y138" s="681"/>
      <c r="Z138" s="165"/>
      <c r="AA138" s="170" t="str">
        <f ca="1">IF(OR('Intermediate Data'!Z180="",'Intermediate Data'!Z180="N/A"),"",'Intermediate Data'!Z180)</f>
        <v/>
      </c>
      <c r="AB138" s="112" t="str">
        <f ca="1">IF(OR('Intermediate Data'!AA180="",'Intermediate Data'!AA180="N/A"),"",'Intermediate Data'!AA180)</f>
        <v/>
      </c>
      <c r="AC138" s="170" t="str">
        <f ca="1">IF(OR('Intermediate Data'!AB180="",'Intermediate Data'!AB180="N/A"),"",'Intermediate Data'!AB180)</f>
        <v/>
      </c>
      <c r="AD138" s="112" t="str">
        <f ca="1">IF(OR('Intermediate Data'!AC180="",'Intermediate Data'!AC180="N/A"),"",'Intermediate Data'!AC180)</f>
        <v/>
      </c>
      <c r="AE138" s="169" t="str">
        <f ca="1">IF(OR('Intermediate Data'!AD180="",'Intermediate Data'!AD180="N/A"),"",'Intermediate Data'!AD180)</f>
        <v/>
      </c>
      <c r="AF138" s="156"/>
      <c r="AG138" s="682" t="str">
        <f ca="1">IF(OR('Intermediate Data'!AL180="",'Intermediate Data'!AL180="N/A"),"",'Intermediate Data'!AL180)</f>
        <v/>
      </c>
      <c r="AH138" s="682"/>
      <c r="AI138" s="682"/>
      <c r="AJ138" s="682"/>
      <c r="AK138" s="165"/>
      <c r="AL138" s="170" t="str">
        <f ca="1">IF(OR('Intermediate Data'!AG180="",'Intermediate Data'!AG180="N/A"),"",'Intermediate Data'!AG180)</f>
        <v/>
      </c>
      <c r="AM138" s="134" t="str">
        <f ca="1">IF(OR('Intermediate Data'!AH180="",'Intermediate Data'!AH180="N/A"),"",'Intermediate Data'!AH180)</f>
        <v/>
      </c>
      <c r="AN138" s="170" t="str">
        <f ca="1">IF(OR('Intermediate Data'!AI180="",'Intermediate Data'!AI180="N/A"),"",'Intermediate Data'!AI180)</f>
        <v/>
      </c>
      <c r="AO138" s="134" t="str">
        <f ca="1">IF(OR('Intermediate Data'!AJ180="",'Intermediate Data'!AJ180="N/A"),"",'Intermediate Data'!AJ180)</f>
        <v/>
      </c>
      <c r="AP138" s="171" t="str">
        <f ca="1">IF(OR('Intermediate Data'!AK180="",'Intermediate Data'!AK180="N/A"),"",'Intermediate Data'!AK180)</f>
        <v/>
      </c>
      <c r="AQ138" s="156"/>
      <c r="AR138" s="681" t="str">
        <f ca="1">'Intermediate Data'!AN180</f>
        <v/>
      </c>
      <c r="AS138" s="681"/>
      <c r="AT138" s="681"/>
      <c r="AU138" s="681"/>
      <c r="AV138" s="165"/>
      <c r="AW138" s="156"/>
      <c r="AX138" s="679" t="str">
        <f ca="1">'Intermediate Data'!AO180</f>
        <v/>
      </c>
      <c r="AY138" s="679"/>
      <c r="AZ138" s="679"/>
      <c r="BA138" s="679"/>
      <c r="BB138" s="680" t="str">
        <f ca="1">IFERROR(IF(ISNUMBER(AX138),HYPERLINK("#"&amp;ADDRESS(MATCH(INDEX('DATA SOURCE #s'!$BI:$BI,MATCH('Household View'!$N138,'DATA SOURCE #s'!$B:$B,0)),'SOURCE Info'!$A:$A,0),1,1,1,"SOURCE Info"),INDEX('DATA SOURCE #s'!$BI:$BI,MATCH('Household View'!N138,'DATA SOURCE #s'!$B:$B,0))),""),"")</f>
        <v/>
      </c>
      <c r="BC138" s="680"/>
      <c r="BD138" s="32"/>
      <c r="BE138" s="32"/>
      <c r="BF138" s="31"/>
    </row>
    <row r="139" spans="2:58" hidden="1" x14ac:dyDescent="0.25">
      <c r="B139" s="31"/>
      <c r="C139" s="31"/>
      <c r="D139" s="31"/>
      <c r="E139" s="31"/>
      <c r="F139" s="31"/>
      <c r="G139" s="31"/>
      <c r="H139" s="31"/>
      <c r="I139" s="31"/>
      <c r="J139" s="31"/>
      <c r="K139" s="31"/>
      <c r="L139" s="31"/>
      <c r="M139" s="31"/>
      <c r="N139" s="176" t="str">
        <f ca="1">'Intermediate Data'!Y181</f>
        <v/>
      </c>
      <c r="O139" s="32"/>
      <c r="P139" s="32"/>
      <c r="Q139" s="32"/>
      <c r="R139" s="32"/>
      <c r="S139" s="32"/>
      <c r="T139" s="32"/>
      <c r="U139" s="154"/>
      <c r="V139" s="681" t="str">
        <f ca="1">IF(OR('Intermediate Data'!AE181="",'Intermediate Data'!AE181="N/A"),"",'Intermediate Data'!AE181)</f>
        <v/>
      </c>
      <c r="W139" s="681"/>
      <c r="X139" s="681"/>
      <c r="Y139" s="681"/>
      <c r="Z139" s="165"/>
      <c r="AA139" s="170" t="str">
        <f ca="1">IF(OR('Intermediate Data'!Z181="",'Intermediate Data'!Z181="N/A"),"",'Intermediate Data'!Z181)</f>
        <v/>
      </c>
      <c r="AB139" s="112" t="str">
        <f ca="1">IF(OR('Intermediate Data'!AA181="",'Intermediate Data'!AA181="N/A"),"",'Intermediate Data'!AA181)</f>
        <v/>
      </c>
      <c r="AC139" s="170" t="str">
        <f ca="1">IF(OR('Intermediate Data'!AB181="",'Intermediate Data'!AB181="N/A"),"",'Intermediate Data'!AB181)</f>
        <v/>
      </c>
      <c r="AD139" s="112" t="str">
        <f ca="1">IF(OR('Intermediate Data'!AC181="",'Intermediate Data'!AC181="N/A"),"",'Intermediate Data'!AC181)</f>
        <v/>
      </c>
      <c r="AE139" s="169" t="str">
        <f ca="1">IF(OR('Intermediate Data'!AD181="",'Intermediate Data'!AD181="N/A"),"",'Intermediate Data'!AD181)</f>
        <v/>
      </c>
      <c r="AF139" s="156"/>
      <c r="AG139" s="682" t="str">
        <f ca="1">IF(OR('Intermediate Data'!AL181="",'Intermediate Data'!AL181="N/A"),"",'Intermediate Data'!AL181)</f>
        <v/>
      </c>
      <c r="AH139" s="682"/>
      <c r="AI139" s="682"/>
      <c r="AJ139" s="682"/>
      <c r="AK139" s="165"/>
      <c r="AL139" s="170" t="str">
        <f ca="1">IF(OR('Intermediate Data'!AG181="",'Intermediate Data'!AG181="N/A"),"",'Intermediate Data'!AG181)</f>
        <v/>
      </c>
      <c r="AM139" s="134" t="str">
        <f ca="1">IF(OR('Intermediate Data'!AH181="",'Intermediate Data'!AH181="N/A"),"",'Intermediate Data'!AH181)</f>
        <v/>
      </c>
      <c r="AN139" s="170" t="str">
        <f ca="1">IF(OR('Intermediate Data'!AI181="",'Intermediate Data'!AI181="N/A"),"",'Intermediate Data'!AI181)</f>
        <v/>
      </c>
      <c r="AO139" s="134" t="str">
        <f ca="1">IF(OR('Intermediate Data'!AJ181="",'Intermediate Data'!AJ181="N/A"),"",'Intermediate Data'!AJ181)</f>
        <v/>
      </c>
      <c r="AP139" s="171" t="str">
        <f ca="1">IF(OR('Intermediate Data'!AK181="",'Intermediate Data'!AK181="N/A"),"",'Intermediate Data'!AK181)</f>
        <v/>
      </c>
      <c r="AQ139" s="156"/>
      <c r="AR139" s="681" t="str">
        <f ca="1">'Intermediate Data'!AN181</f>
        <v/>
      </c>
      <c r="AS139" s="681"/>
      <c r="AT139" s="681"/>
      <c r="AU139" s="681"/>
      <c r="AV139" s="165"/>
      <c r="AW139" s="156"/>
      <c r="AX139" s="679" t="str">
        <f ca="1">'Intermediate Data'!AO181</f>
        <v/>
      </c>
      <c r="AY139" s="679"/>
      <c r="AZ139" s="679"/>
      <c r="BA139" s="679"/>
      <c r="BB139" s="680" t="str">
        <f ca="1">IFERROR(IF(ISNUMBER(AX139),HYPERLINK("#"&amp;ADDRESS(MATCH(INDEX('DATA SOURCE #s'!$BI:$BI,MATCH('Household View'!$N139,'DATA SOURCE #s'!$B:$B,0)),'SOURCE Info'!$A:$A,0),1,1,1,"SOURCE Info"),INDEX('DATA SOURCE #s'!$BI:$BI,MATCH('Household View'!N139,'DATA SOURCE #s'!$B:$B,0))),""),"")</f>
        <v/>
      </c>
      <c r="BC139" s="680"/>
      <c r="BD139" s="32"/>
      <c r="BE139" s="32"/>
      <c r="BF139" s="31"/>
    </row>
    <row r="140" spans="2:58" hidden="1" x14ac:dyDescent="0.25">
      <c r="B140" s="31"/>
      <c r="C140" s="31"/>
      <c r="D140" s="31"/>
      <c r="E140" s="31"/>
      <c r="F140" s="31"/>
      <c r="G140" s="31"/>
      <c r="H140" s="31"/>
      <c r="I140" s="31"/>
      <c r="J140" s="31"/>
      <c r="K140" s="31"/>
      <c r="L140" s="31"/>
      <c r="M140" s="31"/>
      <c r="N140" s="176" t="str">
        <f ca="1">'Intermediate Data'!Y182</f>
        <v/>
      </c>
      <c r="O140" s="32"/>
      <c r="P140" s="32"/>
      <c r="Q140" s="32"/>
      <c r="R140" s="32"/>
      <c r="S140" s="32"/>
      <c r="T140" s="32"/>
      <c r="U140" s="154"/>
      <c r="V140" s="681" t="str">
        <f ca="1">IF(OR('Intermediate Data'!AE182="",'Intermediate Data'!AE182="N/A"),"",'Intermediate Data'!AE182)</f>
        <v/>
      </c>
      <c r="W140" s="681"/>
      <c r="X140" s="681"/>
      <c r="Y140" s="681"/>
      <c r="Z140" s="165"/>
      <c r="AA140" s="170" t="str">
        <f ca="1">IF(OR('Intermediate Data'!Z182="",'Intermediate Data'!Z182="N/A"),"",'Intermediate Data'!Z182)</f>
        <v/>
      </c>
      <c r="AB140" s="112" t="str">
        <f ca="1">IF(OR('Intermediate Data'!AA182="",'Intermediate Data'!AA182="N/A"),"",'Intermediate Data'!AA182)</f>
        <v/>
      </c>
      <c r="AC140" s="170" t="str">
        <f ca="1">IF(OR('Intermediate Data'!AB182="",'Intermediate Data'!AB182="N/A"),"",'Intermediate Data'!AB182)</f>
        <v/>
      </c>
      <c r="AD140" s="112" t="str">
        <f ca="1">IF(OR('Intermediate Data'!AC182="",'Intermediate Data'!AC182="N/A"),"",'Intermediate Data'!AC182)</f>
        <v/>
      </c>
      <c r="AE140" s="169" t="str">
        <f ca="1">IF(OR('Intermediate Data'!AD182="",'Intermediate Data'!AD182="N/A"),"",'Intermediate Data'!AD182)</f>
        <v/>
      </c>
      <c r="AF140" s="156"/>
      <c r="AG140" s="682" t="str">
        <f ca="1">IF(OR('Intermediate Data'!AL182="",'Intermediate Data'!AL182="N/A"),"",'Intermediate Data'!AL182)</f>
        <v/>
      </c>
      <c r="AH140" s="682"/>
      <c r="AI140" s="682"/>
      <c r="AJ140" s="682"/>
      <c r="AK140" s="165"/>
      <c r="AL140" s="170" t="str">
        <f ca="1">IF(OR('Intermediate Data'!AG182="",'Intermediate Data'!AG182="N/A"),"",'Intermediate Data'!AG182)</f>
        <v/>
      </c>
      <c r="AM140" s="134" t="str">
        <f ca="1">IF(OR('Intermediate Data'!AH182="",'Intermediate Data'!AH182="N/A"),"",'Intermediate Data'!AH182)</f>
        <v/>
      </c>
      <c r="AN140" s="170" t="str">
        <f ca="1">IF(OR('Intermediate Data'!AI182="",'Intermediate Data'!AI182="N/A"),"",'Intermediate Data'!AI182)</f>
        <v/>
      </c>
      <c r="AO140" s="134" t="str">
        <f ca="1">IF(OR('Intermediate Data'!AJ182="",'Intermediate Data'!AJ182="N/A"),"",'Intermediate Data'!AJ182)</f>
        <v/>
      </c>
      <c r="AP140" s="171" t="str">
        <f ca="1">IF(OR('Intermediate Data'!AK182="",'Intermediate Data'!AK182="N/A"),"",'Intermediate Data'!AK182)</f>
        <v/>
      </c>
      <c r="AQ140" s="156"/>
      <c r="AR140" s="681" t="str">
        <f ca="1">'Intermediate Data'!AN182</f>
        <v/>
      </c>
      <c r="AS140" s="681"/>
      <c r="AT140" s="681"/>
      <c r="AU140" s="681"/>
      <c r="AV140" s="165"/>
      <c r="AW140" s="156"/>
      <c r="AX140" s="679" t="str">
        <f ca="1">'Intermediate Data'!AO182</f>
        <v/>
      </c>
      <c r="AY140" s="679"/>
      <c r="AZ140" s="679"/>
      <c r="BA140" s="679"/>
      <c r="BB140" s="680" t="str">
        <f ca="1">IFERROR(IF(ISNUMBER(AX140),HYPERLINK("#"&amp;ADDRESS(MATCH(INDEX('DATA SOURCE #s'!$BI:$BI,MATCH('Household View'!$N140,'DATA SOURCE #s'!$B:$B,0)),'SOURCE Info'!$A:$A,0),1,1,1,"SOURCE Info"),INDEX('DATA SOURCE #s'!$BI:$BI,MATCH('Household View'!N140,'DATA SOURCE #s'!$B:$B,0))),""),"")</f>
        <v/>
      </c>
      <c r="BC140" s="680"/>
      <c r="BD140" s="32"/>
      <c r="BE140" s="32"/>
      <c r="BF140" s="31"/>
    </row>
    <row r="141" spans="2:58" hidden="1" x14ac:dyDescent="0.25">
      <c r="B141" s="31"/>
      <c r="C141" s="31"/>
      <c r="D141" s="31"/>
      <c r="E141" s="31"/>
      <c r="F141" s="31"/>
      <c r="G141" s="31"/>
      <c r="H141" s="31"/>
      <c r="I141" s="31"/>
      <c r="J141" s="31"/>
      <c r="K141" s="31"/>
      <c r="L141" s="31"/>
      <c r="M141" s="31"/>
      <c r="N141" s="176" t="str">
        <f ca="1">'Intermediate Data'!Y183</f>
        <v/>
      </c>
      <c r="O141" s="32"/>
      <c r="P141" s="32"/>
      <c r="Q141" s="32"/>
      <c r="R141" s="32"/>
      <c r="S141" s="32"/>
      <c r="T141" s="32"/>
      <c r="U141" s="154"/>
      <c r="V141" s="681" t="str">
        <f ca="1">IF(OR('Intermediate Data'!AE183="",'Intermediate Data'!AE183="N/A"),"",'Intermediate Data'!AE183)</f>
        <v/>
      </c>
      <c r="W141" s="681"/>
      <c r="X141" s="681"/>
      <c r="Y141" s="681"/>
      <c r="Z141" s="165"/>
      <c r="AA141" s="170" t="str">
        <f ca="1">IF(OR('Intermediate Data'!Z183="",'Intermediate Data'!Z183="N/A"),"",'Intermediate Data'!Z183)</f>
        <v/>
      </c>
      <c r="AB141" s="112" t="str">
        <f ca="1">IF(OR('Intermediate Data'!AA183="",'Intermediate Data'!AA183="N/A"),"",'Intermediate Data'!AA183)</f>
        <v/>
      </c>
      <c r="AC141" s="170" t="str">
        <f ca="1">IF(OR('Intermediate Data'!AB183="",'Intermediate Data'!AB183="N/A"),"",'Intermediate Data'!AB183)</f>
        <v/>
      </c>
      <c r="AD141" s="112" t="str">
        <f ca="1">IF(OR('Intermediate Data'!AC183="",'Intermediate Data'!AC183="N/A"),"",'Intermediate Data'!AC183)</f>
        <v/>
      </c>
      <c r="AE141" s="169" t="str">
        <f ca="1">IF(OR('Intermediate Data'!AD183="",'Intermediate Data'!AD183="N/A"),"",'Intermediate Data'!AD183)</f>
        <v/>
      </c>
      <c r="AF141" s="156"/>
      <c r="AG141" s="682" t="str">
        <f ca="1">IF(OR('Intermediate Data'!AL183="",'Intermediate Data'!AL183="N/A"),"",'Intermediate Data'!AL183)</f>
        <v/>
      </c>
      <c r="AH141" s="682"/>
      <c r="AI141" s="682"/>
      <c r="AJ141" s="682"/>
      <c r="AK141" s="165"/>
      <c r="AL141" s="170" t="str">
        <f ca="1">IF(OR('Intermediate Data'!AG183="",'Intermediate Data'!AG183="N/A"),"",'Intermediate Data'!AG183)</f>
        <v/>
      </c>
      <c r="AM141" s="134" t="str">
        <f ca="1">IF(OR('Intermediate Data'!AH183="",'Intermediate Data'!AH183="N/A"),"",'Intermediate Data'!AH183)</f>
        <v/>
      </c>
      <c r="AN141" s="170" t="str">
        <f ca="1">IF(OR('Intermediate Data'!AI183="",'Intermediate Data'!AI183="N/A"),"",'Intermediate Data'!AI183)</f>
        <v/>
      </c>
      <c r="AO141" s="134" t="str">
        <f ca="1">IF(OR('Intermediate Data'!AJ183="",'Intermediate Data'!AJ183="N/A"),"",'Intermediate Data'!AJ183)</f>
        <v/>
      </c>
      <c r="AP141" s="171" t="str">
        <f ca="1">IF(OR('Intermediate Data'!AK183="",'Intermediate Data'!AK183="N/A"),"",'Intermediate Data'!AK183)</f>
        <v/>
      </c>
      <c r="AQ141" s="156"/>
      <c r="AR141" s="681" t="str">
        <f ca="1">'Intermediate Data'!AN183</f>
        <v/>
      </c>
      <c r="AS141" s="681"/>
      <c r="AT141" s="681"/>
      <c r="AU141" s="681"/>
      <c r="AV141" s="165"/>
      <c r="AW141" s="156"/>
      <c r="AX141" s="679" t="str">
        <f ca="1">'Intermediate Data'!AO183</f>
        <v/>
      </c>
      <c r="AY141" s="679"/>
      <c r="AZ141" s="679"/>
      <c r="BA141" s="679"/>
      <c r="BB141" s="680" t="str">
        <f ca="1">IFERROR(IF(ISNUMBER(AX141),HYPERLINK("#"&amp;ADDRESS(MATCH(INDEX('DATA SOURCE #s'!$BI:$BI,MATCH('Household View'!$N141,'DATA SOURCE #s'!$B:$B,0)),'SOURCE Info'!$A:$A,0),1,1,1,"SOURCE Info"),INDEX('DATA SOURCE #s'!$BI:$BI,MATCH('Household View'!N141,'DATA SOURCE #s'!$B:$B,0))),""),"")</f>
        <v/>
      </c>
      <c r="BC141" s="680"/>
      <c r="BD141" s="32"/>
      <c r="BE141" s="32"/>
      <c r="BF141" s="31"/>
    </row>
    <row r="142" spans="2:58" hidden="1" x14ac:dyDescent="0.25">
      <c r="B142" s="31"/>
      <c r="C142" s="31"/>
      <c r="D142" s="31"/>
      <c r="E142" s="31"/>
      <c r="F142" s="31"/>
      <c r="G142" s="31"/>
      <c r="H142" s="31"/>
      <c r="I142" s="31"/>
      <c r="J142" s="31"/>
      <c r="K142" s="31"/>
      <c r="L142" s="31"/>
      <c r="M142" s="31"/>
      <c r="N142" s="176" t="str">
        <f ca="1">'Intermediate Data'!Y184</f>
        <v/>
      </c>
      <c r="O142" s="32"/>
      <c r="P142" s="32"/>
      <c r="Q142" s="32"/>
      <c r="R142" s="32"/>
      <c r="S142" s="32"/>
      <c r="T142" s="32"/>
      <c r="U142" s="154"/>
      <c r="V142" s="681" t="str">
        <f ca="1">IF(OR('Intermediate Data'!AE184="",'Intermediate Data'!AE184="N/A"),"",'Intermediate Data'!AE184)</f>
        <v/>
      </c>
      <c r="W142" s="681"/>
      <c r="X142" s="681"/>
      <c r="Y142" s="681"/>
      <c r="Z142" s="165"/>
      <c r="AA142" s="170" t="str">
        <f ca="1">IF(OR('Intermediate Data'!Z184="",'Intermediate Data'!Z184="N/A"),"",'Intermediate Data'!Z184)</f>
        <v/>
      </c>
      <c r="AB142" s="112" t="str">
        <f ca="1">IF(OR('Intermediate Data'!AA184="",'Intermediate Data'!AA184="N/A"),"",'Intermediate Data'!AA184)</f>
        <v/>
      </c>
      <c r="AC142" s="170" t="str">
        <f ca="1">IF(OR('Intermediate Data'!AB184="",'Intermediate Data'!AB184="N/A"),"",'Intermediate Data'!AB184)</f>
        <v/>
      </c>
      <c r="AD142" s="112" t="str">
        <f ca="1">IF(OR('Intermediate Data'!AC184="",'Intermediate Data'!AC184="N/A"),"",'Intermediate Data'!AC184)</f>
        <v/>
      </c>
      <c r="AE142" s="169" t="str">
        <f ca="1">IF(OR('Intermediate Data'!AD184="",'Intermediate Data'!AD184="N/A"),"",'Intermediate Data'!AD184)</f>
        <v/>
      </c>
      <c r="AF142" s="156"/>
      <c r="AG142" s="682" t="str">
        <f ca="1">IF(OR('Intermediate Data'!AL184="",'Intermediate Data'!AL184="N/A"),"",'Intermediate Data'!AL184)</f>
        <v/>
      </c>
      <c r="AH142" s="682"/>
      <c r="AI142" s="682"/>
      <c r="AJ142" s="682"/>
      <c r="AK142" s="165"/>
      <c r="AL142" s="170" t="str">
        <f ca="1">IF(OR('Intermediate Data'!AG184="",'Intermediate Data'!AG184="N/A"),"",'Intermediate Data'!AG184)</f>
        <v/>
      </c>
      <c r="AM142" s="134" t="str">
        <f ca="1">IF(OR('Intermediate Data'!AH184="",'Intermediate Data'!AH184="N/A"),"",'Intermediate Data'!AH184)</f>
        <v/>
      </c>
      <c r="AN142" s="170" t="str">
        <f ca="1">IF(OR('Intermediate Data'!AI184="",'Intermediate Data'!AI184="N/A"),"",'Intermediate Data'!AI184)</f>
        <v/>
      </c>
      <c r="AO142" s="134" t="str">
        <f ca="1">IF(OR('Intermediate Data'!AJ184="",'Intermediate Data'!AJ184="N/A"),"",'Intermediate Data'!AJ184)</f>
        <v/>
      </c>
      <c r="AP142" s="171" t="str">
        <f ca="1">IF(OR('Intermediate Data'!AK184="",'Intermediate Data'!AK184="N/A"),"",'Intermediate Data'!AK184)</f>
        <v/>
      </c>
      <c r="AQ142" s="156"/>
      <c r="AR142" s="681" t="str">
        <f ca="1">'Intermediate Data'!AN184</f>
        <v/>
      </c>
      <c r="AS142" s="681"/>
      <c r="AT142" s="681"/>
      <c r="AU142" s="681"/>
      <c r="AV142" s="165"/>
      <c r="AW142" s="156"/>
      <c r="AX142" s="679" t="str">
        <f ca="1">'Intermediate Data'!AO184</f>
        <v/>
      </c>
      <c r="AY142" s="679"/>
      <c r="AZ142" s="679"/>
      <c r="BA142" s="679"/>
      <c r="BB142" s="680" t="str">
        <f ca="1">IFERROR(IF(ISNUMBER(AX142),HYPERLINK("#"&amp;ADDRESS(MATCH(INDEX('DATA SOURCE #s'!$BI:$BI,MATCH('Household View'!$N142,'DATA SOURCE #s'!$B:$B,0)),'SOURCE Info'!$A:$A,0),1,1,1,"SOURCE Info"),INDEX('DATA SOURCE #s'!$BI:$BI,MATCH('Household View'!N142,'DATA SOURCE #s'!$B:$B,0))),""),"")</f>
        <v/>
      </c>
      <c r="BC142" s="680"/>
      <c r="BD142" s="32"/>
      <c r="BE142" s="32"/>
      <c r="BF142" s="31"/>
    </row>
    <row r="143" spans="2:58" hidden="1" x14ac:dyDescent="0.25">
      <c r="B143" s="31"/>
      <c r="C143" s="31"/>
      <c r="D143" s="31"/>
      <c r="E143" s="31"/>
      <c r="F143" s="31"/>
      <c r="G143" s="31"/>
      <c r="H143" s="31"/>
      <c r="I143" s="31"/>
      <c r="J143" s="31"/>
      <c r="K143" s="31"/>
      <c r="L143" s="31"/>
      <c r="M143" s="31"/>
      <c r="N143" s="176" t="str">
        <f ca="1">'Intermediate Data'!Y185</f>
        <v/>
      </c>
      <c r="O143" s="32"/>
      <c r="P143" s="32"/>
      <c r="Q143" s="32"/>
      <c r="R143" s="32"/>
      <c r="S143" s="32"/>
      <c r="T143" s="32"/>
      <c r="U143" s="154"/>
      <c r="V143" s="681" t="str">
        <f ca="1">IF(OR('Intermediate Data'!AE185="",'Intermediate Data'!AE185="N/A"),"",'Intermediate Data'!AE185)</f>
        <v/>
      </c>
      <c r="W143" s="681"/>
      <c r="X143" s="681"/>
      <c r="Y143" s="681"/>
      <c r="Z143" s="165"/>
      <c r="AA143" s="170" t="str">
        <f ca="1">IF(OR('Intermediate Data'!Z185="",'Intermediate Data'!Z185="N/A"),"",'Intermediate Data'!Z185)</f>
        <v/>
      </c>
      <c r="AB143" s="112" t="str">
        <f ca="1">IF(OR('Intermediate Data'!AA185="",'Intermediate Data'!AA185="N/A"),"",'Intermediate Data'!AA185)</f>
        <v/>
      </c>
      <c r="AC143" s="170" t="str">
        <f ca="1">IF(OR('Intermediate Data'!AB185="",'Intermediate Data'!AB185="N/A"),"",'Intermediate Data'!AB185)</f>
        <v/>
      </c>
      <c r="AD143" s="112" t="str">
        <f ca="1">IF(OR('Intermediate Data'!AC185="",'Intermediate Data'!AC185="N/A"),"",'Intermediate Data'!AC185)</f>
        <v/>
      </c>
      <c r="AE143" s="169" t="str">
        <f ca="1">IF(OR('Intermediate Data'!AD185="",'Intermediate Data'!AD185="N/A"),"",'Intermediate Data'!AD185)</f>
        <v/>
      </c>
      <c r="AF143" s="156"/>
      <c r="AG143" s="682" t="str">
        <f ca="1">IF(OR('Intermediate Data'!AL185="",'Intermediate Data'!AL185="N/A"),"",'Intermediate Data'!AL185)</f>
        <v/>
      </c>
      <c r="AH143" s="682"/>
      <c r="AI143" s="682"/>
      <c r="AJ143" s="682"/>
      <c r="AK143" s="165"/>
      <c r="AL143" s="170" t="str">
        <f ca="1">IF(OR('Intermediate Data'!AG185="",'Intermediate Data'!AG185="N/A"),"",'Intermediate Data'!AG185)</f>
        <v/>
      </c>
      <c r="AM143" s="134" t="str">
        <f ca="1">IF(OR('Intermediate Data'!AH185="",'Intermediate Data'!AH185="N/A"),"",'Intermediate Data'!AH185)</f>
        <v/>
      </c>
      <c r="AN143" s="170" t="str">
        <f ca="1">IF(OR('Intermediate Data'!AI185="",'Intermediate Data'!AI185="N/A"),"",'Intermediate Data'!AI185)</f>
        <v/>
      </c>
      <c r="AO143" s="134" t="str">
        <f ca="1">IF(OR('Intermediate Data'!AJ185="",'Intermediate Data'!AJ185="N/A"),"",'Intermediate Data'!AJ185)</f>
        <v/>
      </c>
      <c r="AP143" s="171" t="str">
        <f ca="1">IF(OR('Intermediate Data'!AK185="",'Intermediate Data'!AK185="N/A"),"",'Intermediate Data'!AK185)</f>
        <v/>
      </c>
      <c r="AQ143" s="156"/>
      <c r="AR143" s="681" t="str">
        <f ca="1">'Intermediate Data'!AN185</f>
        <v/>
      </c>
      <c r="AS143" s="681"/>
      <c r="AT143" s="681"/>
      <c r="AU143" s="681"/>
      <c r="AV143" s="165"/>
      <c r="AW143" s="156"/>
      <c r="AX143" s="679" t="str">
        <f ca="1">'Intermediate Data'!AO185</f>
        <v/>
      </c>
      <c r="AY143" s="679"/>
      <c r="AZ143" s="679"/>
      <c r="BA143" s="679"/>
      <c r="BB143" s="680" t="str">
        <f ca="1">IFERROR(IF(ISNUMBER(AX143),HYPERLINK("#"&amp;ADDRESS(MATCH(INDEX('DATA SOURCE #s'!$BI:$BI,MATCH('Household View'!$N143,'DATA SOURCE #s'!$B:$B,0)),'SOURCE Info'!$A:$A,0),1,1,1,"SOURCE Info"),INDEX('DATA SOURCE #s'!$BI:$BI,MATCH('Household View'!N143,'DATA SOURCE #s'!$B:$B,0))),""),"")</f>
        <v/>
      </c>
      <c r="BC143" s="680"/>
      <c r="BD143" s="32"/>
      <c r="BE143" s="32"/>
      <c r="BF143" s="31"/>
    </row>
    <row r="144" spans="2:58" hidden="1" x14ac:dyDescent="0.25">
      <c r="B144" s="31"/>
      <c r="C144" s="31"/>
      <c r="D144" s="31"/>
      <c r="E144" s="31"/>
      <c r="F144" s="31"/>
      <c r="G144" s="31"/>
      <c r="H144" s="31"/>
      <c r="I144" s="31"/>
      <c r="J144" s="31"/>
      <c r="K144" s="31"/>
      <c r="L144" s="31"/>
      <c r="M144" s="31"/>
      <c r="N144" s="176" t="str">
        <f ca="1">'Intermediate Data'!Y186</f>
        <v/>
      </c>
      <c r="O144" s="32"/>
      <c r="P144" s="32"/>
      <c r="Q144" s="32"/>
      <c r="R144" s="32"/>
      <c r="S144" s="32"/>
      <c r="T144" s="32"/>
      <c r="U144" s="154"/>
      <c r="V144" s="681" t="str">
        <f ca="1">IF(OR('Intermediate Data'!AE186="",'Intermediate Data'!AE186="N/A"),"",'Intermediate Data'!AE186)</f>
        <v/>
      </c>
      <c r="W144" s="681"/>
      <c r="X144" s="681"/>
      <c r="Y144" s="681"/>
      <c r="Z144" s="165"/>
      <c r="AA144" s="170" t="str">
        <f ca="1">IF(OR('Intermediate Data'!Z186="",'Intermediate Data'!Z186="N/A"),"",'Intermediate Data'!Z186)</f>
        <v/>
      </c>
      <c r="AB144" s="112" t="str">
        <f ca="1">IF(OR('Intermediate Data'!AA186="",'Intermediate Data'!AA186="N/A"),"",'Intermediate Data'!AA186)</f>
        <v/>
      </c>
      <c r="AC144" s="170" t="str">
        <f ca="1">IF(OR('Intermediate Data'!AB186="",'Intermediate Data'!AB186="N/A"),"",'Intermediate Data'!AB186)</f>
        <v/>
      </c>
      <c r="AD144" s="112" t="str">
        <f ca="1">IF(OR('Intermediate Data'!AC186="",'Intermediate Data'!AC186="N/A"),"",'Intermediate Data'!AC186)</f>
        <v/>
      </c>
      <c r="AE144" s="169" t="str">
        <f ca="1">IF(OR('Intermediate Data'!AD186="",'Intermediate Data'!AD186="N/A"),"",'Intermediate Data'!AD186)</f>
        <v/>
      </c>
      <c r="AF144" s="156"/>
      <c r="AG144" s="682" t="str">
        <f ca="1">IF(OR('Intermediate Data'!AL186="",'Intermediate Data'!AL186="N/A"),"",'Intermediate Data'!AL186)</f>
        <v/>
      </c>
      <c r="AH144" s="682"/>
      <c r="AI144" s="682"/>
      <c r="AJ144" s="682"/>
      <c r="AK144" s="165"/>
      <c r="AL144" s="170" t="str">
        <f ca="1">IF(OR('Intermediate Data'!AG186="",'Intermediate Data'!AG186="N/A"),"",'Intermediate Data'!AG186)</f>
        <v/>
      </c>
      <c r="AM144" s="134" t="str">
        <f ca="1">IF(OR('Intermediate Data'!AH186="",'Intermediate Data'!AH186="N/A"),"",'Intermediate Data'!AH186)</f>
        <v/>
      </c>
      <c r="AN144" s="170" t="str">
        <f ca="1">IF(OR('Intermediate Data'!AI186="",'Intermediate Data'!AI186="N/A"),"",'Intermediate Data'!AI186)</f>
        <v/>
      </c>
      <c r="AO144" s="134" t="str">
        <f ca="1">IF(OR('Intermediate Data'!AJ186="",'Intermediate Data'!AJ186="N/A"),"",'Intermediate Data'!AJ186)</f>
        <v/>
      </c>
      <c r="AP144" s="171" t="str">
        <f ca="1">IF(OR('Intermediate Data'!AK186="",'Intermediate Data'!AK186="N/A"),"",'Intermediate Data'!AK186)</f>
        <v/>
      </c>
      <c r="AQ144" s="156"/>
      <c r="AR144" s="681" t="str">
        <f ca="1">'Intermediate Data'!AN186</f>
        <v/>
      </c>
      <c r="AS144" s="681"/>
      <c r="AT144" s="681"/>
      <c r="AU144" s="681"/>
      <c r="AV144" s="165"/>
      <c r="AW144" s="156"/>
      <c r="AX144" s="679" t="str">
        <f ca="1">'Intermediate Data'!AO186</f>
        <v/>
      </c>
      <c r="AY144" s="679"/>
      <c r="AZ144" s="679"/>
      <c r="BA144" s="679"/>
      <c r="BB144" s="680" t="str">
        <f ca="1">IFERROR(IF(ISNUMBER(AX144),HYPERLINK("#"&amp;ADDRESS(MATCH(INDEX('DATA SOURCE #s'!$BI:$BI,MATCH('Household View'!$N144,'DATA SOURCE #s'!$B:$B,0)),'SOURCE Info'!$A:$A,0),1,1,1,"SOURCE Info"),INDEX('DATA SOURCE #s'!$BI:$BI,MATCH('Household View'!N144,'DATA SOURCE #s'!$B:$B,0))),""),"")</f>
        <v/>
      </c>
      <c r="BC144" s="680"/>
      <c r="BD144" s="32"/>
      <c r="BE144" s="32"/>
      <c r="BF144" s="31"/>
    </row>
    <row r="145" spans="2:58" hidden="1" x14ac:dyDescent="0.25">
      <c r="B145" s="31"/>
      <c r="C145" s="31"/>
      <c r="D145" s="31"/>
      <c r="E145" s="31"/>
      <c r="F145" s="31"/>
      <c r="G145" s="31"/>
      <c r="H145" s="31"/>
      <c r="I145" s="31"/>
      <c r="J145" s="31"/>
      <c r="K145" s="31"/>
      <c r="L145" s="31"/>
      <c r="M145" s="31"/>
      <c r="N145" s="176" t="str">
        <f ca="1">'Intermediate Data'!Y187</f>
        <v/>
      </c>
      <c r="O145" s="32"/>
      <c r="P145" s="32"/>
      <c r="Q145" s="32"/>
      <c r="R145" s="32"/>
      <c r="S145" s="32"/>
      <c r="T145" s="32"/>
      <c r="U145" s="154"/>
      <c r="V145" s="681" t="str">
        <f ca="1">IF(OR('Intermediate Data'!AE187="",'Intermediate Data'!AE187="N/A"),"",'Intermediate Data'!AE187)</f>
        <v/>
      </c>
      <c r="W145" s="681"/>
      <c r="X145" s="681"/>
      <c r="Y145" s="681"/>
      <c r="Z145" s="165"/>
      <c r="AA145" s="170" t="str">
        <f ca="1">IF(OR('Intermediate Data'!Z187="",'Intermediate Data'!Z187="N/A"),"",'Intermediate Data'!Z187)</f>
        <v/>
      </c>
      <c r="AB145" s="112" t="str">
        <f ca="1">IF(OR('Intermediate Data'!AA187="",'Intermediate Data'!AA187="N/A"),"",'Intermediate Data'!AA187)</f>
        <v/>
      </c>
      <c r="AC145" s="170" t="str">
        <f ca="1">IF(OR('Intermediate Data'!AB187="",'Intermediate Data'!AB187="N/A"),"",'Intermediate Data'!AB187)</f>
        <v/>
      </c>
      <c r="AD145" s="112" t="str">
        <f ca="1">IF(OR('Intermediate Data'!AC187="",'Intermediate Data'!AC187="N/A"),"",'Intermediate Data'!AC187)</f>
        <v/>
      </c>
      <c r="AE145" s="169" t="str">
        <f ca="1">IF(OR('Intermediate Data'!AD187="",'Intermediate Data'!AD187="N/A"),"",'Intermediate Data'!AD187)</f>
        <v/>
      </c>
      <c r="AF145" s="156"/>
      <c r="AG145" s="682" t="str">
        <f ca="1">IF(OR('Intermediate Data'!AL187="",'Intermediate Data'!AL187="N/A"),"",'Intermediate Data'!AL187)</f>
        <v/>
      </c>
      <c r="AH145" s="682"/>
      <c r="AI145" s="682"/>
      <c r="AJ145" s="682"/>
      <c r="AK145" s="165"/>
      <c r="AL145" s="170" t="str">
        <f ca="1">IF(OR('Intermediate Data'!AG187="",'Intermediate Data'!AG187="N/A"),"",'Intermediate Data'!AG187)</f>
        <v/>
      </c>
      <c r="AM145" s="134" t="str">
        <f ca="1">IF(OR('Intermediate Data'!AH187="",'Intermediate Data'!AH187="N/A"),"",'Intermediate Data'!AH187)</f>
        <v/>
      </c>
      <c r="AN145" s="170" t="str">
        <f ca="1">IF(OR('Intermediate Data'!AI187="",'Intermediate Data'!AI187="N/A"),"",'Intermediate Data'!AI187)</f>
        <v/>
      </c>
      <c r="AO145" s="134" t="str">
        <f ca="1">IF(OR('Intermediate Data'!AJ187="",'Intermediate Data'!AJ187="N/A"),"",'Intermediate Data'!AJ187)</f>
        <v/>
      </c>
      <c r="AP145" s="171" t="str">
        <f ca="1">IF(OR('Intermediate Data'!AK187="",'Intermediate Data'!AK187="N/A"),"",'Intermediate Data'!AK187)</f>
        <v/>
      </c>
      <c r="AQ145" s="156"/>
      <c r="AR145" s="681" t="str">
        <f ca="1">'Intermediate Data'!AN187</f>
        <v/>
      </c>
      <c r="AS145" s="681"/>
      <c r="AT145" s="681"/>
      <c r="AU145" s="681"/>
      <c r="AV145" s="165"/>
      <c r="AW145" s="156"/>
      <c r="AX145" s="679" t="str">
        <f ca="1">'Intermediate Data'!AO187</f>
        <v/>
      </c>
      <c r="AY145" s="679"/>
      <c r="AZ145" s="679"/>
      <c r="BA145" s="679"/>
      <c r="BB145" s="680" t="str">
        <f ca="1">IFERROR(IF(ISNUMBER(AX145),HYPERLINK("#"&amp;ADDRESS(MATCH(INDEX('DATA SOURCE #s'!$BI:$BI,MATCH('Household View'!$N145,'DATA SOURCE #s'!$B:$B,0)),'SOURCE Info'!$A:$A,0),1,1,1,"SOURCE Info"),INDEX('DATA SOURCE #s'!$BI:$BI,MATCH('Household View'!N145,'DATA SOURCE #s'!$B:$B,0))),""),"")</f>
        <v/>
      </c>
      <c r="BC145" s="680"/>
      <c r="BD145" s="32"/>
      <c r="BE145" s="32"/>
      <c r="BF145" s="31"/>
    </row>
    <row r="146" spans="2:58" hidden="1" x14ac:dyDescent="0.25">
      <c r="B146" s="31"/>
      <c r="C146" s="31"/>
      <c r="D146" s="31"/>
      <c r="E146" s="31"/>
      <c r="F146" s="31"/>
      <c r="G146" s="31"/>
      <c r="H146" s="31"/>
      <c r="I146" s="31"/>
      <c r="J146" s="31"/>
      <c r="K146" s="31"/>
      <c r="L146" s="31"/>
      <c r="M146" s="31"/>
      <c r="N146" s="176" t="str">
        <f ca="1">'Intermediate Data'!Y188</f>
        <v/>
      </c>
      <c r="O146" s="32"/>
      <c r="P146" s="32"/>
      <c r="Q146" s="32"/>
      <c r="R146" s="32"/>
      <c r="S146" s="32"/>
      <c r="T146" s="32"/>
      <c r="U146" s="154"/>
      <c r="V146" s="681" t="str">
        <f ca="1">IF(OR('Intermediate Data'!AE188="",'Intermediate Data'!AE188="N/A"),"",'Intermediate Data'!AE188)</f>
        <v/>
      </c>
      <c r="W146" s="681"/>
      <c r="X146" s="681"/>
      <c r="Y146" s="681"/>
      <c r="Z146" s="165"/>
      <c r="AA146" s="170" t="str">
        <f ca="1">IF(OR('Intermediate Data'!Z188="",'Intermediate Data'!Z188="N/A"),"",'Intermediate Data'!Z188)</f>
        <v/>
      </c>
      <c r="AB146" s="112" t="str">
        <f ca="1">IF(OR('Intermediate Data'!AA188="",'Intermediate Data'!AA188="N/A"),"",'Intermediate Data'!AA188)</f>
        <v/>
      </c>
      <c r="AC146" s="170" t="str">
        <f ca="1">IF(OR('Intermediate Data'!AB188="",'Intermediate Data'!AB188="N/A"),"",'Intermediate Data'!AB188)</f>
        <v/>
      </c>
      <c r="AD146" s="112" t="str">
        <f ca="1">IF(OR('Intermediate Data'!AC188="",'Intermediate Data'!AC188="N/A"),"",'Intermediate Data'!AC188)</f>
        <v/>
      </c>
      <c r="AE146" s="169" t="str">
        <f ca="1">IF(OR('Intermediate Data'!AD188="",'Intermediate Data'!AD188="N/A"),"",'Intermediate Data'!AD188)</f>
        <v/>
      </c>
      <c r="AF146" s="156"/>
      <c r="AG146" s="682" t="str">
        <f ca="1">IF(OR('Intermediate Data'!AL188="",'Intermediate Data'!AL188="N/A"),"",'Intermediate Data'!AL188)</f>
        <v/>
      </c>
      <c r="AH146" s="682"/>
      <c r="AI146" s="682"/>
      <c r="AJ146" s="682"/>
      <c r="AK146" s="165"/>
      <c r="AL146" s="170" t="str">
        <f ca="1">IF(OR('Intermediate Data'!AG188="",'Intermediate Data'!AG188="N/A"),"",'Intermediate Data'!AG188)</f>
        <v/>
      </c>
      <c r="AM146" s="134" t="str">
        <f ca="1">IF(OR('Intermediate Data'!AH188="",'Intermediate Data'!AH188="N/A"),"",'Intermediate Data'!AH188)</f>
        <v/>
      </c>
      <c r="AN146" s="170" t="str">
        <f ca="1">IF(OR('Intermediate Data'!AI188="",'Intermediate Data'!AI188="N/A"),"",'Intermediate Data'!AI188)</f>
        <v/>
      </c>
      <c r="AO146" s="134" t="str">
        <f ca="1">IF(OR('Intermediate Data'!AJ188="",'Intermediate Data'!AJ188="N/A"),"",'Intermediate Data'!AJ188)</f>
        <v/>
      </c>
      <c r="AP146" s="171" t="str">
        <f ca="1">IF(OR('Intermediate Data'!AK188="",'Intermediate Data'!AK188="N/A"),"",'Intermediate Data'!AK188)</f>
        <v/>
      </c>
      <c r="AQ146" s="156"/>
      <c r="AR146" s="681" t="str">
        <f ca="1">'Intermediate Data'!AN188</f>
        <v/>
      </c>
      <c r="AS146" s="681"/>
      <c r="AT146" s="681"/>
      <c r="AU146" s="681"/>
      <c r="AV146" s="165"/>
      <c r="AW146" s="156"/>
      <c r="AX146" s="679" t="str">
        <f ca="1">'Intermediate Data'!AO188</f>
        <v/>
      </c>
      <c r="AY146" s="679"/>
      <c r="AZ146" s="679"/>
      <c r="BA146" s="679"/>
      <c r="BB146" s="680" t="str">
        <f ca="1">IFERROR(IF(ISNUMBER(AX146),HYPERLINK("#"&amp;ADDRESS(MATCH(INDEX('DATA SOURCE #s'!$BI:$BI,MATCH('Household View'!$N146,'DATA SOURCE #s'!$B:$B,0)),'SOURCE Info'!$A:$A,0),1,1,1,"SOURCE Info"),INDEX('DATA SOURCE #s'!$BI:$BI,MATCH('Household View'!N146,'DATA SOURCE #s'!$B:$B,0))),""),"")</f>
        <v/>
      </c>
      <c r="BC146" s="680"/>
      <c r="BD146" s="32"/>
      <c r="BE146" s="32"/>
      <c r="BF146" s="31"/>
    </row>
    <row r="147" spans="2:58" hidden="1" x14ac:dyDescent="0.25">
      <c r="B147" s="31"/>
      <c r="C147" s="31"/>
      <c r="D147" s="31"/>
      <c r="E147" s="31"/>
      <c r="F147" s="31"/>
      <c r="G147" s="31"/>
      <c r="H147" s="31"/>
      <c r="I147" s="31"/>
      <c r="J147" s="31"/>
      <c r="K147" s="31"/>
      <c r="L147" s="31"/>
      <c r="M147" s="31"/>
      <c r="N147" s="176" t="str">
        <f ca="1">'Intermediate Data'!Y189</f>
        <v/>
      </c>
      <c r="O147" s="32"/>
      <c r="P147" s="32"/>
      <c r="Q147" s="32"/>
      <c r="R147" s="32"/>
      <c r="S147" s="32"/>
      <c r="T147" s="32"/>
      <c r="U147" s="154"/>
      <c r="V147" s="681" t="str">
        <f ca="1">IF(OR('Intermediate Data'!AE189="",'Intermediate Data'!AE189="N/A"),"",'Intermediate Data'!AE189)</f>
        <v/>
      </c>
      <c r="W147" s="681"/>
      <c r="X147" s="681"/>
      <c r="Y147" s="681"/>
      <c r="Z147" s="165"/>
      <c r="AA147" s="170" t="str">
        <f ca="1">IF(OR('Intermediate Data'!Z189="",'Intermediate Data'!Z189="N/A"),"",'Intermediate Data'!Z189)</f>
        <v/>
      </c>
      <c r="AB147" s="112" t="str">
        <f ca="1">IF(OR('Intermediate Data'!AA189="",'Intermediate Data'!AA189="N/A"),"",'Intermediate Data'!AA189)</f>
        <v/>
      </c>
      <c r="AC147" s="170" t="str">
        <f ca="1">IF(OR('Intermediate Data'!AB189="",'Intermediate Data'!AB189="N/A"),"",'Intermediate Data'!AB189)</f>
        <v/>
      </c>
      <c r="AD147" s="112" t="str">
        <f ca="1">IF(OR('Intermediate Data'!AC189="",'Intermediate Data'!AC189="N/A"),"",'Intermediate Data'!AC189)</f>
        <v/>
      </c>
      <c r="AE147" s="169" t="str">
        <f ca="1">IF(OR('Intermediate Data'!AD189="",'Intermediate Data'!AD189="N/A"),"",'Intermediate Data'!AD189)</f>
        <v/>
      </c>
      <c r="AF147" s="156"/>
      <c r="AG147" s="682" t="str">
        <f ca="1">IF(OR('Intermediate Data'!AL189="",'Intermediate Data'!AL189="N/A"),"",'Intermediate Data'!AL189)</f>
        <v/>
      </c>
      <c r="AH147" s="682"/>
      <c r="AI147" s="682"/>
      <c r="AJ147" s="682"/>
      <c r="AK147" s="165"/>
      <c r="AL147" s="170" t="str">
        <f ca="1">IF(OR('Intermediate Data'!AG189="",'Intermediate Data'!AG189="N/A"),"",'Intermediate Data'!AG189)</f>
        <v/>
      </c>
      <c r="AM147" s="134" t="str">
        <f ca="1">IF(OR('Intermediate Data'!AH189="",'Intermediate Data'!AH189="N/A"),"",'Intermediate Data'!AH189)</f>
        <v/>
      </c>
      <c r="AN147" s="170" t="str">
        <f ca="1">IF(OR('Intermediate Data'!AI189="",'Intermediate Data'!AI189="N/A"),"",'Intermediate Data'!AI189)</f>
        <v/>
      </c>
      <c r="AO147" s="134" t="str">
        <f ca="1">IF(OR('Intermediate Data'!AJ189="",'Intermediate Data'!AJ189="N/A"),"",'Intermediate Data'!AJ189)</f>
        <v/>
      </c>
      <c r="AP147" s="171" t="str">
        <f ca="1">IF(OR('Intermediate Data'!AK189="",'Intermediate Data'!AK189="N/A"),"",'Intermediate Data'!AK189)</f>
        <v/>
      </c>
      <c r="AQ147" s="156"/>
      <c r="AR147" s="681" t="str">
        <f ca="1">'Intermediate Data'!AN189</f>
        <v/>
      </c>
      <c r="AS147" s="681"/>
      <c r="AT147" s="681"/>
      <c r="AU147" s="681"/>
      <c r="AV147" s="165"/>
      <c r="AW147" s="156"/>
      <c r="AX147" s="679" t="str">
        <f ca="1">'Intermediate Data'!AO189</f>
        <v/>
      </c>
      <c r="AY147" s="679"/>
      <c r="AZ147" s="679"/>
      <c r="BA147" s="679"/>
      <c r="BB147" s="680" t="str">
        <f ca="1">IFERROR(IF(ISNUMBER(AX147),HYPERLINK("#"&amp;ADDRESS(MATCH(INDEX('DATA SOURCE #s'!$BI:$BI,MATCH('Household View'!$N147,'DATA SOURCE #s'!$B:$B,0)),'SOURCE Info'!$A:$A,0),1,1,1,"SOURCE Info"),INDEX('DATA SOURCE #s'!$BI:$BI,MATCH('Household View'!N147,'DATA SOURCE #s'!$B:$B,0))),""),"")</f>
        <v/>
      </c>
      <c r="BC147" s="680"/>
      <c r="BD147" s="32"/>
      <c r="BE147" s="32"/>
      <c r="BF147" s="31"/>
    </row>
    <row r="148" spans="2:58" hidden="1" x14ac:dyDescent="0.25">
      <c r="B148" s="31"/>
      <c r="C148" s="31"/>
      <c r="D148" s="31"/>
      <c r="E148" s="31"/>
      <c r="F148" s="31"/>
      <c r="G148" s="31"/>
      <c r="H148" s="31"/>
      <c r="I148" s="31"/>
      <c r="J148" s="31"/>
      <c r="K148" s="31"/>
      <c r="L148" s="31"/>
      <c r="M148" s="31"/>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s="31"/>
      <c r="BE148" s="31"/>
      <c r="BF148" s="31"/>
    </row>
    <row r="149" spans="2:58" hidden="1" x14ac:dyDescent="0.25">
      <c r="B149" s="31"/>
      <c r="C149" s="31"/>
      <c r="D149" s="31"/>
      <c r="E149" s="31"/>
      <c r="F149" s="31"/>
      <c r="G149" s="31"/>
      <c r="H149" s="31"/>
      <c r="I149" s="31"/>
      <c r="J149" s="31"/>
      <c r="K149" s="31"/>
      <c r="L149" s="31"/>
      <c r="M149" s="31"/>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2:58" hidden="1" x14ac:dyDescent="0.25">
      <c r="B150" s="31"/>
      <c r="C150" s="31"/>
      <c r="D150" s="31"/>
      <c r="E150" s="31"/>
      <c r="F150" s="31"/>
      <c r="G150" s="31"/>
      <c r="H150" s="31"/>
      <c r="I150" s="31"/>
      <c r="J150" s="31"/>
      <c r="K150" s="31"/>
      <c r="L150" s="31"/>
      <c r="M150" s="31"/>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2:58" hidden="1" x14ac:dyDescent="0.25">
      <c r="B151" s="31"/>
      <c r="C151" s="31"/>
      <c r="D151" s="31"/>
      <c r="E151" s="31"/>
      <c r="F151" s="31"/>
      <c r="G151" s="31"/>
      <c r="H151" s="31"/>
      <c r="I151" s="31"/>
      <c r="J151" s="31"/>
      <c r="K151" s="31"/>
      <c r="L151" s="31"/>
      <c r="M151" s="3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2:58" hidden="1" x14ac:dyDescent="0.25">
      <c r="B152" s="31"/>
      <c r="C152" s="31"/>
      <c r="D152" s="31"/>
      <c r="E152" s="31"/>
      <c r="F152" s="31"/>
      <c r="G152" s="31"/>
      <c r="H152" s="31"/>
      <c r="I152" s="31"/>
      <c r="J152" s="31"/>
      <c r="K152" s="31"/>
      <c r="L152" s="31"/>
      <c r="M152" s="31"/>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2:58" hidden="1" x14ac:dyDescent="0.25">
      <c r="B153" s="31"/>
      <c r="C153" s="31"/>
      <c r="D153" s="31"/>
      <c r="E153" s="31"/>
      <c r="F153" s="31"/>
      <c r="G153" s="31"/>
      <c r="H153" s="31"/>
      <c r="I153" s="31"/>
      <c r="J153" s="31"/>
      <c r="K153" s="31"/>
      <c r="L153" s="31"/>
      <c r="M153" s="31"/>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2:58" hidden="1" x14ac:dyDescent="0.25">
      <c r="B154" s="31"/>
      <c r="C154" s="31"/>
      <c r="D154" s="31"/>
      <c r="E154" s="31"/>
      <c r="F154" s="31"/>
      <c r="G154" s="31"/>
      <c r="H154" s="31"/>
      <c r="I154" s="31"/>
      <c r="J154" s="31"/>
      <c r="K154" s="31"/>
      <c r="L154" s="31"/>
      <c r="M154" s="31"/>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2:58" hidden="1" x14ac:dyDescent="0.2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2:58" hidden="1" x14ac:dyDescent="0.25">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2:58" hidden="1" x14ac:dyDescent="0.25">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2:58" hidden="1" x14ac:dyDescent="0.25">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2:58" hidden="1" x14ac:dyDescent="0.25">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2:58" hidden="1" x14ac:dyDescent="0.25">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4:55" hidden="1" x14ac:dyDescent="0.25">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4:55" hidden="1" x14ac:dyDescent="0.25">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4:55" hidden="1" x14ac:dyDescent="0.25">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4:55" hidden="1" x14ac:dyDescent="0.25">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4:55" hidden="1" x14ac:dyDescent="0.2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4:55" hidden="1" x14ac:dyDescent="0.25">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4:55" hidden="1" x14ac:dyDescent="0.25">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4:55" hidden="1" x14ac:dyDescent="0.25">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4:55" hidden="1" x14ac:dyDescent="0.25">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4:55" hidden="1" x14ac:dyDescent="0.25">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4:55" hidden="1" x14ac:dyDescent="0.25">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4:55" hidden="1" x14ac:dyDescent="0.25">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4:55" hidden="1" x14ac:dyDescent="0.25">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4:55" hidden="1" x14ac:dyDescent="0.25">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4:55" hidden="1" x14ac:dyDescent="0.2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4:55" hidden="1" x14ac:dyDescent="0.25">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4:55" hidden="1" x14ac:dyDescent="0.25">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4:55" hidden="1" x14ac:dyDescent="0.25">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4:55" hidden="1" x14ac:dyDescent="0.25">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4:55" hidden="1" x14ac:dyDescent="0.25">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4:55" hidden="1" x14ac:dyDescent="0.25">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4:55" hidden="1" x14ac:dyDescent="0.25">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4:55" hidden="1" x14ac:dyDescent="0.25">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4:55" hidden="1" x14ac:dyDescent="0.25">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4:55" hidden="1" x14ac:dyDescent="0.2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4:55" hidden="1" x14ac:dyDescent="0.25">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4:55" hidden="1" x14ac:dyDescent="0.25">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4:55" hidden="1" x14ac:dyDescent="0.25">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4:55" hidden="1" x14ac:dyDescent="0.25">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4:55" hidden="1" x14ac:dyDescent="0.25">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4:55" hidden="1" x14ac:dyDescent="0.25">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4:55" hidden="1" x14ac:dyDescent="0.25">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4:55" hidden="1" x14ac:dyDescent="0.25">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4:55" hidden="1" x14ac:dyDescent="0.25">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4:55" hidden="1" x14ac:dyDescent="0.2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4:55" hidden="1" x14ac:dyDescent="0.25">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4:55" hidden="1" x14ac:dyDescent="0.25">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4:55" hidden="1" x14ac:dyDescent="0.25">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4:55" hidden="1" x14ac:dyDescent="0.25">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4:55" hidden="1" x14ac:dyDescent="0.25">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4:55" hidden="1" x14ac:dyDescent="0.25">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4:55" hidden="1" x14ac:dyDescent="0.25">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4:55" hidden="1" x14ac:dyDescent="0.25">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4:55" hidden="1" x14ac:dyDescent="0.25">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4:55" hidden="1" x14ac:dyDescent="0.2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4:55" hidden="1" x14ac:dyDescent="0.25">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4:55" hidden="1" x14ac:dyDescent="0.25">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4:55" hidden="1" x14ac:dyDescent="0.25">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4:55" hidden="1" x14ac:dyDescent="0.25">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4:55" hidden="1" x14ac:dyDescent="0.25">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4:55" hidden="1" x14ac:dyDescent="0.25">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4:55" hidden="1" x14ac:dyDescent="0.25">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4:55" hidden="1" x14ac:dyDescent="0.25">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4:55" hidden="1" x14ac:dyDescent="0.25">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4:55" hidden="1" x14ac:dyDescent="0.2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4:55" hidden="1" x14ac:dyDescent="0.25">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4:55" hidden="1" x14ac:dyDescent="0.25">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4:55" hidden="1" x14ac:dyDescent="0.25">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4:55" hidden="1" x14ac:dyDescent="0.25">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4:55" hidden="1" x14ac:dyDescent="0.25">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4:55" hidden="1" x14ac:dyDescent="0.25">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4:55" hidden="1" x14ac:dyDescent="0.25">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4:55" hidden="1" x14ac:dyDescent="0.25">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4:55" hidden="1" x14ac:dyDescent="0.25">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4:55" hidden="1" x14ac:dyDescent="0.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4:55" hidden="1" x14ac:dyDescent="0.25">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4:55" hidden="1" x14ac:dyDescent="0.25">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4:55" hidden="1" x14ac:dyDescent="0.25">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4:55" hidden="1" x14ac:dyDescent="0.25">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4:55" hidden="1" x14ac:dyDescent="0.25">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4:55" hidden="1" x14ac:dyDescent="0.25">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4:55" hidden="1" x14ac:dyDescent="0.25">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4:55" hidden="1" x14ac:dyDescent="0.25">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4:55" hidden="1" x14ac:dyDescent="0.25">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4:55" hidden="1" x14ac:dyDescent="0.2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4:55" hidden="1" x14ac:dyDescent="0.25">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4:55" hidden="1" x14ac:dyDescent="0.25">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4:55" hidden="1" x14ac:dyDescent="0.25">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4:55" hidden="1" x14ac:dyDescent="0.25">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4:55" hidden="1" x14ac:dyDescent="0.25">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sheetData>
  <sheetProtection sheet="1" objects="1" scenarios="1"/>
  <mergeCells count="693">
    <mergeCell ref="V143:Y143"/>
    <mergeCell ref="AG143:AJ143"/>
    <mergeCell ref="AR143:AU143"/>
    <mergeCell ref="AX143:BA143"/>
    <mergeCell ref="BB143:BC143"/>
    <mergeCell ref="V140:Y140"/>
    <mergeCell ref="AG140:AJ140"/>
    <mergeCell ref="AR140:AU140"/>
    <mergeCell ref="AX140:BA140"/>
    <mergeCell ref="BB140:BC140"/>
    <mergeCell ref="V141:Y141"/>
    <mergeCell ref="AG141:AJ141"/>
    <mergeCell ref="AR141:AU141"/>
    <mergeCell ref="AX141:BA141"/>
    <mergeCell ref="BB141:BC141"/>
    <mergeCell ref="V142:Y142"/>
    <mergeCell ref="AG142:AJ142"/>
    <mergeCell ref="AR142:AU142"/>
    <mergeCell ref="AX142:BA142"/>
    <mergeCell ref="BB142:BC142"/>
    <mergeCell ref="V144:Y144"/>
    <mergeCell ref="AG144:AJ144"/>
    <mergeCell ref="AR144:AU144"/>
    <mergeCell ref="AX144:BA144"/>
    <mergeCell ref="BB144:BC144"/>
    <mergeCell ref="V145:Y145"/>
    <mergeCell ref="AG145:AJ145"/>
    <mergeCell ref="AR145:AU145"/>
    <mergeCell ref="AX145:BA145"/>
    <mergeCell ref="BB145:BC145"/>
    <mergeCell ref="V146:Y146"/>
    <mergeCell ref="AG146:AJ146"/>
    <mergeCell ref="AR146:AU146"/>
    <mergeCell ref="AX146:BA146"/>
    <mergeCell ref="BB146:BC146"/>
    <mergeCell ref="V147:Y147"/>
    <mergeCell ref="AG147:AJ147"/>
    <mergeCell ref="AR147:AU147"/>
    <mergeCell ref="AX147:BA147"/>
    <mergeCell ref="BB147:BC147"/>
    <mergeCell ref="V138:Y138"/>
    <mergeCell ref="AG138:AJ138"/>
    <mergeCell ref="AR138:AU138"/>
    <mergeCell ref="AX138:BA138"/>
    <mergeCell ref="BB138:BC138"/>
    <mergeCell ref="V139:Y139"/>
    <mergeCell ref="AG139:AJ139"/>
    <mergeCell ref="AR139:AU139"/>
    <mergeCell ref="AX139:BA139"/>
    <mergeCell ref="BB139:BC139"/>
    <mergeCell ref="V136:Y136"/>
    <mergeCell ref="AG136:AJ136"/>
    <mergeCell ref="AR136:AU136"/>
    <mergeCell ref="AX136:BA136"/>
    <mergeCell ref="BB136:BC136"/>
    <mergeCell ref="V137:Y137"/>
    <mergeCell ref="AG137:AJ137"/>
    <mergeCell ref="AR137:AU137"/>
    <mergeCell ref="AX137:BA137"/>
    <mergeCell ref="BB137:BC137"/>
    <mergeCell ref="V134:Y134"/>
    <mergeCell ref="AG134:AJ134"/>
    <mergeCell ref="AR134:AU134"/>
    <mergeCell ref="AX134:BA134"/>
    <mergeCell ref="BB134:BC134"/>
    <mergeCell ref="V135:Y135"/>
    <mergeCell ref="AG135:AJ135"/>
    <mergeCell ref="AR135:AU135"/>
    <mergeCell ref="AX135:BA135"/>
    <mergeCell ref="BB135:BC135"/>
    <mergeCell ref="V132:Y132"/>
    <mergeCell ref="AG132:AJ132"/>
    <mergeCell ref="AR132:AU132"/>
    <mergeCell ref="AX132:BA132"/>
    <mergeCell ref="BB132:BC132"/>
    <mergeCell ref="V133:Y133"/>
    <mergeCell ref="AG133:AJ133"/>
    <mergeCell ref="AR133:AU133"/>
    <mergeCell ref="AX133:BA133"/>
    <mergeCell ref="BB133:BC133"/>
    <mergeCell ref="V130:Y130"/>
    <mergeCell ref="AG130:AJ130"/>
    <mergeCell ref="AR130:AU130"/>
    <mergeCell ref="AX130:BA130"/>
    <mergeCell ref="BB130:BC130"/>
    <mergeCell ref="V131:Y131"/>
    <mergeCell ref="AG131:AJ131"/>
    <mergeCell ref="AR131:AU131"/>
    <mergeCell ref="AX131:BA131"/>
    <mergeCell ref="BB131:BC131"/>
    <mergeCell ref="V128:Y128"/>
    <mergeCell ref="AG128:AJ128"/>
    <mergeCell ref="AR128:AU128"/>
    <mergeCell ref="AX128:BA128"/>
    <mergeCell ref="BB128:BC128"/>
    <mergeCell ref="V129:Y129"/>
    <mergeCell ref="AG129:AJ129"/>
    <mergeCell ref="AR129:AU129"/>
    <mergeCell ref="AX129:BA129"/>
    <mergeCell ref="BB129:BC129"/>
    <mergeCell ref="V126:Y126"/>
    <mergeCell ref="AG126:AJ126"/>
    <mergeCell ref="AR126:AU126"/>
    <mergeCell ref="AX126:BA126"/>
    <mergeCell ref="BB126:BC126"/>
    <mergeCell ref="V127:Y127"/>
    <mergeCell ref="AG127:AJ127"/>
    <mergeCell ref="AR127:AU127"/>
    <mergeCell ref="AX127:BA127"/>
    <mergeCell ref="BB127:BC127"/>
    <mergeCell ref="V124:Y124"/>
    <mergeCell ref="AG124:AJ124"/>
    <mergeCell ref="AR124:AU124"/>
    <mergeCell ref="AX124:BA124"/>
    <mergeCell ref="BB124:BC124"/>
    <mergeCell ref="V125:Y125"/>
    <mergeCell ref="AG125:AJ125"/>
    <mergeCell ref="AR125:AU125"/>
    <mergeCell ref="AX125:BA125"/>
    <mergeCell ref="BB125:BC125"/>
    <mergeCell ref="V122:Y122"/>
    <mergeCell ref="AG122:AJ122"/>
    <mergeCell ref="AR122:AU122"/>
    <mergeCell ref="AX122:BA122"/>
    <mergeCell ref="BB122:BC122"/>
    <mergeCell ref="V123:Y123"/>
    <mergeCell ref="AG123:AJ123"/>
    <mergeCell ref="AR123:AU123"/>
    <mergeCell ref="AX123:BA123"/>
    <mergeCell ref="BB123:BC123"/>
    <mergeCell ref="V120:Y120"/>
    <mergeCell ref="AG120:AJ120"/>
    <mergeCell ref="AR120:AU120"/>
    <mergeCell ref="AX120:BA120"/>
    <mergeCell ref="BB120:BC120"/>
    <mergeCell ref="V121:Y121"/>
    <mergeCell ref="AG121:AJ121"/>
    <mergeCell ref="AR121:AU121"/>
    <mergeCell ref="AX121:BA121"/>
    <mergeCell ref="BB121:BC121"/>
    <mergeCell ref="V118:Y118"/>
    <mergeCell ref="AG118:AJ118"/>
    <mergeCell ref="AR118:AU118"/>
    <mergeCell ref="AX118:BA118"/>
    <mergeCell ref="BB118:BC118"/>
    <mergeCell ref="V119:Y119"/>
    <mergeCell ref="AG119:AJ119"/>
    <mergeCell ref="AR119:AU119"/>
    <mergeCell ref="AX119:BA119"/>
    <mergeCell ref="BB119:BC119"/>
    <mergeCell ref="V116:Y116"/>
    <mergeCell ref="AG116:AJ116"/>
    <mergeCell ref="AR116:AU116"/>
    <mergeCell ref="AX116:BA116"/>
    <mergeCell ref="BB116:BC116"/>
    <mergeCell ref="V117:Y117"/>
    <mergeCell ref="AG117:AJ117"/>
    <mergeCell ref="AR117:AU117"/>
    <mergeCell ref="AX117:BA117"/>
    <mergeCell ref="BB117:BC117"/>
    <mergeCell ref="V114:Y114"/>
    <mergeCell ref="AG114:AJ114"/>
    <mergeCell ref="AR114:AU114"/>
    <mergeCell ref="AX114:BA114"/>
    <mergeCell ref="BB114:BC114"/>
    <mergeCell ref="V115:Y115"/>
    <mergeCell ref="AG115:AJ115"/>
    <mergeCell ref="AR115:AU115"/>
    <mergeCell ref="AX115:BA115"/>
    <mergeCell ref="BB115:BC115"/>
    <mergeCell ref="V112:Y112"/>
    <mergeCell ref="AG112:AJ112"/>
    <mergeCell ref="AR112:AU112"/>
    <mergeCell ref="AX112:BA112"/>
    <mergeCell ref="BB112:BC112"/>
    <mergeCell ref="V113:Y113"/>
    <mergeCell ref="AG113:AJ113"/>
    <mergeCell ref="AR113:AU113"/>
    <mergeCell ref="AX113:BA113"/>
    <mergeCell ref="BB113:BC113"/>
    <mergeCell ref="V110:Y110"/>
    <mergeCell ref="AG110:AJ110"/>
    <mergeCell ref="AR110:AU110"/>
    <mergeCell ref="AX110:BA110"/>
    <mergeCell ref="BB110:BC110"/>
    <mergeCell ref="V111:Y111"/>
    <mergeCell ref="AG111:AJ111"/>
    <mergeCell ref="AR111:AU111"/>
    <mergeCell ref="AX111:BA111"/>
    <mergeCell ref="BB111:BC111"/>
    <mergeCell ref="V108:Y108"/>
    <mergeCell ref="AG108:AJ108"/>
    <mergeCell ref="AR108:AU108"/>
    <mergeCell ref="AX108:BA108"/>
    <mergeCell ref="BB108:BC108"/>
    <mergeCell ref="V109:Y109"/>
    <mergeCell ref="AG109:AJ109"/>
    <mergeCell ref="AR109:AU109"/>
    <mergeCell ref="AX109:BA109"/>
    <mergeCell ref="BB109:BC109"/>
    <mergeCell ref="V106:Y106"/>
    <mergeCell ref="AG106:AJ106"/>
    <mergeCell ref="AR106:AU106"/>
    <mergeCell ref="AX106:BA106"/>
    <mergeCell ref="BB106:BC106"/>
    <mergeCell ref="V107:Y107"/>
    <mergeCell ref="AG107:AJ107"/>
    <mergeCell ref="AR107:AU107"/>
    <mergeCell ref="AX107:BA107"/>
    <mergeCell ref="BB107:BC107"/>
    <mergeCell ref="V104:Y104"/>
    <mergeCell ref="AG104:AJ104"/>
    <mergeCell ref="AR104:AU104"/>
    <mergeCell ref="AX104:BA104"/>
    <mergeCell ref="BB104:BC104"/>
    <mergeCell ref="V105:Y105"/>
    <mergeCell ref="AG105:AJ105"/>
    <mergeCell ref="AR105:AU105"/>
    <mergeCell ref="AX105:BA105"/>
    <mergeCell ref="BB105:BC105"/>
    <mergeCell ref="V102:Y102"/>
    <mergeCell ref="AG102:AJ102"/>
    <mergeCell ref="AR102:AU102"/>
    <mergeCell ref="AX102:BA102"/>
    <mergeCell ref="BB102:BC102"/>
    <mergeCell ref="V103:Y103"/>
    <mergeCell ref="AG103:AJ103"/>
    <mergeCell ref="AR103:AU103"/>
    <mergeCell ref="AX103:BA103"/>
    <mergeCell ref="BB103:BC103"/>
    <mergeCell ref="V100:Y100"/>
    <mergeCell ref="AG100:AJ100"/>
    <mergeCell ref="AR100:AU100"/>
    <mergeCell ref="AX100:BA100"/>
    <mergeCell ref="BB100:BC100"/>
    <mergeCell ref="V101:Y101"/>
    <mergeCell ref="AG101:AJ101"/>
    <mergeCell ref="AR101:AU101"/>
    <mergeCell ref="AX101:BA101"/>
    <mergeCell ref="BB101:BC101"/>
    <mergeCell ref="V98:Y98"/>
    <mergeCell ref="AG98:AJ98"/>
    <mergeCell ref="AR98:AU98"/>
    <mergeCell ref="AX98:BA98"/>
    <mergeCell ref="BB98:BC98"/>
    <mergeCell ref="V99:Y99"/>
    <mergeCell ref="AG99:AJ99"/>
    <mergeCell ref="AR99:AU99"/>
    <mergeCell ref="AX99:BA99"/>
    <mergeCell ref="BB99:BC99"/>
    <mergeCell ref="V96:Y96"/>
    <mergeCell ref="AG96:AJ96"/>
    <mergeCell ref="AR96:AU96"/>
    <mergeCell ref="AX96:BA96"/>
    <mergeCell ref="BB96:BC96"/>
    <mergeCell ref="V97:Y97"/>
    <mergeCell ref="AG97:AJ97"/>
    <mergeCell ref="AR97:AU97"/>
    <mergeCell ref="AX97:BA97"/>
    <mergeCell ref="BB97:BC97"/>
    <mergeCell ref="V94:Y94"/>
    <mergeCell ref="AG94:AJ94"/>
    <mergeCell ref="AR94:AU94"/>
    <mergeCell ref="AX94:BA94"/>
    <mergeCell ref="BB94:BC94"/>
    <mergeCell ref="V95:Y95"/>
    <mergeCell ref="AG95:AJ95"/>
    <mergeCell ref="AR95:AU95"/>
    <mergeCell ref="AX95:BA95"/>
    <mergeCell ref="BB95:BC95"/>
    <mergeCell ref="V92:Y92"/>
    <mergeCell ref="AG92:AJ92"/>
    <mergeCell ref="AR92:AU92"/>
    <mergeCell ref="AX92:BA92"/>
    <mergeCell ref="BB92:BC92"/>
    <mergeCell ref="V93:Y93"/>
    <mergeCell ref="AG93:AJ93"/>
    <mergeCell ref="AR93:AU93"/>
    <mergeCell ref="AX93:BA93"/>
    <mergeCell ref="BB93:BC93"/>
    <mergeCell ref="V90:Y90"/>
    <mergeCell ref="AG90:AJ90"/>
    <mergeCell ref="AR90:AU90"/>
    <mergeCell ref="AX90:BA90"/>
    <mergeCell ref="BB90:BC90"/>
    <mergeCell ref="V91:Y91"/>
    <mergeCell ref="AG91:AJ91"/>
    <mergeCell ref="AR91:AU91"/>
    <mergeCell ref="AX91:BA91"/>
    <mergeCell ref="BB91:BC91"/>
    <mergeCell ref="V88:Y88"/>
    <mergeCell ref="AG88:AJ88"/>
    <mergeCell ref="AR88:AU88"/>
    <mergeCell ref="AX88:BA88"/>
    <mergeCell ref="BB88:BC88"/>
    <mergeCell ref="V89:Y89"/>
    <mergeCell ref="AG89:AJ89"/>
    <mergeCell ref="AR89:AU89"/>
    <mergeCell ref="AX89:BA89"/>
    <mergeCell ref="BB89:BC89"/>
    <mergeCell ref="V86:Y86"/>
    <mergeCell ref="AG86:AJ86"/>
    <mergeCell ref="AR86:AU86"/>
    <mergeCell ref="AX86:BA86"/>
    <mergeCell ref="BB86:BC86"/>
    <mergeCell ref="V87:Y87"/>
    <mergeCell ref="AG87:AJ87"/>
    <mergeCell ref="AR87:AU87"/>
    <mergeCell ref="AX87:BA87"/>
    <mergeCell ref="BB87:BC87"/>
    <mergeCell ref="V84:Y84"/>
    <mergeCell ref="AG84:AJ84"/>
    <mergeCell ref="AR84:AU84"/>
    <mergeCell ref="AX84:BA84"/>
    <mergeCell ref="BB84:BC84"/>
    <mergeCell ref="V85:Y85"/>
    <mergeCell ref="AG85:AJ85"/>
    <mergeCell ref="AR85:AU85"/>
    <mergeCell ref="AX85:BA85"/>
    <mergeCell ref="BB85:BC85"/>
    <mergeCell ref="V82:Y82"/>
    <mergeCell ref="AG82:AJ82"/>
    <mergeCell ref="AR82:AU82"/>
    <mergeCell ref="AX82:BA82"/>
    <mergeCell ref="BB82:BC82"/>
    <mergeCell ref="V83:Y83"/>
    <mergeCell ref="AG83:AJ83"/>
    <mergeCell ref="AR83:AU83"/>
    <mergeCell ref="AX83:BA83"/>
    <mergeCell ref="BB83:BC83"/>
    <mergeCell ref="BB12:BC12"/>
    <mergeCell ref="B1:J2"/>
    <mergeCell ref="L1:W2"/>
    <mergeCell ref="AG12:AJ12"/>
    <mergeCell ref="V17:Y17"/>
    <mergeCell ref="AG17:AJ17"/>
    <mergeCell ref="V13:Y13"/>
    <mergeCell ref="V14:Y14"/>
    <mergeCell ref="V15:Y15"/>
    <mergeCell ref="V16:Y16"/>
    <mergeCell ref="V12:Y12"/>
    <mergeCell ref="BB13:BC13"/>
    <mergeCell ref="BB14:BC14"/>
    <mergeCell ref="BB15:BC15"/>
    <mergeCell ref="BB16:BC16"/>
    <mergeCell ref="BB17:BC17"/>
    <mergeCell ref="AR12:AU12"/>
    <mergeCell ref="AX12:BA12"/>
    <mergeCell ref="AR13:AU13"/>
    <mergeCell ref="AR14:AU14"/>
    <mergeCell ref="AR15:AU15"/>
    <mergeCell ref="AG13:AJ13"/>
    <mergeCell ref="AR5:BC5"/>
    <mergeCell ref="AG14:AJ14"/>
    <mergeCell ref="AG15:AJ15"/>
    <mergeCell ref="AG16:AJ16"/>
    <mergeCell ref="AG18:AJ18"/>
    <mergeCell ref="AG19:AJ19"/>
    <mergeCell ref="AG20:AJ20"/>
    <mergeCell ref="AG21:AJ21"/>
    <mergeCell ref="V22:Y22"/>
    <mergeCell ref="V23:Y23"/>
    <mergeCell ref="V42:Y42"/>
    <mergeCell ref="V24:Y24"/>
    <mergeCell ref="V25:Y25"/>
    <mergeCell ref="V26:Y26"/>
    <mergeCell ref="V18:Y18"/>
    <mergeCell ref="V19:Y19"/>
    <mergeCell ref="V20:Y20"/>
    <mergeCell ref="V21:Y21"/>
    <mergeCell ref="V32:Y32"/>
    <mergeCell ref="V33:Y33"/>
    <mergeCell ref="V37:Y37"/>
    <mergeCell ref="V38:Y38"/>
    <mergeCell ref="V39:Y39"/>
    <mergeCell ref="V40:Y40"/>
    <mergeCell ref="V41:Y41"/>
    <mergeCell ref="V34:Y34"/>
    <mergeCell ref="V35:Y35"/>
    <mergeCell ref="V36:Y36"/>
    <mergeCell ref="V27:Y27"/>
    <mergeCell ref="V28:Y28"/>
    <mergeCell ref="V29:Y29"/>
    <mergeCell ref="V30:Y30"/>
    <mergeCell ref="V31:Y31"/>
    <mergeCell ref="V62:Y62"/>
    <mergeCell ref="V63:Y63"/>
    <mergeCell ref="V64:Y64"/>
    <mergeCell ref="V65:Y65"/>
    <mergeCell ref="V66:Y66"/>
    <mergeCell ref="V67:Y67"/>
    <mergeCell ref="V43:Y43"/>
    <mergeCell ref="V44:Y44"/>
    <mergeCell ref="V45:Y45"/>
    <mergeCell ref="V46:Y46"/>
    <mergeCell ref="V57:Y57"/>
    <mergeCell ref="V58:Y58"/>
    <mergeCell ref="V59:Y59"/>
    <mergeCell ref="V60:Y60"/>
    <mergeCell ref="V61:Y61"/>
    <mergeCell ref="V52:Y52"/>
    <mergeCell ref="V53:Y53"/>
    <mergeCell ref="V54:Y54"/>
    <mergeCell ref="V55:Y55"/>
    <mergeCell ref="V56:Y56"/>
    <mergeCell ref="V47:Y47"/>
    <mergeCell ref="V48:Y48"/>
    <mergeCell ref="V49:Y49"/>
    <mergeCell ref="V50:Y50"/>
    <mergeCell ref="V51:Y51"/>
    <mergeCell ref="AG22:AJ22"/>
    <mergeCell ref="AG23:AJ23"/>
    <mergeCell ref="AG24:AJ24"/>
    <mergeCell ref="AG25:AJ25"/>
    <mergeCell ref="AG26:AJ26"/>
    <mergeCell ref="AG27:AJ27"/>
    <mergeCell ref="AG43:AJ43"/>
    <mergeCell ref="AG44:AJ44"/>
    <mergeCell ref="AG45:AJ45"/>
    <mergeCell ref="AG33:AJ33"/>
    <mergeCell ref="AG34:AJ34"/>
    <mergeCell ref="AG35:AJ35"/>
    <mergeCell ref="AG36:AJ36"/>
    <mergeCell ref="AG37:AJ37"/>
    <mergeCell ref="AG28:AJ28"/>
    <mergeCell ref="AG29:AJ29"/>
    <mergeCell ref="AG30:AJ30"/>
    <mergeCell ref="AG31:AJ31"/>
    <mergeCell ref="AG32:AJ32"/>
    <mergeCell ref="AG46:AJ46"/>
    <mergeCell ref="AG47:AJ47"/>
    <mergeCell ref="AG38:AJ38"/>
    <mergeCell ref="AG39:AJ39"/>
    <mergeCell ref="AG40:AJ40"/>
    <mergeCell ref="AG41:AJ41"/>
    <mergeCell ref="AG42:AJ42"/>
    <mergeCell ref="AG53:AJ53"/>
    <mergeCell ref="AG54:AJ54"/>
    <mergeCell ref="AG55:AJ55"/>
    <mergeCell ref="AG56:AJ56"/>
    <mergeCell ref="AG57:AJ57"/>
    <mergeCell ref="AG48:AJ48"/>
    <mergeCell ref="AG49:AJ49"/>
    <mergeCell ref="AG50:AJ50"/>
    <mergeCell ref="AG51:AJ51"/>
    <mergeCell ref="AG52:AJ52"/>
    <mergeCell ref="AG63:AJ63"/>
    <mergeCell ref="AG64:AJ64"/>
    <mergeCell ref="AG65:AJ65"/>
    <mergeCell ref="AG66:AJ66"/>
    <mergeCell ref="AG67:AJ67"/>
    <mergeCell ref="AG58:AJ58"/>
    <mergeCell ref="AG59:AJ59"/>
    <mergeCell ref="AG60:AJ60"/>
    <mergeCell ref="AG61:AJ61"/>
    <mergeCell ref="AG62:AJ62"/>
    <mergeCell ref="AG73:AJ73"/>
    <mergeCell ref="AG74:AJ74"/>
    <mergeCell ref="AG75:AJ75"/>
    <mergeCell ref="AG68:AJ68"/>
    <mergeCell ref="AG69:AJ69"/>
    <mergeCell ref="AG70:AJ70"/>
    <mergeCell ref="V76:Y76"/>
    <mergeCell ref="AG76:AJ76"/>
    <mergeCell ref="V77:Y77"/>
    <mergeCell ref="AG77:AJ77"/>
    <mergeCell ref="AG71:AJ71"/>
    <mergeCell ref="AG72:AJ72"/>
    <mergeCell ref="V72:Y72"/>
    <mergeCell ref="V73:Y73"/>
    <mergeCell ref="V74:Y74"/>
    <mergeCell ref="V75:Y75"/>
    <mergeCell ref="V68:Y68"/>
    <mergeCell ref="V69:Y69"/>
    <mergeCell ref="V70:Y70"/>
    <mergeCell ref="V71:Y71"/>
    <mergeCell ref="V80:Y80"/>
    <mergeCell ref="AG80:AJ80"/>
    <mergeCell ref="V81:Y81"/>
    <mergeCell ref="AG81:AJ81"/>
    <mergeCell ref="V78:Y78"/>
    <mergeCell ref="AG78:AJ78"/>
    <mergeCell ref="V79:Y79"/>
    <mergeCell ref="AG79:AJ79"/>
    <mergeCell ref="AR16:AU16"/>
    <mergeCell ref="AR17:AU17"/>
    <mergeCell ref="AR18:AU18"/>
    <mergeCell ref="AR19:AU19"/>
    <mergeCell ref="AR20:AU20"/>
    <mergeCell ref="AR21:AU21"/>
    <mergeCell ref="AR22:AU22"/>
    <mergeCell ref="AR23:AU23"/>
    <mergeCell ref="AR24:AU24"/>
    <mergeCell ref="AR25:AU25"/>
    <mergeCell ref="AR31:AU31"/>
    <mergeCell ref="AR32:AU32"/>
    <mergeCell ref="AR33:AU33"/>
    <mergeCell ref="AR34:AU34"/>
    <mergeCell ref="AR35:AU35"/>
    <mergeCell ref="AR26:AU26"/>
    <mergeCell ref="AR27:AU27"/>
    <mergeCell ref="AR28:AU28"/>
    <mergeCell ref="AR29:AU29"/>
    <mergeCell ref="AR30:AU30"/>
    <mergeCell ref="AR41:AU41"/>
    <mergeCell ref="AR42:AU42"/>
    <mergeCell ref="AR43:AU43"/>
    <mergeCell ref="AR44:AU44"/>
    <mergeCell ref="AR45:AU45"/>
    <mergeCell ref="AR36:AU36"/>
    <mergeCell ref="AR37:AU37"/>
    <mergeCell ref="AR38:AU38"/>
    <mergeCell ref="AR39:AU39"/>
    <mergeCell ref="AR40:AU40"/>
    <mergeCell ref="AR51:AU51"/>
    <mergeCell ref="AR52:AU52"/>
    <mergeCell ref="AR53:AU53"/>
    <mergeCell ref="AR54:AU54"/>
    <mergeCell ref="AR55:AU55"/>
    <mergeCell ref="AR46:AU46"/>
    <mergeCell ref="AR47:AU47"/>
    <mergeCell ref="AR48:AU48"/>
    <mergeCell ref="AR49:AU49"/>
    <mergeCell ref="AR50:AU50"/>
    <mergeCell ref="AR61:AU61"/>
    <mergeCell ref="AR62:AU62"/>
    <mergeCell ref="AR63:AU63"/>
    <mergeCell ref="AR64:AU64"/>
    <mergeCell ref="AR65:AU65"/>
    <mergeCell ref="AR56:AU56"/>
    <mergeCell ref="AR57:AU57"/>
    <mergeCell ref="AR58:AU58"/>
    <mergeCell ref="AR59:AU59"/>
    <mergeCell ref="AR60:AU60"/>
    <mergeCell ref="AR79:AU79"/>
    <mergeCell ref="AR80:AU80"/>
    <mergeCell ref="AR71:AU71"/>
    <mergeCell ref="AR72:AU72"/>
    <mergeCell ref="AR73:AU73"/>
    <mergeCell ref="AR74:AU74"/>
    <mergeCell ref="AR75:AU75"/>
    <mergeCell ref="AR66:AU66"/>
    <mergeCell ref="AR67:AU67"/>
    <mergeCell ref="AR68:AU68"/>
    <mergeCell ref="AR69:AU69"/>
    <mergeCell ref="AR70:AU70"/>
    <mergeCell ref="AX28:BA28"/>
    <mergeCell ref="AX29:BA29"/>
    <mergeCell ref="AX30:BA30"/>
    <mergeCell ref="AX31:BA31"/>
    <mergeCell ref="AX32:BA32"/>
    <mergeCell ref="AR81:AU81"/>
    <mergeCell ref="AX13:BA13"/>
    <mergeCell ref="AX14:BA14"/>
    <mergeCell ref="AX15:BA15"/>
    <mergeCell ref="AX16:BA16"/>
    <mergeCell ref="AX17:BA17"/>
    <mergeCell ref="AX18:BA18"/>
    <mergeCell ref="AX19:BA19"/>
    <mergeCell ref="AX20:BA20"/>
    <mergeCell ref="AX21:BA21"/>
    <mergeCell ref="AX22:BA22"/>
    <mergeCell ref="AX23:BA23"/>
    <mergeCell ref="AX24:BA24"/>
    <mergeCell ref="AX25:BA25"/>
    <mergeCell ref="AX26:BA26"/>
    <mergeCell ref="AX27:BA27"/>
    <mergeCell ref="AR76:AU76"/>
    <mergeCell ref="AR77:AU77"/>
    <mergeCell ref="AR78:AU78"/>
    <mergeCell ref="AX38:BA38"/>
    <mergeCell ref="AX39:BA39"/>
    <mergeCell ref="AX40:BA40"/>
    <mergeCell ref="AX41:BA41"/>
    <mergeCell ref="AX42:BA42"/>
    <mergeCell ref="AX33:BA33"/>
    <mergeCell ref="AX34:BA34"/>
    <mergeCell ref="AX35:BA35"/>
    <mergeCell ref="AX36:BA36"/>
    <mergeCell ref="AX37:BA37"/>
    <mergeCell ref="AX48:BA48"/>
    <mergeCell ref="AX49:BA49"/>
    <mergeCell ref="AX50:BA50"/>
    <mergeCell ref="AX51:BA51"/>
    <mergeCell ref="AX52:BA52"/>
    <mergeCell ref="AX43:BA43"/>
    <mergeCell ref="AX44:BA44"/>
    <mergeCell ref="AX45:BA45"/>
    <mergeCell ref="AX46:BA46"/>
    <mergeCell ref="AX47:BA47"/>
    <mergeCell ref="AX58:BA58"/>
    <mergeCell ref="AX59:BA59"/>
    <mergeCell ref="AX60:BA60"/>
    <mergeCell ref="AX61:BA61"/>
    <mergeCell ref="AX62:BA62"/>
    <mergeCell ref="AX53:BA53"/>
    <mergeCell ref="AX54:BA54"/>
    <mergeCell ref="AX55:BA55"/>
    <mergeCell ref="AX56:BA56"/>
    <mergeCell ref="AX57:BA57"/>
    <mergeCell ref="BB18:BC18"/>
    <mergeCell ref="BB19:BC19"/>
    <mergeCell ref="BB20:BC20"/>
    <mergeCell ref="BB21:BC21"/>
    <mergeCell ref="BB22:BC22"/>
    <mergeCell ref="BB23:BC23"/>
    <mergeCell ref="BB24:BC24"/>
    <mergeCell ref="BB25:BC25"/>
    <mergeCell ref="BB26:BC26"/>
    <mergeCell ref="BB27:BC27"/>
    <mergeCell ref="BB28:BC28"/>
    <mergeCell ref="BB29:BC29"/>
    <mergeCell ref="BB30:BC30"/>
    <mergeCell ref="BB31:BC31"/>
    <mergeCell ref="BB32:BC32"/>
    <mergeCell ref="BB33:BC33"/>
    <mergeCell ref="BB34:BC34"/>
    <mergeCell ref="BB35:BC35"/>
    <mergeCell ref="BB36:BC36"/>
    <mergeCell ref="BB37:BC37"/>
    <mergeCell ref="BB38:BC38"/>
    <mergeCell ref="BB39:BC39"/>
    <mergeCell ref="BB40:BC40"/>
    <mergeCell ref="BB41:BC41"/>
    <mergeCell ref="BB42:BC42"/>
    <mergeCell ref="BB43:BC43"/>
    <mergeCell ref="BB44:BC44"/>
    <mergeCell ref="BB45:BC45"/>
    <mergeCell ref="BB46:BC46"/>
    <mergeCell ref="BB47:BC47"/>
    <mergeCell ref="BB48:BC48"/>
    <mergeCell ref="BB49:BC49"/>
    <mergeCell ref="BB50:BC50"/>
    <mergeCell ref="BB51:BC51"/>
    <mergeCell ref="BB52:BC52"/>
    <mergeCell ref="BB53:BC53"/>
    <mergeCell ref="BB54:BC54"/>
    <mergeCell ref="BB55:BC55"/>
    <mergeCell ref="BB56:BC56"/>
    <mergeCell ref="BB57:BC57"/>
    <mergeCell ref="BB58:BC58"/>
    <mergeCell ref="BB59:BC59"/>
    <mergeCell ref="BB60:BC60"/>
    <mergeCell ref="BB61:BC61"/>
    <mergeCell ref="BB62:BC62"/>
    <mergeCell ref="AX68:BA68"/>
    <mergeCell ref="AX69:BA69"/>
    <mergeCell ref="AX70:BA70"/>
    <mergeCell ref="AX71:BA71"/>
    <mergeCell ref="AX72:BA72"/>
    <mergeCell ref="AX63:BA63"/>
    <mergeCell ref="AX64:BA64"/>
    <mergeCell ref="AX65:BA65"/>
    <mergeCell ref="AX66:BA66"/>
    <mergeCell ref="AX67:BA67"/>
    <mergeCell ref="BB63:BC63"/>
    <mergeCell ref="BB64:BC64"/>
    <mergeCell ref="BB65:BC65"/>
    <mergeCell ref="BB66:BC66"/>
    <mergeCell ref="BB67:BC67"/>
    <mergeCell ref="BB68:BC68"/>
    <mergeCell ref="BB69:BC69"/>
    <mergeCell ref="BB70:BC70"/>
    <mergeCell ref="BB71:BC71"/>
    <mergeCell ref="AX81:BA81"/>
    <mergeCell ref="BB81:BC81"/>
    <mergeCell ref="BB76:BC76"/>
    <mergeCell ref="BB77:BC77"/>
    <mergeCell ref="BB78:BC78"/>
    <mergeCell ref="BB79:BC79"/>
    <mergeCell ref="BB80:BC80"/>
    <mergeCell ref="BB72:BC72"/>
    <mergeCell ref="BB73:BC73"/>
    <mergeCell ref="BB74:BC74"/>
    <mergeCell ref="BB75:BC75"/>
    <mergeCell ref="AX76:BA76"/>
    <mergeCell ref="AX77:BA77"/>
    <mergeCell ref="AX78:BA78"/>
    <mergeCell ref="AX79:BA79"/>
    <mergeCell ref="AX80:BA80"/>
    <mergeCell ref="AX73:BA73"/>
    <mergeCell ref="AX74:BA74"/>
    <mergeCell ref="AX75:BA75"/>
    <mergeCell ref="AL1:BC2"/>
    <mergeCell ref="BB10:BC10"/>
    <mergeCell ref="AU10:AV10"/>
    <mergeCell ref="AD10:AE10"/>
    <mergeCell ref="AO10:AP10"/>
    <mergeCell ref="AA8:AE9"/>
    <mergeCell ref="AL8:AP9"/>
    <mergeCell ref="V11:Y11"/>
    <mergeCell ref="AG11:AJ11"/>
    <mergeCell ref="V5:AP5"/>
  </mergeCells>
  <conditionalFormatting sqref="V12:Y147">
    <cfRule type="dataBar" priority="7">
      <dataBar>
        <cfvo type="num" val="-0.45"/>
        <cfvo type="num" val="1"/>
        <color theme="1" tint="0.499984740745262"/>
      </dataBar>
      <extLst>
        <ext xmlns:x14="http://schemas.microsoft.com/office/spreadsheetml/2009/9/main" uri="{B025F937-C7B1-47D3-B67F-A62EFF666E3E}">
          <x14:id>{425FC8BE-0E0E-4105-8DEE-64C6233108F7}</x14:id>
        </ext>
      </extLst>
    </cfRule>
  </conditionalFormatting>
  <conditionalFormatting sqref="AB12:AB147">
    <cfRule type="expression" dxfId="32" priority="26">
      <formula>OR($N12="",AND(ISEVEN(ROW(N12)),ISERROR(AB12)))</formula>
    </cfRule>
  </conditionalFormatting>
  <conditionalFormatting sqref="AX12:BA147">
    <cfRule type="dataBar" priority="17">
      <dataBar>
        <cfvo type="formula" val="-MAX($AX$12:$AX$81)/2.5"/>
        <cfvo type="max"/>
        <color rgb="FF638EC6"/>
      </dataBar>
      <extLst>
        <ext xmlns:x14="http://schemas.microsoft.com/office/spreadsheetml/2009/9/main" uri="{B025F937-C7B1-47D3-B67F-A62EFF666E3E}">
          <x14:id>{2940B666-567A-4EE3-978A-AC4FCC9A37E5}</x14:id>
        </ext>
      </extLst>
    </cfRule>
  </conditionalFormatting>
  <conditionalFormatting sqref="AR12:AU147">
    <cfRule type="dataBar" priority="14">
      <dataBar>
        <cfvo type="num" val="-0.4"/>
        <cfvo type="num" val="1"/>
        <color rgb="FF638EC6"/>
      </dataBar>
      <extLst>
        <ext xmlns:x14="http://schemas.microsoft.com/office/spreadsheetml/2009/9/main" uri="{B025F937-C7B1-47D3-B67F-A62EFF666E3E}">
          <x14:id>{8977693E-62BC-4E14-B31D-FC916F019C92}</x14:id>
        </ext>
      </extLst>
    </cfRule>
  </conditionalFormatting>
  <conditionalFormatting sqref="N12:Z13 N14:U81 Z14:Z81 V13:Y147 AA12:BB147">
    <cfRule type="expression" dxfId="31" priority="25">
      <formula>AND(NOT($N12=""),ISODD(ROW($N12)))</formula>
    </cfRule>
  </conditionalFormatting>
  <conditionalFormatting sqref="AB12:AB147">
    <cfRule type="expression" dxfId="30" priority="22">
      <formula>AND(NOT($N12=""),ISODD(ROW(N12)),ISERROR(AB12))</formula>
    </cfRule>
  </conditionalFormatting>
  <conditionalFormatting sqref="AG12:AJ147">
    <cfRule type="dataBar" priority="13">
      <dataBar>
        <cfvo type="formula" val="-MAX($AG$12:$AG$147)/2.5"/>
        <cfvo type="max"/>
        <color theme="1" tint="0.499984740745262"/>
      </dataBar>
      <extLst>
        <ext xmlns:x14="http://schemas.microsoft.com/office/spreadsheetml/2009/9/main" uri="{B025F937-C7B1-47D3-B67F-A62EFF666E3E}">
          <x14:id>{4BE7E483-1738-4E7B-9E45-DFCF1E7263BD}</x14:id>
        </ext>
      </extLst>
    </cfRule>
  </conditionalFormatting>
  <conditionalFormatting sqref="N82:U147 Z82:Z147">
    <cfRule type="expression" dxfId="29" priority="6">
      <formula>AND(NOT($N82=""),ISODD(ROW($N82)))</formula>
    </cfRule>
  </conditionalFormatting>
  <conditionalFormatting sqref="AM12:AM147">
    <cfRule type="expression" dxfId="28" priority="142">
      <formula>OR($N12="",AND(ISEVEN(ROW(AB12)),ISERROR(AM12)))</formula>
    </cfRule>
  </conditionalFormatting>
  <conditionalFormatting sqref="AM12:AM147">
    <cfRule type="expression" dxfId="27" priority="143">
      <formula>AND(NOT($N12=""),ISODD(ROW(AB12)),ISERROR(AM12))</formula>
    </cfRule>
  </conditionalFormatting>
  <conditionalFormatting sqref="AO12:AP147">
    <cfRule type="expression" dxfId="26" priority="145">
      <formula>OR($N12="",AND(ISEVEN(ROW(AC12)),ISERROR(AO12)))</formula>
    </cfRule>
  </conditionalFormatting>
  <conditionalFormatting sqref="AO12:AP147">
    <cfRule type="expression" dxfId="25" priority="147">
      <formula>AND(NOT($N12=""),ISODD(ROW(AC12)),ISERROR(AO12))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Option Button 3">
              <controlPr defaultSize="0" autoFill="0" autoLine="0" autoPict="0">
                <anchor moveWithCells="1">
                  <from>
                    <xdr:col>12</xdr:col>
                    <xdr:colOff>247650</xdr:colOff>
                    <xdr:row>5</xdr:row>
                    <xdr:rowOff>47625</xdr:rowOff>
                  </from>
                  <to>
                    <xdr:col>13</xdr:col>
                    <xdr:colOff>171450</xdr:colOff>
                    <xdr:row>6</xdr:row>
                    <xdr:rowOff>171450</xdr:rowOff>
                  </to>
                </anchor>
              </controlPr>
            </control>
          </mc:Choice>
        </mc:AlternateContent>
        <mc:AlternateContent xmlns:mc="http://schemas.openxmlformats.org/markup-compatibility/2006">
          <mc:Choice Requires="x14">
            <control shapeId="6148" r:id="rId5" name="Option Button 4">
              <controlPr defaultSize="0" autoFill="0" autoLine="0" autoPict="0">
                <anchor moveWithCells="1">
                  <from>
                    <xdr:col>21</xdr:col>
                    <xdr:colOff>28575</xdr:colOff>
                    <xdr:row>5</xdr:row>
                    <xdr:rowOff>47625</xdr:rowOff>
                  </from>
                  <to>
                    <xdr:col>21</xdr:col>
                    <xdr:colOff>209550</xdr:colOff>
                    <xdr:row>6</xdr:row>
                    <xdr:rowOff>171450</xdr:rowOff>
                  </to>
                </anchor>
              </controlPr>
            </control>
          </mc:Choice>
        </mc:AlternateContent>
        <mc:AlternateContent xmlns:mc="http://schemas.openxmlformats.org/markup-compatibility/2006">
          <mc:Choice Requires="x14">
            <control shapeId="6149" r:id="rId6" name="Option Button 5">
              <controlPr defaultSize="0" autoFill="0" autoLine="0" autoPict="0">
                <anchor moveWithCells="1">
                  <from>
                    <xdr:col>32</xdr:col>
                    <xdr:colOff>28575</xdr:colOff>
                    <xdr:row>5</xdr:row>
                    <xdr:rowOff>47625</xdr:rowOff>
                  </from>
                  <to>
                    <xdr:col>32</xdr:col>
                    <xdr:colOff>209550</xdr:colOff>
                    <xdr:row>6</xdr:row>
                    <xdr:rowOff>171450</xdr:rowOff>
                  </to>
                </anchor>
              </controlPr>
            </control>
          </mc:Choice>
        </mc:AlternateContent>
        <mc:AlternateContent xmlns:mc="http://schemas.openxmlformats.org/markup-compatibility/2006">
          <mc:Choice Requires="x14">
            <control shapeId="6150" r:id="rId7" name="Option Button 6">
              <controlPr defaultSize="0" autoFill="0" autoLine="0" autoPict="0">
                <anchor moveWithCells="1">
                  <from>
                    <xdr:col>43</xdr:col>
                    <xdr:colOff>28575</xdr:colOff>
                    <xdr:row>5</xdr:row>
                    <xdr:rowOff>47625</xdr:rowOff>
                  </from>
                  <to>
                    <xdr:col>43</xdr:col>
                    <xdr:colOff>209550</xdr:colOff>
                    <xdr:row>6</xdr:row>
                    <xdr:rowOff>171450</xdr:rowOff>
                  </to>
                </anchor>
              </controlPr>
            </control>
          </mc:Choice>
        </mc:AlternateContent>
        <mc:AlternateContent xmlns:mc="http://schemas.openxmlformats.org/markup-compatibility/2006">
          <mc:Choice Requires="x14">
            <control shapeId="6245" r:id="rId8" name="Drop Down 101">
              <controlPr defaultSize="0" autoLine="0" autoPict="0">
                <anchor moveWithCells="1">
                  <from>
                    <xdr:col>14</xdr:col>
                    <xdr:colOff>114300</xdr:colOff>
                    <xdr:row>2</xdr:row>
                    <xdr:rowOff>0</xdr:rowOff>
                  </from>
                  <to>
                    <xdr:col>18</xdr:col>
                    <xdr:colOff>0</xdr:colOff>
                    <xdr:row>2</xdr:row>
                    <xdr:rowOff>180975</xdr:rowOff>
                  </to>
                </anchor>
              </controlPr>
            </control>
          </mc:Choice>
        </mc:AlternateContent>
        <mc:AlternateContent xmlns:mc="http://schemas.openxmlformats.org/markup-compatibility/2006">
          <mc:Choice Requires="x14">
            <control shapeId="6248" r:id="rId9" name="Drop Down 104">
              <controlPr defaultSize="0" autoLine="0" autoPict="0">
                <anchor moveWithCells="1">
                  <from>
                    <xdr:col>14</xdr:col>
                    <xdr:colOff>114300</xdr:colOff>
                    <xdr:row>3</xdr:row>
                    <xdr:rowOff>0</xdr:rowOff>
                  </from>
                  <to>
                    <xdr:col>20</xdr:col>
                    <xdr:colOff>209550</xdr:colOff>
                    <xdr:row>3</xdr:row>
                    <xdr:rowOff>180975</xdr:rowOff>
                  </to>
                </anchor>
              </controlPr>
            </control>
          </mc:Choice>
        </mc:AlternateContent>
        <mc:AlternateContent xmlns:mc="http://schemas.openxmlformats.org/markup-compatibility/2006">
          <mc:Choice Requires="x14">
            <control shapeId="6249" r:id="rId10" name="Drop Down 105">
              <controlPr defaultSize="0" autoLine="0" autoPict="0">
                <anchor moveWithCells="1">
                  <from>
                    <xdr:col>14</xdr:col>
                    <xdr:colOff>114300</xdr:colOff>
                    <xdr:row>4</xdr:row>
                    <xdr:rowOff>0</xdr:rowOff>
                  </from>
                  <to>
                    <xdr:col>18</xdr:col>
                    <xdr:colOff>0</xdr:colOff>
                    <xdr:row>4</xdr:row>
                    <xdr:rowOff>180975</xdr:rowOff>
                  </to>
                </anchor>
              </controlPr>
            </control>
          </mc:Choice>
        </mc:AlternateContent>
        <mc:AlternateContent xmlns:mc="http://schemas.openxmlformats.org/markup-compatibility/2006">
          <mc:Choice Requires="x14">
            <control shapeId="6491" r:id="rId11" name="Option Button 347">
              <controlPr defaultSize="0" autoFill="0" autoLine="0" autoPict="0">
                <anchor moveWithCells="1">
                  <from>
                    <xdr:col>49</xdr:col>
                    <xdr:colOff>19050</xdr:colOff>
                    <xdr:row>5</xdr:row>
                    <xdr:rowOff>47625</xdr:rowOff>
                  </from>
                  <to>
                    <xdr:col>49</xdr:col>
                    <xdr:colOff>200025</xdr:colOff>
                    <xdr:row>6</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25FC8BE-0E0E-4105-8DEE-64C6233108F7}">
            <x14:dataBar minLength="0" maxLength="100" gradient="0">
              <x14:cfvo type="num">
                <xm:f>-0.45</xm:f>
              </x14:cfvo>
              <x14:cfvo type="num">
                <xm:f>1</xm:f>
              </x14:cfvo>
              <x14:negativeFillColor rgb="FFFF0000"/>
              <x14:axisColor rgb="FF000000"/>
            </x14:dataBar>
          </x14:cfRule>
          <xm:sqref>V12:Y147</xm:sqref>
        </x14:conditionalFormatting>
        <x14:conditionalFormatting xmlns:xm="http://schemas.microsoft.com/office/excel/2006/main">
          <x14:cfRule type="dataBar" id="{2940B666-567A-4EE3-978A-AC4FCC9A37E5}">
            <x14:dataBar minLength="0" maxLength="100" gradient="0">
              <x14:cfvo type="formula">
                <xm:f>-MAX($AX$12:$AX$81)/2.5</xm:f>
              </x14:cfvo>
              <x14:cfvo type="autoMax"/>
              <x14:negativeFillColor rgb="FFFF0000"/>
              <x14:axisColor rgb="FF000000"/>
            </x14:dataBar>
          </x14:cfRule>
          <xm:sqref>AX12:BA147</xm:sqref>
        </x14:conditionalFormatting>
        <x14:conditionalFormatting xmlns:xm="http://schemas.microsoft.com/office/excel/2006/main">
          <x14:cfRule type="dataBar" id="{8977693E-62BC-4E14-B31D-FC916F019C92}">
            <x14:dataBar minLength="0" maxLength="100" gradient="0">
              <x14:cfvo type="num">
                <xm:f>-0.4</xm:f>
              </x14:cfvo>
              <x14:cfvo type="num">
                <xm:f>1</xm:f>
              </x14:cfvo>
              <x14:negativeFillColor rgb="FFFF0000"/>
              <x14:axisColor rgb="FF000000"/>
            </x14:dataBar>
          </x14:cfRule>
          <xm:sqref>AR12:AU147</xm:sqref>
        </x14:conditionalFormatting>
        <x14:conditionalFormatting xmlns:xm="http://schemas.microsoft.com/office/excel/2006/main">
          <x14:cfRule type="dataBar" id="{4BE7E483-1738-4E7B-9E45-DFCF1E7263BD}">
            <x14:dataBar minLength="0" maxLength="100" gradient="0">
              <x14:cfvo type="formula">
                <xm:f>-MAX($AG$12:$AG$147)/2.5</xm:f>
              </x14:cfvo>
              <x14:cfvo type="autoMax"/>
              <x14:negativeFillColor rgb="FFFF0000"/>
              <x14:axisColor rgb="FF000000"/>
            </x14:dataBar>
          </x14:cfRule>
          <xm:sqref>AG12:AJ147</xm:sqref>
        </x14:conditionalFormatting>
        <x14:conditionalFormatting xmlns:xm="http://schemas.microsoft.com/office/excel/2006/main">
          <x14:cfRule type="expression" priority="4" id="{FEEE029A-7D99-4ED0-8E58-5B77C6A187DD}">
            <xm:f>'Intermediate Data'!$AF54="CLASS"</xm:f>
            <x14:dxf>
              <font>
                <color theme="8"/>
              </font>
            </x14:dxf>
          </x14:cfRule>
          <xm:sqref>V12:Y147</xm:sqref>
        </x14:conditionalFormatting>
        <x14:conditionalFormatting xmlns:xm="http://schemas.microsoft.com/office/excel/2006/main">
          <x14:cfRule type="expression" priority="239" id="{99FE4942-555A-4447-8FC9-888F4A9ACBBE}">
            <xm:f>'Intermediate Data'!$D$46=1</xm:f>
            <x14:dxf>
              <fill>
                <patternFill>
                  <bgColor theme="5" tint="0.59996337778862885"/>
                </patternFill>
              </fill>
            </x14:dxf>
          </x14:cfRule>
          <x14:cfRule type="expression" priority="240" id="{029113BF-D213-4AF3-BB35-C4EEB9FE1A96}">
            <xm:f>'Intermediate Data'!$D$46=0</xm:f>
            <x14:dxf>
              <fill>
                <patternFill>
                  <bgColor theme="4" tint="0.59996337778862885"/>
                </patternFill>
              </fill>
            </x14:dxf>
          </x14:cfRule>
          <xm:sqref>B9:L9 Y3:BC3</xm:sqref>
        </x14:conditionalFormatting>
        <x14:conditionalFormatting xmlns:xm="http://schemas.microsoft.com/office/excel/2006/main">
          <x14:cfRule type="expression" priority="3" id="{048C0F85-D0FF-47B6-9EF1-86C890404448}">
            <xm:f>'Intermediate Data'!$E$46='Intermediate Data'!$B$4</xm:f>
            <x14:dxf>
              <font>
                <color theme="2" tint="-0.24994659260841701"/>
              </font>
              <fill>
                <patternFill>
                  <bgColor theme="0"/>
                </patternFill>
              </fill>
            </x14:dxf>
          </x14:cfRule>
          <xm:sqref>K4:U4</xm:sqref>
        </x14:conditionalFormatting>
        <x14:conditionalFormatting xmlns:xm="http://schemas.microsoft.com/office/excel/2006/main">
          <x14:cfRule type="expression" priority="1" id="{936BA74E-BD3F-4EA3-AD8B-7584427F800E}">
            <xm:f>'Intermediate Data'!$D$46=1</xm:f>
            <x14:dxf>
              <fill>
                <patternFill>
                  <bgColor theme="5" tint="0.59996337778862885"/>
                </patternFill>
              </fill>
            </x14:dxf>
          </x14:cfRule>
          <x14:cfRule type="expression" priority="2" id="{DB135641-002E-44A2-AE36-C757E515F9AB}">
            <xm:f>'Intermediate Data'!$D$46=0</xm:f>
            <x14:dxf>
              <fill>
                <patternFill>
                  <bgColor theme="4" tint="0.59996337778862885"/>
                </patternFill>
              </fill>
            </x14:dxf>
          </x14:cfRule>
          <xm:sqref>V3:X3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sheetPr>
  <dimension ref="A1:CR68"/>
  <sheetViews>
    <sheetView showRowColHeaders="0" zoomScaleNormal="100" workbookViewId="0">
      <selection activeCell="L1" sqref="L1:V2"/>
    </sheetView>
  </sheetViews>
  <sheetFormatPr defaultColWidth="0" defaultRowHeight="15" zeroHeight="1" x14ac:dyDescent="0.25"/>
  <cols>
    <col min="1" max="1" width="1.28515625" customWidth="1"/>
    <col min="2" max="7" width="3.85546875" customWidth="1"/>
    <col min="8" max="8" width="5.42578125" customWidth="1"/>
    <col min="9" max="10" width="3.85546875" customWidth="1"/>
    <col min="11" max="11" width="6" bestFit="1" customWidth="1"/>
    <col min="12" max="14" width="3.85546875" customWidth="1"/>
    <col min="15" max="15" width="4.85546875" customWidth="1"/>
    <col min="16" max="16" width="3.85546875" customWidth="1"/>
    <col min="17" max="17" width="5" customWidth="1"/>
    <col min="18" max="19" width="5.140625" customWidth="1"/>
    <col min="20" max="20" width="5" customWidth="1"/>
    <col min="21" max="21" width="5.140625" customWidth="1"/>
    <col min="22" max="23" width="4.28515625" bestFit="1" customWidth="1"/>
    <col min="24" max="25" width="3.85546875" customWidth="1"/>
    <col min="26" max="26" width="4.140625" customWidth="1"/>
    <col min="27" max="28" width="4.140625" style="147" customWidth="1"/>
    <col min="29" max="32" width="4.28515625" style="147" customWidth="1"/>
    <col min="33" max="33" width="1.5703125" style="147" customWidth="1"/>
    <col min="34" max="37" width="4.140625" style="147" customWidth="1"/>
    <col min="38" max="38" width="1.7109375" style="147" customWidth="1"/>
    <col min="39" max="43" width="4.140625" style="147" customWidth="1"/>
    <col min="44" max="44" width="4.85546875" style="147" customWidth="1"/>
    <col min="45" max="45" width="4.140625" style="147" customWidth="1"/>
    <col min="46" max="46" width="2" style="147" customWidth="1"/>
    <col min="47" max="52" width="3.85546875" customWidth="1"/>
    <col min="53" max="63" width="2" customWidth="1"/>
    <col min="64" max="64" width="3.5703125" customWidth="1"/>
    <col min="65" max="69" width="3.85546875" customWidth="1"/>
    <col min="70" max="70" width="4.5703125" customWidth="1"/>
    <col min="71" max="71" width="4.28515625" bestFit="1" customWidth="1"/>
    <col min="72" max="73" width="3.85546875" customWidth="1"/>
    <col min="74" max="79" width="3.85546875" hidden="1" customWidth="1"/>
    <col min="80" max="81" width="5.28515625" hidden="1" customWidth="1"/>
    <col min="82" max="87" width="3.85546875" hidden="1" customWidth="1"/>
    <col min="88" max="89" width="5.140625" hidden="1" customWidth="1"/>
    <col min="90" max="96" width="0" hidden="1" customWidth="1"/>
    <col min="97" max="16384" width="3.85546875" hidden="1"/>
  </cols>
  <sheetData>
    <row r="1" spans="1:86" x14ac:dyDescent="0.25">
      <c r="A1" s="24"/>
      <c r="B1" s="683" t="s">
        <v>626</v>
      </c>
      <c r="C1" s="683"/>
      <c r="D1" s="683"/>
      <c r="E1" s="683"/>
      <c r="F1" s="683"/>
      <c r="G1" s="683"/>
      <c r="H1" s="683"/>
      <c r="I1" s="683"/>
      <c r="J1" s="683"/>
      <c r="K1" s="683"/>
      <c r="L1" s="684"/>
      <c r="M1" s="684"/>
      <c r="N1" s="684"/>
      <c r="O1" s="684"/>
      <c r="P1" s="684"/>
      <c r="Q1" s="684"/>
      <c r="R1" s="684"/>
      <c r="S1" s="684"/>
      <c r="T1" s="684"/>
      <c r="U1" s="684"/>
      <c r="V1" s="684"/>
      <c r="W1" s="38" t="s">
        <v>977</v>
      </c>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24"/>
      <c r="BV1" s="24"/>
      <c r="CC1" s="67"/>
      <c r="CD1" s="67"/>
      <c r="CE1" s="24"/>
      <c r="CF1" s="24"/>
      <c r="CG1" s="24"/>
      <c r="CH1" s="24"/>
    </row>
    <row r="2" spans="1:86" ht="15.75" customHeight="1" x14ac:dyDescent="0.25">
      <c r="A2" s="24"/>
      <c r="B2" s="683"/>
      <c r="C2" s="683"/>
      <c r="D2" s="683"/>
      <c r="E2" s="683"/>
      <c r="F2" s="683"/>
      <c r="G2" s="683"/>
      <c r="H2" s="683"/>
      <c r="I2" s="683"/>
      <c r="J2" s="683"/>
      <c r="K2" s="683"/>
      <c r="L2" s="684"/>
      <c r="M2" s="684"/>
      <c r="N2" s="684"/>
      <c r="O2" s="684"/>
      <c r="P2" s="684"/>
      <c r="Q2" s="684"/>
      <c r="R2" s="684"/>
      <c r="S2" s="684"/>
      <c r="T2" s="684"/>
      <c r="U2" s="684"/>
      <c r="V2" s="684"/>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24"/>
      <c r="BV2" s="24"/>
      <c r="CC2" s="31"/>
      <c r="CD2" s="31"/>
      <c r="CE2" s="31"/>
      <c r="CF2" s="31"/>
      <c r="CG2" s="31"/>
      <c r="CH2" s="31"/>
    </row>
    <row r="3" spans="1:86" x14ac:dyDescent="0.25">
      <c r="A3" s="24"/>
      <c r="B3" s="129" t="s">
        <v>186</v>
      </c>
      <c r="C3" s="128"/>
      <c r="D3" s="128"/>
      <c r="E3" s="128"/>
      <c r="F3" s="157"/>
      <c r="G3" s="128"/>
      <c r="H3" s="128"/>
      <c r="I3" s="128"/>
      <c r="J3" s="128"/>
      <c r="K3" s="31"/>
      <c r="L3" s="28"/>
      <c r="M3" s="28"/>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24"/>
      <c r="BV3" s="24"/>
      <c r="CC3" s="31"/>
      <c r="CD3" s="31"/>
      <c r="CE3" s="31"/>
      <c r="CF3" s="31"/>
      <c r="CG3" s="31"/>
      <c r="CH3" s="31"/>
    </row>
    <row r="4" spans="1:86" ht="15.75" thickBot="1" x14ac:dyDescent="0.3">
      <c r="A4" s="24"/>
      <c r="B4" s="129" t="s">
        <v>601</v>
      </c>
      <c r="C4" s="219"/>
      <c r="D4" s="219"/>
      <c r="E4" s="219"/>
      <c r="F4" s="128"/>
      <c r="G4" s="128"/>
      <c r="H4" s="128"/>
      <c r="I4" s="128"/>
      <c r="J4" s="128"/>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161" t="s">
        <v>601</v>
      </c>
      <c r="BO4" s="129" t="s">
        <v>439</v>
      </c>
      <c r="BP4" s="128"/>
      <c r="BQ4" s="128"/>
      <c r="BR4" s="128"/>
      <c r="BS4" s="128"/>
      <c r="BT4" s="128"/>
      <c r="BU4" s="24"/>
      <c r="BV4" s="24"/>
      <c r="CC4" s="24"/>
      <c r="CD4" s="24"/>
      <c r="CE4" s="24"/>
      <c r="CF4" s="24"/>
      <c r="CG4" s="24"/>
      <c r="CH4" s="24"/>
    </row>
    <row r="5" spans="1:86" x14ac:dyDescent="0.25">
      <c r="A5" s="24"/>
      <c r="B5" s="129" t="s">
        <v>364</v>
      </c>
      <c r="C5" s="128"/>
      <c r="D5" s="128"/>
      <c r="E5" s="128"/>
      <c r="F5" s="128"/>
      <c r="G5" s="128"/>
      <c r="H5" s="128"/>
      <c r="I5" s="128"/>
      <c r="J5" s="128"/>
      <c r="K5" s="807" t="str">
        <f>'Intermediate Data'!AV48</f>
        <v>All IOUs</v>
      </c>
      <c r="L5" s="807"/>
      <c r="M5" s="807"/>
      <c r="N5" s="807"/>
      <c r="O5" s="807"/>
      <c r="P5" s="807"/>
      <c r="Q5" s="807"/>
      <c r="R5" s="807"/>
      <c r="S5" s="807"/>
      <c r="T5" s="807"/>
      <c r="U5" s="807"/>
      <c r="V5" s="807"/>
      <c r="W5" s="807"/>
      <c r="X5" s="24"/>
      <c r="Y5" s="808" t="s">
        <v>625</v>
      </c>
      <c r="Z5" s="808"/>
      <c r="AA5" s="808"/>
      <c r="AB5" s="808"/>
      <c r="AC5" s="808"/>
      <c r="AD5" s="808"/>
      <c r="AE5" s="808"/>
      <c r="AF5" s="808"/>
      <c r="AG5" s="808"/>
      <c r="AH5" s="808"/>
      <c r="AI5" s="808"/>
      <c r="AJ5" s="808"/>
      <c r="AK5" s="808"/>
      <c r="AL5" s="808"/>
      <c r="AM5" s="808"/>
      <c r="AN5" s="808"/>
      <c r="AO5" s="808"/>
      <c r="AP5" s="808"/>
      <c r="AQ5" s="808"/>
      <c r="AR5" s="808"/>
      <c r="AS5" s="808"/>
      <c r="AT5" s="808"/>
      <c r="AU5" s="808"/>
      <c r="AV5" s="808"/>
      <c r="AW5" s="808"/>
      <c r="AX5" s="808"/>
      <c r="AY5" s="808"/>
      <c r="AZ5" s="808"/>
      <c r="BA5" s="808"/>
      <c r="BB5" s="808"/>
      <c r="BC5" s="808"/>
      <c r="BD5" s="808"/>
      <c r="BE5" s="808"/>
      <c r="BF5" s="808"/>
      <c r="BG5" s="808"/>
      <c r="BH5" s="808"/>
      <c r="BI5" s="808"/>
      <c r="BJ5" s="808"/>
      <c r="BK5" s="808"/>
      <c r="BL5" s="808"/>
      <c r="BM5" s="808"/>
      <c r="BN5" s="24"/>
      <c r="BO5" s="102"/>
      <c r="BP5" s="201" t="s">
        <v>735</v>
      </c>
      <c r="BQ5" s="202"/>
      <c r="BR5" s="202"/>
      <c r="BS5" s="202"/>
      <c r="BT5" s="202"/>
      <c r="BU5" s="31"/>
      <c r="BV5" s="31"/>
      <c r="CC5" s="24"/>
      <c r="CD5" s="24"/>
      <c r="CE5" s="24"/>
      <c r="CF5" s="24"/>
      <c r="CG5" s="24"/>
    </row>
    <row r="6" spans="1:86" s="24" customFormat="1" ht="7.5" customHeight="1" x14ac:dyDescent="0.25">
      <c r="B6" s="175"/>
      <c r="BO6" s="103"/>
      <c r="BP6" s="826" t="s">
        <v>727</v>
      </c>
      <c r="BQ6" s="827"/>
      <c r="BR6" s="827"/>
      <c r="BS6" s="827"/>
      <c r="BT6" s="827"/>
      <c r="BU6" s="31"/>
      <c r="BV6" s="31"/>
    </row>
    <row r="7" spans="1:86" x14ac:dyDescent="0.25">
      <c r="A7" s="24"/>
      <c r="B7" s="129" t="s">
        <v>411</v>
      </c>
      <c r="C7" s="128"/>
      <c r="D7" s="128"/>
      <c r="E7" s="128"/>
      <c r="F7" s="128"/>
      <c r="G7" s="128"/>
      <c r="H7" s="128"/>
      <c r="I7" s="24"/>
      <c r="J7" s="25"/>
      <c r="K7" s="25"/>
      <c r="L7" s="25"/>
      <c r="M7" s="25"/>
      <c r="N7" s="25"/>
      <c r="O7" s="25"/>
      <c r="P7" s="25"/>
      <c r="Q7" s="25"/>
      <c r="R7" s="25"/>
      <c r="T7" s="25"/>
      <c r="U7" s="25"/>
      <c r="V7" s="25"/>
      <c r="W7" s="25"/>
      <c r="X7" s="25"/>
      <c r="Y7" s="160"/>
      <c r="Z7" s="25"/>
      <c r="AA7" s="25"/>
      <c r="AB7" s="25"/>
      <c r="AC7" s="160"/>
      <c r="AD7" s="25"/>
      <c r="AE7" s="25"/>
      <c r="AF7" s="25"/>
      <c r="AG7" s="25"/>
      <c r="AH7" s="160"/>
      <c r="AJ7" s="25"/>
      <c r="AK7" s="25"/>
      <c r="AL7" s="25"/>
      <c r="AM7" s="160"/>
      <c r="AN7" s="25"/>
      <c r="AO7" s="25"/>
      <c r="AP7" s="25"/>
      <c r="AQ7" s="25"/>
      <c r="AR7" s="25"/>
      <c r="AS7" s="25"/>
      <c r="AT7" s="25"/>
      <c r="AU7" s="25"/>
      <c r="AV7" s="160"/>
      <c r="AW7" s="25"/>
      <c r="AX7" s="25"/>
      <c r="AY7" s="25"/>
      <c r="AZ7" s="25"/>
      <c r="BA7" s="771"/>
      <c r="BB7" s="771"/>
      <c r="BC7" s="25"/>
      <c r="BD7" s="25"/>
      <c r="BE7" s="25"/>
      <c r="BF7" s="24"/>
      <c r="BG7" s="24"/>
      <c r="BH7" s="24"/>
      <c r="BI7" s="24"/>
      <c r="BJ7" s="24"/>
      <c r="BK7" s="24"/>
      <c r="BL7" s="24"/>
      <c r="BM7" s="24"/>
      <c r="BN7" s="107"/>
      <c r="BO7" s="103"/>
      <c r="BP7" s="826"/>
      <c r="BQ7" s="827"/>
      <c r="BR7" s="827"/>
      <c r="BS7" s="827"/>
      <c r="BT7" s="827"/>
      <c r="BU7" s="31"/>
      <c r="BV7" s="31"/>
      <c r="CC7" s="24"/>
      <c r="CD7" s="24"/>
      <c r="CE7" s="24"/>
      <c r="CF7" s="24"/>
      <c r="CG7" s="24"/>
    </row>
    <row r="8" spans="1:86" x14ac:dyDescent="0.25">
      <c r="A8" s="24"/>
      <c r="B8" s="62"/>
      <c r="C8" s="24"/>
      <c r="D8" s="24"/>
      <c r="E8" s="24"/>
      <c r="F8" s="24"/>
      <c r="G8" s="24"/>
      <c r="H8" s="24"/>
      <c r="I8" s="188" t="s">
        <v>608</v>
      </c>
      <c r="J8" s="188"/>
      <c r="K8" s="188"/>
      <c r="L8" s="188"/>
      <c r="M8" s="188"/>
      <c r="N8" s="188"/>
      <c r="O8" s="188"/>
      <c r="P8" s="188"/>
      <c r="Q8" s="188"/>
      <c r="R8" s="24"/>
      <c r="S8" s="189" t="s">
        <v>421</v>
      </c>
      <c r="T8" s="189"/>
      <c r="U8" s="189"/>
      <c r="V8" s="189"/>
      <c r="W8" s="189"/>
      <c r="X8" s="24"/>
      <c r="Y8" s="231" t="s">
        <v>672</v>
      </c>
      <c r="Z8" s="190"/>
      <c r="AA8" s="190"/>
      <c r="AB8" s="30"/>
      <c r="AC8" s="685" t="s">
        <v>609</v>
      </c>
      <c r="AD8" s="685"/>
      <c r="AE8" s="685"/>
      <c r="AF8" s="685"/>
      <c r="AG8" s="685"/>
      <c r="AH8" s="685"/>
      <c r="AI8" s="685"/>
      <c r="AJ8" s="685"/>
      <c r="AK8" s="685"/>
      <c r="AL8" s="685"/>
      <c r="AM8" s="685"/>
      <c r="AN8" s="685"/>
      <c r="AO8" s="685"/>
      <c r="AP8" s="685"/>
      <c r="AQ8" s="685"/>
      <c r="AR8" s="685"/>
      <c r="AS8" s="685"/>
      <c r="AT8" s="685"/>
      <c r="AU8" s="24"/>
      <c r="AV8" s="191" t="s">
        <v>182</v>
      </c>
      <c r="AW8" s="191"/>
      <c r="AX8" s="191"/>
      <c r="AY8" s="191"/>
      <c r="AZ8" s="24"/>
      <c r="BA8" s="191" t="s">
        <v>817</v>
      </c>
      <c r="BB8" s="191"/>
      <c r="BC8" s="191"/>
      <c r="BD8" s="191"/>
      <c r="BE8" s="191"/>
      <c r="BF8" s="191"/>
      <c r="BG8" s="191"/>
      <c r="BH8" s="191"/>
      <c r="BI8" s="191"/>
      <c r="BJ8" s="191"/>
      <c r="BK8" s="191"/>
      <c r="BL8" s="191"/>
      <c r="BM8" s="191"/>
      <c r="BN8" s="24"/>
      <c r="BO8" s="103"/>
      <c r="BP8" s="110" t="s">
        <v>726</v>
      </c>
      <c r="BQ8" s="24"/>
      <c r="BR8" s="24"/>
      <c r="BS8" s="24"/>
      <c r="BT8" s="24"/>
      <c r="BU8" s="24"/>
      <c r="BV8" s="24"/>
      <c r="CC8" s="24"/>
      <c r="CD8" s="24"/>
      <c r="CE8" s="24"/>
      <c r="CF8" s="24"/>
      <c r="CG8" s="24"/>
    </row>
    <row r="9" spans="1:86" ht="15.75" customHeight="1" x14ac:dyDescent="0.45">
      <c r="A9" s="24"/>
      <c r="B9" s="24"/>
      <c r="C9" s="24"/>
      <c r="D9" s="24"/>
      <c r="E9" s="24"/>
      <c r="F9" s="24"/>
      <c r="G9" s="24"/>
      <c r="H9" s="24"/>
      <c r="I9" s="188" t="s">
        <v>607</v>
      </c>
      <c r="J9" s="188"/>
      <c r="K9" s="196"/>
      <c r="L9" s="196" t="s">
        <v>610</v>
      </c>
      <c r="M9" s="196"/>
      <c r="N9" s="196"/>
      <c r="O9" s="196"/>
      <c r="P9" s="188"/>
      <c r="Q9" s="188"/>
      <c r="R9" s="24"/>
      <c r="S9" s="189" t="s">
        <v>422</v>
      </c>
      <c r="T9" s="189"/>
      <c r="U9" s="189"/>
      <c r="V9" s="189"/>
      <c r="W9" s="189"/>
      <c r="X9" s="24"/>
      <c r="Y9" s="190" t="s">
        <v>644</v>
      </c>
      <c r="Z9" s="190"/>
      <c r="AA9" s="190"/>
      <c r="AB9" s="30"/>
      <c r="AC9" s="830" t="s">
        <v>611</v>
      </c>
      <c r="AD9" s="830"/>
      <c r="AE9" s="830"/>
      <c r="AF9" s="830"/>
      <c r="AG9" s="829"/>
      <c r="AH9" s="809" t="s">
        <v>182</v>
      </c>
      <c r="AI9" s="810"/>
      <c r="AJ9" s="810"/>
      <c r="AK9" s="810"/>
      <c r="AL9" s="829"/>
      <c r="AM9" s="809" t="s">
        <v>1</v>
      </c>
      <c r="AN9" s="810"/>
      <c r="AO9" s="810"/>
      <c r="AP9" s="810"/>
      <c r="AQ9" s="810"/>
      <c r="AR9" s="810"/>
      <c r="AS9" s="290"/>
      <c r="AT9" s="290"/>
      <c r="AU9" s="24"/>
      <c r="AV9" s="191" t="s">
        <v>183</v>
      </c>
      <c r="AW9" s="191"/>
      <c r="AX9" s="191"/>
      <c r="AY9" s="191"/>
      <c r="AZ9" s="24"/>
      <c r="BA9" s="181" t="s">
        <v>195</v>
      </c>
      <c r="BB9" s="181"/>
      <c r="BC9" s="181"/>
      <c r="BD9" s="181"/>
      <c r="BE9" s="182" t="s">
        <v>440</v>
      </c>
      <c r="BF9" s="182"/>
      <c r="BG9" s="182"/>
      <c r="BH9" s="183" t="s">
        <v>188</v>
      </c>
      <c r="BI9" s="183"/>
      <c r="BJ9" s="183"/>
      <c r="BK9" s="287" t="s">
        <v>622</v>
      </c>
      <c r="BL9" s="288" t="s">
        <v>616</v>
      </c>
      <c r="BM9" s="289"/>
      <c r="BN9" s="24"/>
      <c r="BO9" s="103"/>
      <c r="BP9" s="110" t="s">
        <v>89</v>
      </c>
      <c r="BQ9" s="24"/>
      <c r="BR9" s="24"/>
      <c r="BS9" s="24"/>
      <c r="BT9" s="24"/>
      <c r="BU9" s="24"/>
      <c r="BV9" s="24"/>
      <c r="CC9" s="24"/>
      <c r="CD9" s="24"/>
      <c r="CE9" s="24"/>
      <c r="CF9" s="24"/>
      <c r="CG9" s="24"/>
    </row>
    <row r="10" spans="1:86" x14ac:dyDescent="0.25">
      <c r="A10" s="24"/>
      <c r="C10" s="62"/>
      <c r="D10" s="62"/>
      <c r="E10" s="62"/>
      <c r="F10" s="62"/>
      <c r="G10" s="62"/>
      <c r="H10" s="62"/>
      <c r="I10" s="166"/>
      <c r="J10" s="166"/>
      <c r="K10" s="372"/>
      <c r="L10" s="372"/>
      <c r="M10" s="372"/>
      <c r="N10" s="372"/>
      <c r="O10" s="373"/>
      <c r="P10" s="199"/>
      <c r="Q10" s="199"/>
      <c r="S10" s="142"/>
      <c r="T10" s="60"/>
      <c r="U10" s="60"/>
      <c r="V10" s="166"/>
      <c r="W10" s="166"/>
      <c r="X10" s="62"/>
      <c r="Y10" s="205" t="str">
        <f>IF('Intermediate Data'!$AV$46="Electric","kWh","Therms")</f>
        <v>kWh</v>
      </c>
      <c r="Z10" s="61"/>
      <c r="AA10" s="216" t="str">
        <f>HYPERLINK("#"&amp;ADDRESS(MATCH(30000,'SOURCE Info'!$A:$A,0),1,1,1,"SOURCE Info"),"Source")</f>
        <v>Source</v>
      </c>
      <c r="AB10" s="62"/>
      <c r="AC10" s="205" t="str">
        <f>IF('Intermediate Data'!$AV$46="Electric","kWh","Therms")</f>
        <v>kWh</v>
      </c>
      <c r="AD10" s="60"/>
      <c r="AE10" s="60"/>
      <c r="AF10" s="204" t="s">
        <v>0</v>
      </c>
      <c r="AG10" s="60"/>
      <c r="AH10" s="205" t="str">
        <f>IF('Intermediate Data'!$AV$46="Electric","kWh","Therms")</f>
        <v>kWh</v>
      </c>
      <c r="AI10" s="61"/>
      <c r="AJ10" s="61"/>
      <c r="AK10" s="204" t="s">
        <v>0</v>
      </c>
      <c r="AL10" s="61"/>
      <c r="AM10" s="205" t="str">
        <f>IF('Intermediate Data'!$AV$46="Electric","kWh","Therms")</f>
        <v>kWh</v>
      </c>
      <c r="AN10" s="141"/>
      <c r="AO10" s="141"/>
      <c r="AP10" s="286" t="s">
        <v>425</v>
      </c>
      <c r="AQ10" s="141"/>
      <c r="AR10" s="141"/>
      <c r="AS10" s="204" t="s">
        <v>643</v>
      </c>
      <c r="AT10" s="61"/>
      <c r="AU10" s="62"/>
      <c r="AV10" s="60" t="s">
        <v>627</v>
      </c>
      <c r="AW10" s="126"/>
      <c r="AX10" s="776" t="str">
        <f>HYPERLINK("#"&amp;ADDRESS(MATCH(20001,'SOURCE Info'!$A:$A,0),1,1,1,"SOURCE Info"),"Source")</f>
        <v>Source</v>
      </c>
      <c r="AY10" s="776"/>
      <c r="AZ10" s="24"/>
      <c r="BA10" s="162" t="s">
        <v>959</v>
      </c>
      <c r="BB10" s="162">
        <v>40909</v>
      </c>
      <c r="BC10" s="162">
        <v>41275</v>
      </c>
      <c r="BD10" s="574">
        <v>41640</v>
      </c>
      <c r="BE10" s="162">
        <v>42005</v>
      </c>
      <c r="BF10" s="162">
        <v>42370</v>
      </c>
      <c r="BG10" s="162">
        <v>42736</v>
      </c>
      <c r="BH10" s="162">
        <v>43101</v>
      </c>
      <c r="BI10" s="162">
        <v>43466</v>
      </c>
      <c r="BJ10" s="162">
        <v>43831</v>
      </c>
      <c r="BK10" s="162">
        <v>44197</v>
      </c>
      <c r="BL10" s="61"/>
      <c r="BM10" s="207" t="s">
        <v>0</v>
      </c>
      <c r="BN10" s="24"/>
      <c r="BO10" s="103"/>
      <c r="BP10" s="110" t="s">
        <v>822</v>
      </c>
      <c r="BQ10" s="24"/>
      <c r="BR10" s="24"/>
      <c r="BS10" s="24"/>
      <c r="BT10" s="24"/>
      <c r="BU10" s="24"/>
      <c r="BV10" s="24"/>
      <c r="CC10" s="24"/>
      <c r="CD10" s="24"/>
      <c r="CE10" s="24"/>
      <c r="CF10" s="24"/>
      <c r="CG10" s="24"/>
      <c r="CH10" s="24"/>
    </row>
    <row r="11" spans="1:86" ht="15" customHeight="1" x14ac:dyDescent="0.25">
      <c r="A11" s="24"/>
      <c r="B11" s="118" t="str">
        <f ca="1">'Intermediate Data'!BR54</f>
        <v>Pool pump</v>
      </c>
      <c r="C11" s="31"/>
      <c r="D11" s="31"/>
      <c r="E11" s="31"/>
      <c r="F11" s="31"/>
      <c r="G11" s="31"/>
      <c r="H11" s="31"/>
      <c r="I11" s="798" t="s">
        <v>642</v>
      </c>
      <c r="J11" s="799"/>
      <c r="K11" s="799"/>
      <c r="L11" s="799"/>
      <c r="M11" s="799"/>
      <c r="N11" s="799"/>
      <c r="O11" s="799"/>
      <c r="P11" s="799"/>
      <c r="Q11" s="799"/>
      <c r="R11" s="799"/>
      <c r="S11" s="799"/>
      <c r="T11" s="799"/>
      <c r="U11" s="799"/>
      <c r="V11" s="799"/>
      <c r="W11" s="800"/>
      <c r="X11" s="31"/>
      <c r="Y11" s="769" t="str">
        <f ca="1">'Intermediate Data'!BS54</f>
        <v>Not collected</v>
      </c>
      <c r="Z11" s="769"/>
      <c r="AA11" s="769"/>
      <c r="AB11" s="203"/>
      <c r="AC11" s="769" t="str">
        <f ca="1">'Intermediate Data'!BT54</f>
        <v/>
      </c>
      <c r="AD11" s="769"/>
      <c r="AE11" s="769"/>
      <c r="AF11" s="765" t="str">
        <f ca="1">IF(ISNUMBER(AC11),HYPERLINK("#"&amp;ADDRESS(MATCH(INDEX('DATA SOURCE #s'!BH:$BH,MATCH($B11,'DATA SOURCE #s'!$B:$B,0)),'SOURCE Info'!$A:$A,0),1,1,1,"SOURCE Info"),INDEX('DATA SOURCE #s'!BH:$BH,MATCH($B11,'DATA SOURCE #s'!$B:$B,0))),"")</f>
        <v/>
      </c>
      <c r="AG11" s="766"/>
      <c r="AH11" s="753">
        <f ca="1">'Intermediate Data'!BU54</f>
        <v>2800</v>
      </c>
      <c r="AI11" s="753"/>
      <c r="AJ11" s="753"/>
      <c r="AK11" s="765">
        <f ca="1">IF(ISNUMBER(AH11),HYPERLINK("#"&amp;ADDRESS(MATCH(INDEX('DATA SOURCE #s'!$BI:BI,MATCH($B11,'DATA SOURCE #s'!$B:$B,0)),'SOURCE Info'!$A:$A,0),1,1,1,"SOURCE Info"),INDEX('DATA SOURCE #s'!$BI:BI,MATCH($B11,'DATA SOURCE #s'!$B:$B,0))),"")</f>
        <v>40001</v>
      </c>
      <c r="AL11" s="766"/>
      <c r="AM11" s="753">
        <f ca="1">'Intermediate Data'!BV54</f>
        <v>1169</v>
      </c>
      <c r="AN11" s="753"/>
      <c r="AO11" s="753"/>
      <c r="AP11" s="763" t="str">
        <f ca="1">IF('Intermediate Data'!BW54="","",'Intermediate Data'!BW54)</f>
        <v>Savings over Title 20 baseline</v>
      </c>
      <c r="AQ11" s="764"/>
      <c r="AR11" s="764"/>
      <c r="AS11" s="765">
        <f ca="1">IF(ISNUMBER(AM11),HYPERLINK("#"&amp;ADDRESS(MATCH(INDEX('DATA SOURCE #s'!$BJ:BJ,MATCH($B11,'DATA SOURCE #s'!$B:$B,0)),'SOURCE Info'!$A:$A,0),1,1,1,"SOURCE Info"),INDEX('DATA SOURCE #s'!$BJ:BJ,MATCH($B11,'DATA SOURCE #s'!$B:$B,0))),"")</f>
        <v>41601</v>
      </c>
      <c r="AT11" s="766"/>
      <c r="AU11" s="119"/>
      <c r="AV11" s="768" t="str">
        <f ca="1">'Intermediate Data'!BY54</f>
        <v>Not published</v>
      </c>
      <c r="AW11" s="681"/>
      <c r="AX11" s="681"/>
      <c r="AY11" s="681"/>
      <c r="AZ11" s="31"/>
      <c r="BA11" s="184" t="str">
        <f ca="1">IF(IFERROR(YEAR('Intermediate Data'!$CF54)&lt;2012,FALSE)=TRUE,"n","")</f>
        <v>n</v>
      </c>
      <c r="BB11" s="185" t="str">
        <f ca="1">IF(IFERROR(YEAR('Intermediate Data'!$CF54)=YEAR(BB$10),FALSE)=TRUE,"n","")</f>
        <v/>
      </c>
      <c r="BC11" s="572" t="str">
        <f ca="1">IF(IFERROR(YEAR('Intermediate Data'!$CF54)=YEAR(BC$10),FALSE)=TRUE,"n","")</f>
        <v/>
      </c>
      <c r="BD11" s="573" t="str">
        <f ca="1">IF(IFERROR(YEAR('Intermediate Data'!$CF54)=YEAR(BD$10),FALSE)=TRUE,"n","")</f>
        <v/>
      </c>
      <c r="BE11" s="187" t="str">
        <f ca="1">IF(IFERROR(YEAR('Intermediate Data'!$CF54)=YEAR(BE$10),FALSE)=TRUE,"n","")</f>
        <v/>
      </c>
      <c r="BF11" s="187" t="str">
        <f ca="1">IF(IFERROR(YEAR('Intermediate Data'!$CF54)=YEAR(BF$10),FALSE)=TRUE,"n","")</f>
        <v/>
      </c>
      <c r="BG11" s="187" t="str">
        <f ca="1">IF(IFERROR(YEAR('Intermediate Data'!$CF54)=YEAR(BG$10),FALSE)=TRUE,"n","")</f>
        <v/>
      </c>
      <c r="BH11" s="187" t="str">
        <f ca="1">IF(IFERROR(YEAR('Intermediate Data'!$CF54)=YEAR(BH$10),FALSE)=TRUE,"n","")</f>
        <v/>
      </c>
      <c r="BI11" s="187" t="str">
        <f ca="1">IF(IFERROR(YEAR('Intermediate Data'!$CF54)=YEAR(BI$10),FALSE)=TRUE,"n","")</f>
        <v/>
      </c>
      <c r="BJ11" s="187" t="str">
        <f ca="1">IF(IFERROR(YEAR('Intermediate Data'!$CF54)=YEAR(BJ$10),FALSE)=TRUE,"n","")</f>
        <v/>
      </c>
      <c r="BK11" s="187" t="str">
        <f ca="1">IF(IFERROR(YEAR('Intermediate Data'!$CF54)=YEAR(BK$10),FALSE)=TRUE,"n","")</f>
        <v/>
      </c>
      <c r="BL11" s="686">
        <f ca="1">IFERROR(HYPERLINK("#"&amp;ADDRESS(MATCH(INDEX('DATA SOURCE #s'!$CD:$CD,MATCH($B11,'DATA SOURCE #s'!$B:$B,0)),'SOURCE Info'!$A:$A,0),1,1,1,"SOURCE Info"),INDEX('DATA SOURCE #s'!$CD:$CD,MATCH($B11,'DATA SOURCE #s'!$B:$B,0))),"")</f>
        <v>61600</v>
      </c>
      <c r="BM11" s="687"/>
      <c r="BN11" s="24"/>
      <c r="BO11" s="103"/>
      <c r="BP11" s="110" t="s">
        <v>736</v>
      </c>
      <c r="BQ11" s="24"/>
      <c r="BR11" s="24"/>
      <c r="BS11" s="24"/>
      <c r="BT11" s="24"/>
      <c r="BU11" s="24"/>
      <c r="BV11" s="24"/>
      <c r="CC11" s="24"/>
      <c r="CD11" s="24"/>
      <c r="CE11" s="24"/>
      <c r="CF11" s="24"/>
      <c r="CG11" s="24"/>
      <c r="CH11" s="24"/>
    </row>
    <row r="12" spans="1:86" ht="15" customHeight="1" x14ac:dyDescent="0.25">
      <c r="A12" s="24"/>
      <c r="B12" s="120" t="str">
        <f ca="1">'Intermediate Data'!BR55</f>
        <v>Hot water heater - Electric</v>
      </c>
      <c r="C12" s="31"/>
      <c r="D12" s="31"/>
      <c r="E12" s="31"/>
      <c r="F12" s="31"/>
      <c r="G12" s="31"/>
      <c r="H12" s="31"/>
      <c r="I12" s="801"/>
      <c r="J12" s="802"/>
      <c r="K12" s="802"/>
      <c r="L12" s="802"/>
      <c r="M12" s="802"/>
      <c r="N12" s="802"/>
      <c r="O12" s="802"/>
      <c r="P12" s="802"/>
      <c r="Q12" s="802"/>
      <c r="R12" s="802"/>
      <c r="S12" s="802"/>
      <c r="T12" s="802"/>
      <c r="U12" s="802"/>
      <c r="V12" s="802"/>
      <c r="W12" s="803"/>
      <c r="X12" s="31"/>
      <c r="Y12" s="769" t="str">
        <f ca="1">'Intermediate Data'!BS55</f>
        <v>Not collected</v>
      </c>
      <c r="Z12" s="769"/>
      <c r="AA12" s="769"/>
      <c r="AB12" s="203"/>
      <c r="AC12" s="769">
        <f ca="1">'Intermediate Data'!BT55</f>
        <v>2683</v>
      </c>
      <c r="AD12" s="769"/>
      <c r="AE12" s="769"/>
      <c r="AF12" s="765">
        <f ca="1">IF(ISNUMBER(AC12),HYPERLINK("#"&amp;ADDRESS(MATCH(INDEX('DATA SOURCE #s'!BH:$BH,MATCH($B12,'DATA SOURCE #s'!$B:$B,0)),'SOURCE Info'!$A:$A,0),1,1,1,"SOURCE Info"),INDEX('DATA SOURCE #s'!BH:$BH,MATCH($B12,'DATA SOURCE #s'!$B:$B,0))),"")</f>
        <v>42001</v>
      </c>
      <c r="AG12" s="766"/>
      <c r="AH12" s="753">
        <f ca="1">'Intermediate Data'!BU55</f>
        <v>2700</v>
      </c>
      <c r="AI12" s="753"/>
      <c r="AJ12" s="753"/>
      <c r="AK12" s="765">
        <f ca="1">IF(ISNUMBER(AH12),HYPERLINK("#"&amp;ADDRESS(MATCH(INDEX('DATA SOURCE #s'!$BI:BI,MATCH($B12,'DATA SOURCE #s'!$B:$B,0)),'SOURCE Info'!$A:$A,0),1,1,1,"SOURCE Info"),INDEX('DATA SOURCE #s'!$BI:BI,MATCH($B12,'DATA SOURCE #s'!$B:$B,0))),"")</f>
        <v>40001</v>
      </c>
      <c r="AL12" s="766"/>
      <c r="AM12" s="753" t="str">
        <f ca="1">'Intermediate Data'!BV55</f>
        <v/>
      </c>
      <c r="AN12" s="753"/>
      <c r="AO12" s="753"/>
      <c r="AP12" s="763" t="str">
        <f ca="1">IF('Intermediate Data'!BW55="","",'Intermediate Data'!BW55)</f>
        <v/>
      </c>
      <c r="AQ12" s="764"/>
      <c r="AR12" s="764"/>
      <c r="AS12" s="765" t="str">
        <f ca="1">IF(ISNUMBER(AM12),HYPERLINK("#"&amp;ADDRESS(MATCH(INDEX('DATA SOURCE #s'!$BJ:BJ,MATCH($B12,'DATA SOURCE #s'!$B:$B,0)),'SOURCE Info'!$A:$A,0),1,1,1,"SOURCE Info"),INDEX('DATA SOURCE #s'!$BJ:BJ,MATCH($B12,'DATA SOURCE #s'!$B:$B,0))),"")</f>
        <v/>
      </c>
      <c r="AT12" s="766"/>
      <c r="AU12" s="119"/>
      <c r="AV12" s="768">
        <f ca="1">'Intermediate Data'!BY55</f>
        <v>0.01</v>
      </c>
      <c r="AW12" s="681"/>
      <c r="AX12" s="681"/>
      <c r="AY12" s="681"/>
      <c r="AZ12" s="31"/>
      <c r="BA12" s="184" t="str">
        <f ca="1">IF(IFERROR(YEAR('Intermediate Data'!$CF55)&lt;2012,FALSE)=TRUE,"n","")</f>
        <v>n</v>
      </c>
      <c r="BB12" s="186" t="str">
        <f ca="1">IF(IFERROR(YEAR('Intermediate Data'!$CF55)=YEAR(BB$10),FALSE)=TRUE,"n","")</f>
        <v/>
      </c>
      <c r="BC12" s="185" t="str">
        <f ca="1">IF(IFERROR(YEAR('Intermediate Data'!$CF55)=YEAR(BC$10),FALSE)=TRUE,"n","")</f>
        <v/>
      </c>
      <c r="BD12" s="573" t="str">
        <f ca="1">IF(IFERROR(YEAR('Intermediate Data'!$CF55)=YEAR(BD$10),FALSE)=TRUE,"n","")</f>
        <v/>
      </c>
      <c r="BE12" s="187" t="str">
        <f ca="1">IF(IFERROR(YEAR('Intermediate Data'!$CF55)=YEAR(BE$10),FALSE)=TRUE,"n","")</f>
        <v/>
      </c>
      <c r="BF12" s="187" t="str">
        <f ca="1">IF(IFERROR(YEAR('Intermediate Data'!$CF55)=YEAR(BF$10),FALSE)=TRUE,"n","")</f>
        <v/>
      </c>
      <c r="BG12" s="187" t="str">
        <f ca="1">IF(IFERROR(YEAR('Intermediate Data'!$CF55)=YEAR(BG$10),FALSE)=TRUE,"n","")</f>
        <v/>
      </c>
      <c r="BH12" s="187" t="str">
        <f ca="1">IF(IFERROR(YEAR('Intermediate Data'!$CF55)=YEAR(BH$10),FALSE)=TRUE,"n","")</f>
        <v/>
      </c>
      <c r="BI12" s="187" t="str">
        <f ca="1">IF(IFERROR(YEAR('Intermediate Data'!$CF55)=YEAR(BI$10),FALSE)=TRUE,"n","")</f>
        <v/>
      </c>
      <c r="BJ12" s="187" t="str">
        <f ca="1">IF(IFERROR(YEAR('Intermediate Data'!$CF55)=YEAR(BJ$10),FALSE)=TRUE,"n","")</f>
        <v/>
      </c>
      <c r="BK12" s="187" t="str">
        <f ca="1">IF(IFERROR(YEAR('Intermediate Data'!$CF55)=YEAR(BK$10),FALSE)=TRUE,"n","")</f>
        <v/>
      </c>
      <c r="BL12" s="686">
        <f ca="1">IFERROR(HYPERLINK("#"&amp;ADDRESS(MATCH(INDEX('DATA SOURCE #s'!$CD:$CD,MATCH($B12,'DATA SOURCE #s'!$B:$B,0)),'SOURCE Info'!$A:$A,0),1,1,1,"SOURCE Info"),INDEX('DATA SOURCE #s'!$CD:$CD,MATCH($B12,'DATA SOURCE #s'!$B:$B,0))),"")</f>
        <v>62000</v>
      </c>
      <c r="BM12" s="687"/>
      <c r="BN12" s="24"/>
      <c r="BO12" s="103"/>
      <c r="BP12" s="110" t="s">
        <v>10</v>
      </c>
      <c r="BQ12" s="24"/>
      <c r="BR12" s="24"/>
      <c r="BS12" s="24"/>
      <c r="BT12" s="24"/>
      <c r="BU12" s="24"/>
      <c r="BV12" s="24"/>
      <c r="CC12" s="24"/>
      <c r="CD12" s="24"/>
      <c r="CE12" s="24"/>
      <c r="CF12" s="24"/>
      <c r="CG12" s="24"/>
      <c r="CH12" s="24"/>
    </row>
    <row r="13" spans="1:86" ht="15" customHeight="1" x14ac:dyDescent="0.25">
      <c r="A13" s="24"/>
      <c r="B13" s="120" t="str">
        <f ca="1">'Intermediate Data'!BR56</f>
        <v>Clothes washer</v>
      </c>
      <c r="C13" s="31"/>
      <c r="D13" s="31"/>
      <c r="E13" s="31"/>
      <c r="F13" s="31"/>
      <c r="G13" s="31"/>
      <c r="H13" s="31"/>
      <c r="I13" s="801"/>
      <c r="J13" s="802"/>
      <c r="K13" s="802"/>
      <c r="L13" s="802"/>
      <c r="M13" s="802"/>
      <c r="N13" s="802"/>
      <c r="O13" s="802"/>
      <c r="P13" s="802"/>
      <c r="Q13" s="802"/>
      <c r="R13" s="802"/>
      <c r="S13" s="802"/>
      <c r="T13" s="802"/>
      <c r="U13" s="802"/>
      <c r="V13" s="802"/>
      <c r="W13" s="803"/>
      <c r="X13" s="31"/>
      <c r="Y13" s="769" t="str">
        <f ca="1">'Intermediate Data'!BS56</f>
        <v>Not collected</v>
      </c>
      <c r="Z13" s="769"/>
      <c r="AA13" s="769"/>
      <c r="AB13" s="203"/>
      <c r="AC13" s="769">
        <f ca="1">'Intermediate Data'!BT56</f>
        <v>475</v>
      </c>
      <c r="AD13" s="769"/>
      <c r="AE13" s="769"/>
      <c r="AF13" s="765">
        <f ca="1">IF(ISNUMBER(AC13),HYPERLINK("#"&amp;ADDRESS(MATCH(INDEX('DATA SOURCE #s'!BH:$BH,MATCH($B13,'DATA SOURCE #s'!$B:$B,0)),'SOURCE Info'!$A:$A,0),1,1,1,"SOURCE Info"),INDEX('DATA SOURCE #s'!BH:$BH,MATCH($B13,'DATA SOURCE #s'!$B:$B,0))),"")</f>
        <v>40101</v>
      </c>
      <c r="AG13" s="766"/>
      <c r="AH13" s="753">
        <f ca="1">'Intermediate Data'!BU56</f>
        <v>310</v>
      </c>
      <c r="AI13" s="753"/>
      <c r="AJ13" s="753"/>
      <c r="AK13" s="765">
        <f ca="1">IF(ISNUMBER(AH13),HYPERLINK("#"&amp;ADDRESS(MATCH(INDEX('DATA SOURCE #s'!$BI:BI,MATCH($B13,'DATA SOURCE #s'!$B:$B,0)),'SOURCE Info'!$A:$A,0),1,1,1,"SOURCE Info"),INDEX('DATA SOURCE #s'!$BI:BI,MATCH($B13,'DATA SOURCE #s'!$B:$B,0))),"")</f>
        <v>40001</v>
      </c>
      <c r="AL13" s="766"/>
      <c r="AM13" s="753" t="str">
        <f ca="1">'Intermediate Data'!BV56</f>
        <v/>
      </c>
      <c r="AN13" s="753"/>
      <c r="AO13" s="753"/>
      <c r="AP13" s="763" t="str">
        <f ca="1">IF('Intermediate Data'!BW56="","",'Intermediate Data'!BW56)</f>
        <v/>
      </c>
      <c r="AQ13" s="764"/>
      <c r="AR13" s="764"/>
      <c r="AS13" s="765" t="str">
        <f ca="1">IF(ISNUMBER(AM13),HYPERLINK("#"&amp;ADDRESS(MATCH(INDEX('DATA SOURCE #s'!$BJ:BJ,MATCH($B13,'DATA SOURCE #s'!$B:$B,0)),'SOURCE Info'!$A:$A,0),1,1,1,"SOURCE Info"),INDEX('DATA SOURCE #s'!$BJ:BJ,MATCH($B13,'DATA SOURCE #s'!$B:$B,0))),"")</f>
        <v/>
      </c>
      <c r="AT13" s="766"/>
      <c r="AU13" s="119"/>
      <c r="AV13" s="768">
        <f ca="1">'Intermediate Data'!BY56</f>
        <v>0.66</v>
      </c>
      <c r="AW13" s="681"/>
      <c r="AX13" s="681"/>
      <c r="AY13" s="681"/>
      <c r="AZ13" s="31"/>
      <c r="BA13" s="184" t="str">
        <f ca="1">IF(IFERROR(YEAR('Intermediate Data'!$CF56)&lt;2012,FALSE)=TRUE,"n","")</f>
        <v>n</v>
      </c>
      <c r="BB13" s="186" t="str">
        <f ca="1">IF(IFERROR(YEAR('Intermediate Data'!$CF56)=YEAR(BB$10),FALSE)=TRUE,"n","")</f>
        <v/>
      </c>
      <c r="BC13" s="185" t="str">
        <f ca="1">IF(IFERROR(YEAR('Intermediate Data'!$CF56)=YEAR(BC$10),FALSE)=TRUE,"n","")</f>
        <v/>
      </c>
      <c r="BD13" s="573" t="str">
        <f ca="1">IF(IFERROR(YEAR('Intermediate Data'!$CF56)=YEAR(BD$10),FALSE)=TRUE,"n","")</f>
        <v/>
      </c>
      <c r="BE13" s="187" t="str">
        <f ca="1">IF(IFERROR(YEAR('Intermediate Data'!$CF56)=YEAR(BE$10),FALSE)=TRUE,"n","")</f>
        <v/>
      </c>
      <c r="BF13" s="187" t="str">
        <f ca="1">IF(IFERROR(YEAR('Intermediate Data'!$CF56)=YEAR(BF$10),FALSE)=TRUE,"n","")</f>
        <v/>
      </c>
      <c r="BG13" s="187" t="str">
        <f ca="1">IF(IFERROR(YEAR('Intermediate Data'!$CF56)=YEAR(BG$10),FALSE)=TRUE,"n","")</f>
        <v/>
      </c>
      <c r="BH13" s="187" t="str">
        <f ca="1">IF(IFERROR(YEAR('Intermediate Data'!$CF56)=YEAR(BH$10),FALSE)=TRUE,"n","")</f>
        <v/>
      </c>
      <c r="BI13" s="187" t="str">
        <f ca="1">IF(IFERROR(YEAR('Intermediate Data'!$CF56)=YEAR(BI$10),FALSE)=TRUE,"n","")</f>
        <v/>
      </c>
      <c r="BJ13" s="187" t="str">
        <f ca="1">IF(IFERROR(YEAR('Intermediate Data'!$CF56)=YEAR(BJ$10),FALSE)=TRUE,"n","")</f>
        <v/>
      </c>
      <c r="BK13" s="187" t="str">
        <f ca="1">IF(IFERROR(YEAR('Intermediate Data'!$CF56)=YEAR(BK$10),FALSE)=TRUE,"n","")</f>
        <v/>
      </c>
      <c r="BL13" s="686">
        <f ca="1">IFERROR(HYPERLINK("#"&amp;ADDRESS(MATCH(INDEX('DATA SOURCE #s'!$CD:$CD,MATCH($B13,'DATA SOURCE #s'!$B:$B,0)),'SOURCE Info'!$A:$A,0),1,1,1,"SOURCE Info"),INDEX('DATA SOURCE #s'!$CD:$CD,MATCH($B13,'DATA SOURCE #s'!$B:$B,0))),"")</f>
        <v>60100</v>
      </c>
      <c r="BM13" s="687"/>
      <c r="BN13" s="24"/>
      <c r="BO13" s="103"/>
      <c r="BP13" s="110" t="s">
        <v>775</v>
      </c>
      <c r="BQ13" s="24"/>
      <c r="BR13" s="24"/>
      <c r="BS13" s="24"/>
      <c r="BT13" s="24"/>
      <c r="BU13" s="24"/>
      <c r="BV13" s="24"/>
      <c r="CC13" s="24"/>
      <c r="CD13" s="24"/>
      <c r="CE13" s="24"/>
      <c r="CF13" s="24"/>
      <c r="CG13" s="24"/>
      <c r="CH13" s="24"/>
    </row>
    <row r="14" spans="1:86" ht="15" customHeight="1" x14ac:dyDescent="0.25">
      <c r="A14" s="24"/>
      <c r="B14" s="120" t="str">
        <f ca="1">'Intermediate Data'!BR57</f>
        <v>Clothes dryer - Electric</v>
      </c>
      <c r="C14" s="31"/>
      <c r="D14" s="31"/>
      <c r="E14" s="31"/>
      <c r="F14" s="31"/>
      <c r="G14" s="31"/>
      <c r="H14" s="31"/>
      <c r="I14" s="801"/>
      <c r="J14" s="802"/>
      <c r="K14" s="802"/>
      <c r="L14" s="802"/>
      <c r="M14" s="802"/>
      <c r="N14" s="802"/>
      <c r="O14" s="802"/>
      <c r="P14" s="802"/>
      <c r="Q14" s="802"/>
      <c r="R14" s="802"/>
      <c r="S14" s="802"/>
      <c r="T14" s="802"/>
      <c r="U14" s="802"/>
      <c r="V14" s="802"/>
      <c r="W14" s="803"/>
      <c r="X14" s="31"/>
      <c r="Y14" s="769" t="str">
        <f ca="1">'Intermediate Data'!BS57</f>
        <v>Not collected</v>
      </c>
      <c r="Z14" s="769"/>
      <c r="AA14" s="769"/>
      <c r="AB14" s="203"/>
      <c r="AC14" s="769">
        <f ca="1">'Intermediate Data'!BT57</f>
        <v>243.00000000000003</v>
      </c>
      <c r="AD14" s="769"/>
      <c r="AE14" s="769"/>
      <c r="AF14" s="765">
        <f ca="1">IF(ISNUMBER(AC14),HYPERLINK("#"&amp;ADDRESS(MATCH(INDEX('DATA SOURCE #s'!BH:$BH,MATCH($B14,'DATA SOURCE #s'!$B:$B,0)),'SOURCE Info'!$A:$A,0),1,1,1,"SOURCE Info"),INDEX('DATA SOURCE #s'!BH:$BH,MATCH($B14,'DATA SOURCE #s'!$B:$B,0))),"")</f>
        <v>40601</v>
      </c>
      <c r="AG14" s="766"/>
      <c r="AH14" s="753">
        <f ca="1">'Intermediate Data'!BU57</f>
        <v>160</v>
      </c>
      <c r="AI14" s="753"/>
      <c r="AJ14" s="753"/>
      <c r="AK14" s="765">
        <f ca="1">IF(ISNUMBER(AH14),HYPERLINK("#"&amp;ADDRESS(MATCH(INDEX('DATA SOURCE #s'!$BI:BI,MATCH($B14,'DATA SOURCE #s'!$B:$B,0)),'SOURCE Info'!$A:$A,0),1,1,1,"SOURCE Info"),INDEX('DATA SOURCE #s'!$BI:BI,MATCH($B14,'DATA SOURCE #s'!$B:$B,0))),"")</f>
        <v>40001</v>
      </c>
      <c r="AL14" s="766"/>
      <c r="AM14" s="753" t="str">
        <f ca="1">'Intermediate Data'!BV57</f>
        <v/>
      </c>
      <c r="AN14" s="753"/>
      <c r="AO14" s="753"/>
      <c r="AP14" s="763" t="str">
        <f ca="1">IF('Intermediate Data'!BW57="","",'Intermediate Data'!BW57)</f>
        <v/>
      </c>
      <c r="AQ14" s="764"/>
      <c r="AR14" s="764"/>
      <c r="AS14" s="765" t="str">
        <f ca="1">IF(ISNUMBER(AM14),HYPERLINK("#"&amp;ADDRESS(MATCH(INDEX('DATA SOURCE #s'!$BJ:BJ,MATCH($B14,'DATA SOURCE #s'!$B:$B,0)),'SOURCE Info'!$A:$A,0),1,1,1,"SOURCE Info"),INDEX('DATA SOURCE #s'!$BJ:BJ,MATCH($B14,'DATA SOURCE #s'!$B:$B,0))),"")</f>
        <v/>
      </c>
      <c r="AT14" s="766"/>
      <c r="AU14" s="119"/>
      <c r="AV14" s="768" t="str">
        <f ca="1">'Intermediate Data'!BY57</f>
        <v>No spec</v>
      </c>
      <c r="AW14" s="681"/>
      <c r="AX14" s="681"/>
      <c r="AY14" s="681"/>
      <c r="AZ14" s="31"/>
      <c r="BA14" s="184" t="str">
        <f ca="1">IF(IFERROR(YEAR('Intermediate Data'!$CF57)&lt;2012,FALSE)=TRUE,"n","")</f>
        <v/>
      </c>
      <c r="BB14" s="186" t="str">
        <f ca="1">IF(IFERROR(YEAR('Intermediate Data'!$CF57)=YEAR(BB$10),FALSE)=TRUE,"n","")</f>
        <v/>
      </c>
      <c r="BC14" s="185" t="str">
        <f ca="1">IF(IFERROR(YEAR('Intermediate Data'!$CF57)=YEAR(BC$10),FALSE)=TRUE,"n","")</f>
        <v/>
      </c>
      <c r="BD14" s="573" t="str">
        <f ca="1">IF(IFERROR(YEAR('Intermediate Data'!$CF57)=YEAR(BD$10),FALSE)=TRUE,"n","")</f>
        <v/>
      </c>
      <c r="BE14" s="187" t="str">
        <f ca="1">IF(IFERROR(YEAR('Intermediate Data'!$CF57)=YEAR(BE$10),FALSE)=TRUE,"n","")</f>
        <v/>
      </c>
      <c r="BF14" s="187" t="str">
        <f ca="1">IF(IFERROR(YEAR('Intermediate Data'!$CF57)=YEAR(BF$10),FALSE)=TRUE,"n","")</f>
        <v/>
      </c>
      <c r="BG14" s="187" t="str">
        <f ca="1">IF(IFERROR(YEAR('Intermediate Data'!$CF57)=YEAR(BG$10),FALSE)=TRUE,"n","")</f>
        <v/>
      </c>
      <c r="BH14" s="187" t="str">
        <f ca="1">IF(IFERROR(YEAR('Intermediate Data'!$CF57)=YEAR(BH$10),FALSE)=TRUE,"n","")</f>
        <v/>
      </c>
      <c r="BI14" s="187" t="str">
        <f ca="1">IF(IFERROR(YEAR('Intermediate Data'!$CF57)=YEAR(BI$10),FALSE)=TRUE,"n","")</f>
        <v/>
      </c>
      <c r="BJ14" s="187" t="str">
        <f ca="1">IF(IFERROR(YEAR('Intermediate Data'!$CF57)=YEAR(BJ$10),FALSE)=TRUE,"n","")</f>
        <v/>
      </c>
      <c r="BK14" s="187" t="str">
        <f ca="1">IF(IFERROR(YEAR('Intermediate Data'!$CF57)=YEAR(BK$10),FALSE)=TRUE,"n","")</f>
        <v/>
      </c>
      <c r="BL14" s="686">
        <f ca="1">IFERROR(HYPERLINK("#"&amp;ADDRESS(MATCH(INDEX('DATA SOURCE #s'!$CD:$CD,MATCH($B14,'DATA SOURCE #s'!$B:$B,0)),'SOURCE Info'!$A:$A,0),1,1,1,"SOURCE Info"),INDEX('DATA SOURCE #s'!$CD:$CD,MATCH($B14,'DATA SOURCE #s'!$B:$B,0))),"")</f>
        <v>60600</v>
      </c>
      <c r="BM14" s="687"/>
      <c r="BN14" s="24"/>
      <c r="BO14" s="103"/>
      <c r="BP14" s="110" t="s">
        <v>72</v>
      </c>
      <c r="BQ14" s="24"/>
      <c r="BR14" s="24"/>
      <c r="BS14" s="24"/>
      <c r="BT14" s="24"/>
      <c r="BU14" s="24"/>
      <c r="BV14" s="24"/>
      <c r="CC14" s="24"/>
      <c r="CD14" s="24"/>
      <c r="CE14" s="24"/>
      <c r="CF14" s="24"/>
      <c r="CG14" s="24"/>
      <c r="CH14" s="24"/>
    </row>
    <row r="15" spans="1:86" ht="15" customHeight="1" x14ac:dyDescent="0.25">
      <c r="A15" s="24"/>
      <c r="B15" s="120" t="str">
        <f ca="1">'Intermediate Data'!BR58</f>
        <v>Set top box</v>
      </c>
      <c r="C15" s="31"/>
      <c r="D15" s="31"/>
      <c r="E15" s="31"/>
      <c r="F15" s="31"/>
      <c r="G15" s="31"/>
      <c r="H15" s="31"/>
      <c r="I15" s="801"/>
      <c r="J15" s="802"/>
      <c r="K15" s="802"/>
      <c r="L15" s="802"/>
      <c r="M15" s="802"/>
      <c r="N15" s="802"/>
      <c r="O15" s="802"/>
      <c r="P15" s="802"/>
      <c r="Q15" s="802"/>
      <c r="R15" s="802"/>
      <c r="S15" s="802"/>
      <c r="T15" s="802"/>
      <c r="U15" s="802"/>
      <c r="V15" s="802"/>
      <c r="W15" s="803"/>
      <c r="X15" s="31"/>
      <c r="Y15" s="769">
        <f ca="1">'Intermediate Data'!BS58</f>
        <v>138</v>
      </c>
      <c r="Z15" s="769"/>
      <c r="AA15" s="769"/>
      <c r="AB15" s="203"/>
      <c r="AC15" s="769" t="str">
        <f ca="1">'Intermediate Data'!BT58</f>
        <v/>
      </c>
      <c r="AD15" s="769"/>
      <c r="AE15" s="769"/>
      <c r="AF15" s="765" t="str">
        <f ca="1">IF(ISNUMBER(AC15),HYPERLINK("#"&amp;ADDRESS(MATCH(INDEX('DATA SOURCE #s'!BH:$BH,MATCH($B15,'DATA SOURCE #s'!$B:$B,0)),'SOURCE Info'!$A:$A,0),1,1,1,"SOURCE Info"),INDEX('DATA SOURCE #s'!BH:$BH,MATCH($B15,'DATA SOURCE #s'!$B:$B,0))),"")</f>
        <v/>
      </c>
      <c r="AG15" s="766"/>
      <c r="AH15" s="753">
        <f ca="1">'Intermediate Data'!BU58</f>
        <v>115</v>
      </c>
      <c r="AI15" s="753"/>
      <c r="AJ15" s="753"/>
      <c r="AK15" s="765">
        <f ca="1">IF(ISNUMBER(AH15),HYPERLINK("#"&amp;ADDRESS(MATCH(INDEX('DATA SOURCE #s'!$BI:BI,MATCH($B15,'DATA SOURCE #s'!$B:$B,0)),'SOURCE Info'!$A:$A,0),1,1,1,"SOURCE Info"),INDEX('DATA SOURCE #s'!$BI:BI,MATCH($B15,'DATA SOURCE #s'!$B:$B,0))),"")</f>
        <v>40001</v>
      </c>
      <c r="AL15" s="766"/>
      <c r="AM15" s="753">
        <f ca="1">'Intermediate Data'!BV58</f>
        <v>92</v>
      </c>
      <c r="AN15" s="753"/>
      <c r="AO15" s="753"/>
      <c r="AP15" s="763" t="str">
        <f ca="1">IF('Intermediate Data'!BW58="","",'Intermediate Data'!BW58)</f>
        <v>Efficient components</v>
      </c>
      <c r="AQ15" s="764"/>
      <c r="AR15" s="764"/>
      <c r="AS15" s="765">
        <f ca="1">IF(ISNUMBER(AM15),HYPERLINK("#"&amp;ADDRESS(MATCH(INDEX('DATA SOURCE #s'!$BJ:BJ,MATCH($B15,'DATA SOURCE #s'!$B:$B,0)),'SOURCE Info'!$A:$A,0),1,1,1,"SOURCE Info"),INDEX('DATA SOURCE #s'!$BJ:BJ,MATCH($B15,'DATA SOURCE #s'!$B:$B,0))),"")</f>
        <v>41301</v>
      </c>
      <c r="AT15" s="766"/>
      <c r="AU15" s="119"/>
      <c r="AV15" s="768">
        <f ca="1">'Intermediate Data'!BY58</f>
        <v>0.88</v>
      </c>
      <c r="AW15" s="681"/>
      <c r="AX15" s="681"/>
      <c r="AY15" s="681"/>
      <c r="AZ15" s="31"/>
      <c r="BA15" s="184" t="str">
        <f ca="1">IF(IFERROR(YEAR('Intermediate Data'!$CF58)&lt;2012,FALSE)=TRUE,"n","")</f>
        <v/>
      </c>
      <c r="BB15" s="186" t="str">
        <f ca="1">IF(IFERROR(YEAR('Intermediate Data'!$CF58)=YEAR(BB$10),FALSE)=TRUE,"n","")</f>
        <v/>
      </c>
      <c r="BC15" s="185" t="str">
        <f ca="1">IF(IFERROR(YEAR('Intermediate Data'!$CF58)=YEAR(BC$10),FALSE)=TRUE,"n","")</f>
        <v/>
      </c>
      <c r="BD15" s="573" t="str">
        <f ca="1">IF(IFERROR(YEAR('Intermediate Data'!$CF58)=YEAR(BD$10),FALSE)=TRUE,"n","")</f>
        <v/>
      </c>
      <c r="BE15" s="187" t="str">
        <f ca="1">IF(IFERROR(YEAR('Intermediate Data'!$CF58)=YEAR(BE$10),FALSE)=TRUE,"n","")</f>
        <v/>
      </c>
      <c r="BF15" s="187" t="str">
        <f ca="1">IF(IFERROR(YEAR('Intermediate Data'!$CF58)=YEAR(BF$10),FALSE)=TRUE,"n","")</f>
        <v/>
      </c>
      <c r="BG15" s="187" t="str">
        <f ca="1">IF(IFERROR(YEAR('Intermediate Data'!$CF58)=YEAR(BG$10),FALSE)=TRUE,"n","")</f>
        <v/>
      </c>
      <c r="BH15" s="187" t="str">
        <f ca="1">IF(IFERROR(YEAR('Intermediate Data'!$CF58)=YEAR(BH$10),FALSE)=TRUE,"n","")</f>
        <v/>
      </c>
      <c r="BI15" s="187" t="str">
        <f ca="1">IF(IFERROR(YEAR('Intermediate Data'!$CF58)=YEAR(BI$10),FALSE)=TRUE,"n","")</f>
        <v/>
      </c>
      <c r="BJ15" s="187" t="str">
        <f ca="1">IF(IFERROR(YEAR('Intermediate Data'!$CF58)=YEAR(BJ$10),FALSE)=TRUE,"n","")</f>
        <v/>
      </c>
      <c r="BK15" s="187" t="str">
        <f ca="1">IF(IFERROR(YEAR('Intermediate Data'!$CF58)=YEAR(BK$10),FALSE)=TRUE,"n","")</f>
        <v/>
      </c>
      <c r="BL15" s="686">
        <f ca="1">IFERROR(HYPERLINK("#"&amp;ADDRESS(MATCH(INDEX('DATA SOURCE #s'!$CD:$CD,MATCH($B15,'DATA SOURCE #s'!$B:$B,0)),'SOURCE Info'!$A:$A,0),1,1,1,"SOURCE Info"),INDEX('DATA SOURCE #s'!$CD:$CD,MATCH($B15,'DATA SOURCE #s'!$B:$B,0))),"")</f>
        <v>61300</v>
      </c>
      <c r="BM15" s="687"/>
      <c r="BN15" s="24"/>
      <c r="BO15" s="103"/>
      <c r="BP15" s="110" t="s">
        <v>733</v>
      </c>
      <c r="BQ15" s="24"/>
      <c r="BR15" s="24"/>
      <c r="BS15" s="24"/>
      <c r="BT15" s="24"/>
      <c r="BU15" s="24"/>
      <c r="BV15" s="24"/>
      <c r="CC15" s="24"/>
      <c r="CD15" s="24"/>
      <c r="CE15" s="24"/>
      <c r="CF15" s="24"/>
      <c r="CG15" s="24"/>
      <c r="CH15" s="24"/>
    </row>
    <row r="16" spans="1:86" ht="15" customHeight="1" x14ac:dyDescent="0.25">
      <c r="A16" s="24"/>
      <c r="B16" s="120" t="str">
        <f ca="1">'Intermediate Data'!BR59</f>
        <v>Compact audio</v>
      </c>
      <c r="C16" s="31"/>
      <c r="D16" s="31"/>
      <c r="E16" s="31"/>
      <c r="F16" s="31"/>
      <c r="G16" s="31"/>
      <c r="H16" s="31"/>
      <c r="I16" s="801"/>
      <c r="J16" s="802"/>
      <c r="K16" s="802"/>
      <c r="L16" s="802"/>
      <c r="M16" s="802"/>
      <c r="N16" s="802"/>
      <c r="O16" s="802"/>
      <c r="P16" s="802"/>
      <c r="Q16" s="802"/>
      <c r="R16" s="802"/>
      <c r="S16" s="802"/>
      <c r="T16" s="802"/>
      <c r="U16" s="802"/>
      <c r="V16" s="802"/>
      <c r="W16" s="803"/>
      <c r="X16" s="31"/>
      <c r="Y16" s="769">
        <f ca="1">'Intermediate Data'!BS59</f>
        <v>105</v>
      </c>
      <c r="Z16" s="769"/>
      <c r="AA16" s="769"/>
      <c r="AB16" s="203"/>
      <c r="AC16" s="769">
        <f ca="1">'Intermediate Data'!BT59</f>
        <v>36</v>
      </c>
      <c r="AD16" s="769"/>
      <c r="AE16" s="769"/>
      <c r="AF16" s="765">
        <f ca="1">IF(ISNUMBER(AC16),HYPERLINK("#"&amp;ADDRESS(MATCH(INDEX('DATA SOURCE #s'!BH:$BH,MATCH($B16,'DATA SOURCE #s'!$B:$B,0)),'SOURCE Info'!$A:$A,0),1,1,1,"SOURCE Info"),INDEX('DATA SOURCE #s'!BH:$BH,MATCH($B16,'DATA SOURCE #s'!$B:$B,0))),"")</f>
        <v>40501</v>
      </c>
      <c r="AG16" s="766"/>
      <c r="AH16" s="753">
        <f ca="1">'Intermediate Data'!BU59</f>
        <v>70</v>
      </c>
      <c r="AI16" s="753"/>
      <c r="AJ16" s="753"/>
      <c r="AK16" s="765">
        <f ca="1">IF(ISNUMBER(AH16),HYPERLINK("#"&amp;ADDRESS(MATCH(INDEX('DATA SOURCE #s'!$BI:BI,MATCH($B16,'DATA SOURCE #s'!$B:$B,0)),'SOURCE Info'!$A:$A,0),1,1,1,"SOURCE Info"),INDEX('DATA SOURCE #s'!$BI:BI,MATCH($B16,'DATA SOURCE #s'!$B:$B,0))),"")</f>
        <v>40001</v>
      </c>
      <c r="AL16" s="766"/>
      <c r="AM16" s="753" t="str">
        <f ca="1">'Intermediate Data'!BV59</f>
        <v/>
      </c>
      <c r="AN16" s="753"/>
      <c r="AO16" s="753"/>
      <c r="AP16" s="763" t="str">
        <f ca="1">IF('Intermediate Data'!BW59="","",'Intermediate Data'!BW59)</f>
        <v/>
      </c>
      <c r="AQ16" s="764"/>
      <c r="AR16" s="764"/>
      <c r="AS16" s="765" t="str">
        <f ca="1">IF(ISNUMBER(AM16),HYPERLINK("#"&amp;ADDRESS(MATCH(INDEX('DATA SOURCE #s'!$BJ:BJ,MATCH($B16,'DATA SOURCE #s'!$B:$B,0)),'SOURCE Info'!$A:$A,0),1,1,1,"SOURCE Info"),INDEX('DATA SOURCE #s'!$BJ:BJ,MATCH($B16,'DATA SOURCE #s'!$B:$B,0))),"")</f>
        <v/>
      </c>
      <c r="AT16" s="766"/>
      <c r="AU16" s="119"/>
      <c r="AV16" s="768">
        <f ca="1">'Intermediate Data'!BY59</f>
        <v>0.13</v>
      </c>
      <c r="AW16" s="681"/>
      <c r="AX16" s="681"/>
      <c r="AY16" s="681"/>
      <c r="AZ16" s="31"/>
      <c r="BA16" s="184" t="str">
        <f ca="1">IF(IFERROR(YEAR('Intermediate Data'!$CF59)&lt;2012,FALSE)=TRUE,"n","")</f>
        <v>n</v>
      </c>
      <c r="BB16" s="186" t="str">
        <f ca="1">IF(IFERROR(YEAR('Intermediate Data'!$CF59)=YEAR(BB$10),FALSE)=TRUE,"n","")</f>
        <v/>
      </c>
      <c r="BC16" s="185" t="str">
        <f ca="1">IF(IFERROR(YEAR('Intermediate Data'!$CF59)=YEAR(BC$10),FALSE)=TRUE,"n","")</f>
        <v/>
      </c>
      <c r="BD16" s="573" t="str">
        <f ca="1">IF(IFERROR(YEAR('Intermediate Data'!$CF59)=YEAR(BD$10),FALSE)=TRUE,"n","")</f>
        <v/>
      </c>
      <c r="BE16" s="187" t="str">
        <f ca="1">IF(IFERROR(YEAR('Intermediate Data'!$CF59)=YEAR(BE$10),FALSE)=TRUE,"n","")</f>
        <v/>
      </c>
      <c r="BF16" s="187" t="str">
        <f ca="1">IF(IFERROR(YEAR('Intermediate Data'!$CF59)=YEAR(BF$10),FALSE)=TRUE,"n","")</f>
        <v/>
      </c>
      <c r="BG16" s="187" t="str">
        <f ca="1">IF(IFERROR(YEAR('Intermediate Data'!$CF59)=YEAR(BG$10),FALSE)=TRUE,"n","")</f>
        <v/>
      </c>
      <c r="BH16" s="187" t="str">
        <f ca="1">IF(IFERROR(YEAR('Intermediate Data'!$CF59)=YEAR(BH$10),FALSE)=TRUE,"n","")</f>
        <v/>
      </c>
      <c r="BI16" s="187" t="str">
        <f ca="1">IF(IFERROR(YEAR('Intermediate Data'!$CF59)=YEAR(BI$10),FALSE)=TRUE,"n","")</f>
        <v/>
      </c>
      <c r="BJ16" s="187" t="str">
        <f ca="1">IF(IFERROR(YEAR('Intermediate Data'!$CF59)=YEAR(BJ$10),FALSE)=TRUE,"n","")</f>
        <v/>
      </c>
      <c r="BK16" s="187" t="str">
        <f ca="1">IF(IFERROR(YEAR('Intermediate Data'!$CF59)=YEAR(BK$10),FALSE)=TRUE,"n","")</f>
        <v/>
      </c>
      <c r="BL16" s="686">
        <f ca="1">IFERROR(HYPERLINK("#"&amp;ADDRESS(MATCH(INDEX('DATA SOURCE #s'!$CD:$CD,MATCH($B16,'DATA SOURCE #s'!$B:$B,0)),'SOURCE Info'!$A:$A,0),1,1,1,"SOURCE Info"),INDEX('DATA SOURCE #s'!$CD:$CD,MATCH($B16,'DATA SOURCE #s'!$B:$B,0))),"")</f>
        <v>61200</v>
      </c>
      <c r="BM16" s="687"/>
      <c r="BN16" s="24"/>
      <c r="BO16" s="103"/>
      <c r="BP16" s="110" t="s">
        <v>11</v>
      </c>
      <c r="BQ16" s="24"/>
      <c r="BR16" s="24"/>
      <c r="BS16" s="24"/>
      <c r="BT16" s="24"/>
      <c r="BU16" s="24"/>
      <c r="BV16" s="24"/>
      <c r="CC16" s="24"/>
      <c r="CD16" s="24"/>
      <c r="CE16" s="24"/>
      <c r="CF16" s="24"/>
      <c r="CG16" s="24"/>
      <c r="CH16" s="24"/>
    </row>
    <row r="17" spans="1:96" ht="15" customHeight="1" x14ac:dyDescent="0.25">
      <c r="A17" s="24"/>
      <c r="B17" s="120" t="str">
        <f ca="1">'Intermediate Data'!BR60</f>
        <v>Desktop (non-portable computer)</v>
      </c>
      <c r="C17" s="31"/>
      <c r="D17" s="31"/>
      <c r="E17" s="31"/>
      <c r="F17" s="31"/>
      <c r="G17" s="31"/>
      <c r="H17" s="31"/>
      <c r="I17" s="801"/>
      <c r="J17" s="802"/>
      <c r="K17" s="802"/>
      <c r="L17" s="802"/>
      <c r="M17" s="802"/>
      <c r="N17" s="802"/>
      <c r="O17" s="802"/>
      <c r="P17" s="802"/>
      <c r="Q17" s="802"/>
      <c r="R17" s="802"/>
      <c r="S17" s="802"/>
      <c r="T17" s="802"/>
      <c r="U17" s="802"/>
      <c r="V17" s="802"/>
      <c r="W17" s="803"/>
      <c r="X17" s="31"/>
      <c r="Y17" s="769">
        <f ca="1">'Intermediate Data'!BS60</f>
        <v>183</v>
      </c>
      <c r="Z17" s="769"/>
      <c r="AA17" s="769"/>
      <c r="AB17" s="203"/>
      <c r="AC17" s="769">
        <f ca="1">'Intermediate Data'!BT60</f>
        <v>177.1</v>
      </c>
      <c r="AD17" s="769"/>
      <c r="AE17" s="769"/>
      <c r="AF17" s="765">
        <f ca="1">IF(ISNUMBER(AC17),HYPERLINK("#"&amp;ADDRESS(MATCH(INDEX('DATA SOURCE #s'!BH:$BH,MATCH($B17,'DATA SOURCE #s'!$B:$B,0)),'SOURCE Info'!$A:$A,0),1,1,1,"SOURCE Info"),INDEX('DATA SOURCE #s'!BH:$BH,MATCH($B17,'DATA SOURCE #s'!$B:$B,0))),"")</f>
        <v>41002</v>
      </c>
      <c r="AG17" s="766"/>
      <c r="AH17" s="753">
        <f ca="1">'Intermediate Data'!BU60</f>
        <v>66</v>
      </c>
      <c r="AI17" s="753"/>
      <c r="AJ17" s="753"/>
      <c r="AK17" s="765">
        <f ca="1">IF(ISNUMBER(AH17),HYPERLINK("#"&amp;ADDRESS(MATCH(INDEX('DATA SOURCE #s'!$BI:BI,MATCH($B17,'DATA SOURCE #s'!$B:$B,0)),'SOURCE Info'!$A:$A,0),1,1,1,"SOURCE Info"),INDEX('DATA SOURCE #s'!$BI:BI,MATCH($B17,'DATA SOURCE #s'!$B:$B,0))),"")</f>
        <v>40001</v>
      </c>
      <c r="AL17" s="766"/>
      <c r="AM17" s="753" t="str">
        <f ca="1">'Intermediate Data'!BV60</f>
        <v/>
      </c>
      <c r="AN17" s="753"/>
      <c r="AO17" s="753"/>
      <c r="AP17" s="763" t="str">
        <f ca="1">IF('Intermediate Data'!BW60="","",'Intermediate Data'!BW60)</f>
        <v/>
      </c>
      <c r="AQ17" s="764"/>
      <c r="AR17" s="764"/>
      <c r="AS17" s="765" t="str">
        <f ca="1">IF(ISNUMBER(AM17),HYPERLINK("#"&amp;ADDRESS(MATCH(INDEX('DATA SOURCE #s'!$BJ:BJ,MATCH($B17,'DATA SOURCE #s'!$B:$B,0)),'SOURCE Info'!$A:$A,0),1,1,1,"SOURCE Info"),INDEX('DATA SOURCE #s'!$BJ:BJ,MATCH($B17,'DATA SOURCE #s'!$B:$B,0))),"")</f>
        <v/>
      </c>
      <c r="AT17" s="766"/>
      <c r="AU17" s="119"/>
      <c r="AV17" s="768">
        <f ca="1">'Intermediate Data'!BY60</f>
        <v>0.21</v>
      </c>
      <c r="AW17" s="681"/>
      <c r="AX17" s="681"/>
      <c r="AY17" s="681"/>
      <c r="AZ17" s="31"/>
      <c r="BA17" s="184" t="str">
        <f ca="1">IF(IFERROR(YEAR('Intermediate Data'!$CF60)&lt;2012,FALSE)=TRUE,"n","")</f>
        <v/>
      </c>
      <c r="BB17" s="186" t="str">
        <f ca="1">IF(IFERROR(YEAR('Intermediate Data'!$CF60)=YEAR(BB$10),FALSE)=TRUE,"n","")</f>
        <v/>
      </c>
      <c r="BC17" s="185" t="str">
        <f ca="1">IF(IFERROR(YEAR('Intermediate Data'!$CF60)=YEAR(BC$10),FALSE)=TRUE,"n","")</f>
        <v/>
      </c>
      <c r="BD17" s="573" t="str">
        <f ca="1">IF(IFERROR(YEAR('Intermediate Data'!$CF60)=YEAR(BD$10),FALSE)=TRUE,"n","")</f>
        <v/>
      </c>
      <c r="BE17" s="187" t="str">
        <f ca="1">IF(IFERROR(YEAR('Intermediate Data'!$CF60)=YEAR(BE$10),FALSE)=TRUE,"n","")</f>
        <v/>
      </c>
      <c r="BF17" s="187" t="str">
        <f ca="1">IF(IFERROR(YEAR('Intermediate Data'!$CF60)=YEAR(BF$10),FALSE)=TRUE,"n","")</f>
        <v/>
      </c>
      <c r="BG17" s="187" t="str">
        <f ca="1">IF(IFERROR(YEAR('Intermediate Data'!$CF60)=YEAR(BG$10),FALSE)=TRUE,"n","")</f>
        <v/>
      </c>
      <c r="BH17" s="187" t="str">
        <f ca="1">IF(IFERROR(YEAR('Intermediate Data'!$CF60)=YEAR(BH$10),FALSE)=TRUE,"n","")</f>
        <v/>
      </c>
      <c r="BI17" s="187" t="str">
        <f ca="1">IF(IFERROR(YEAR('Intermediate Data'!$CF60)=YEAR(BI$10),FALSE)=TRUE,"n","")</f>
        <v/>
      </c>
      <c r="BJ17" s="187" t="str">
        <f ca="1">IF(IFERROR(YEAR('Intermediate Data'!$CF60)=YEAR(BJ$10),FALSE)=TRUE,"n","")</f>
        <v/>
      </c>
      <c r="BK17" s="187" t="str">
        <f ca="1">IF(IFERROR(YEAR('Intermediate Data'!$CF60)=YEAR(BK$10),FALSE)=TRUE,"n","")</f>
        <v/>
      </c>
      <c r="BL17" s="686">
        <f ca="1">IFERROR(HYPERLINK("#"&amp;ADDRESS(MATCH(INDEX('DATA SOURCE #s'!$CD:$CD,MATCH($B17,'DATA SOURCE #s'!$B:$B,0)),'SOURCE Info'!$A:$A,0),1,1,1,"SOURCE Info"),INDEX('DATA SOURCE #s'!$CD:$CD,MATCH($B17,'DATA SOURCE #s'!$B:$B,0))),"")</f>
        <v>61800</v>
      </c>
      <c r="BM17" s="687"/>
      <c r="BN17" s="24"/>
      <c r="BO17" s="103"/>
      <c r="BP17" s="110" t="s">
        <v>823</v>
      </c>
      <c r="BQ17" s="24"/>
      <c r="BR17" s="24"/>
      <c r="BS17" s="24"/>
      <c r="BT17" s="24"/>
      <c r="BU17" s="24"/>
      <c r="BV17" s="24"/>
      <c r="CC17" s="24"/>
      <c r="CD17" s="24"/>
      <c r="CE17" s="24"/>
      <c r="CF17" s="24"/>
      <c r="CG17" s="24"/>
      <c r="CH17" s="24"/>
    </row>
    <row r="18" spans="1:96" ht="15" customHeight="1" x14ac:dyDescent="0.25">
      <c r="A18" s="24"/>
      <c r="B18" s="120" t="str">
        <f ca="1">'Intermediate Data'!BR61</f>
        <v>Furnace - Fan</v>
      </c>
      <c r="C18" s="31"/>
      <c r="D18" s="31"/>
      <c r="E18" s="31"/>
      <c r="F18" s="31"/>
      <c r="G18" s="31"/>
      <c r="H18" s="31"/>
      <c r="I18" s="801"/>
      <c r="J18" s="802"/>
      <c r="K18" s="802"/>
      <c r="L18" s="802"/>
      <c r="M18" s="802"/>
      <c r="N18" s="802"/>
      <c r="O18" s="802"/>
      <c r="P18" s="802"/>
      <c r="Q18" s="802"/>
      <c r="R18" s="802"/>
      <c r="S18" s="802"/>
      <c r="T18" s="802"/>
      <c r="U18" s="802"/>
      <c r="V18" s="802"/>
      <c r="W18" s="803"/>
      <c r="X18" s="31"/>
      <c r="Y18" s="769" t="str">
        <f ca="1">'Intermediate Data'!BS61</f>
        <v>Not collected</v>
      </c>
      <c r="Z18" s="769"/>
      <c r="AA18" s="769"/>
      <c r="AB18" s="203"/>
      <c r="AC18" s="769" t="str">
        <f ca="1">'Intermediate Data'!BT61</f>
        <v/>
      </c>
      <c r="AD18" s="769"/>
      <c r="AE18" s="769"/>
      <c r="AF18" s="765" t="str">
        <f ca="1">IF(ISNUMBER(AC18),HYPERLINK("#"&amp;ADDRESS(MATCH(INDEX('DATA SOURCE #s'!BH:$BH,MATCH($B18,'DATA SOURCE #s'!$B:$B,0)),'SOURCE Info'!$A:$A,0),1,1,1,"SOURCE Info"),INDEX('DATA SOURCE #s'!BH:$BH,MATCH($B18,'DATA SOURCE #s'!$B:$B,0))),"")</f>
        <v/>
      </c>
      <c r="AG18" s="766"/>
      <c r="AH18" s="753">
        <f ca="1">'Intermediate Data'!BU61</f>
        <v>55</v>
      </c>
      <c r="AI18" s="753"/>
      <c r="AJ18" s="753"/>
      <c r="AK18" s="765">
        <f ca="1">IF(ISNUMBER(AH18),HYPERLINK("#"&amp;ADDRESS(MATCH(INDEX('DATA SOURCE #s'!$BI:BI,MATCH($B18,'DATA SOURCE #s'!$B:$B,0)),'SOURCE Info'!$A:$A,0),1,1,1,"SOURCE Info"),INDEX('DATA SOURCE #s'!$BI:BI,MATCH($B18,'DATA SOURCE #s'!$B:$B,0))),"")</f>
        <v>40001</v>
      </c>
      <c r="AL18" s="766"/>
      <c r="AM18" s="753">
        <f ca="1">'Intermediate Data'!BV61</f>
        <v>249</v>
      </c>
      <c r="AN18" s="753"/>
      <c r="AO18" s="753"/>
      <c r="AP18" s="763" t="str">
        <f ca="1">IF('Intermediate Data'!BW61="","",'Intermediate Data'!BW61)</f>
        <v>Max Tech</v>
      </c>
      <c r="AQ18" s="764"/>
      <c r="AR18" s="764"/>
      <c r="AS18" s="765">
        <f ca="1">IF(ISNUMBER(AM18),HYPERLINK("#"&amp;ADDRESS(MATCH(INDEX('DATA SOURCE #s'!$BJ:BJ,MATCH($B18,'DATA SOURCE #s'!$B:$B,0)),'SOURCE Info'!$A:$A,0),1,1,1,"SOURCE Info"),INDEX('DATA SOURCE #s'!$BJ:BJ,MATCH($B18,'DATA SOURCE #s'!$B:$B,0))),"")</f>
        <v>41701</v>
      </c>
      <c r="AT18" s="766"/>
      <c r="AU18" s="119"/>
      <c r="AV18" s="768" t="str">
        <f ca="1">'Intermediate Data'!BY61</f>
        <v>Not published</v>
      </c>
      <c r="AW18" s="681"/>
      <c r="AX18" s="681"/>
      <c r="AY18" s="681"/>
      <c r="AZ18" s="31"/>
      <c r="BA18" s="184" t="str">
        <f ca="1">IF(IFERROR(YEAR('Intermediate Data'!$CF61)&lt;2012,FALSE)=TRUE,"n","")</f>
        <v/>
      </c>
      <c r="BB18" s="186" t="str">
        <f ca="1">IF(IFERROR(YEAR('Intermediate Data'!$CF61)=YEAR(BB$10),FALSE)=TRUE,"n","")</f>
        <v/>
      </c>
      <c r="BC18" s="185" t="str">
        <f ca="1">IF(IFERROR(YEAR('Intermediate Data'!$CF61)=YEAR(BC$10),FALSE)=TRUE,"n","")</f>
        <v/>
      </c>
      <c r="BD18" s="573" t="str">
        <f ca="1">IF(IFERROR(YEAR('Intermediate Data'!$CF61)=YEAR(BD$10),FALSE)=TRUE,"n","")</f>
        <v/>
      </c>
      <c r="BE18" s="187" t="str">
        <f ca="1">IF(IFERROR(YEAR('Intermediate Data'!$CF61)=YEAR(BE$10),FALSE)=TRUE,"n","")</f>
        <v/>
      </c>
      <c r="BF18" s="187" t="str">
        <f ca="1">IF(IFERROR(YEAR('Intermediate Data'!$CF61)=YEAR(BF$10),FALSE)=TRUE,"n","")</f>
        <v/>
      </c>
      <c r="BG18" s="187" t="str">
        <f ca="1">IF(IFERROR(YEAR('Intermediate Data'!$CF61)=YEAR(BG$10),FALSE)=TRUE,"n","")</f>
        <v/>
      </c>
      <c r="BH18" s="187" t="str">
        <f ca="1">IF(IFERROR(YEAR('Intermediate Data'!$CF61)=YEAR(BH$10),FALSE)=TRUE,"n","")</f>
        <v/>
      </c>
      <c r="BI18" s="187" t="str">
        <f ca="1">IF(IFERROR(YEAR('Intermediate Data'!$CF61)=YEAR(BI$10),FALSE)=TRUE,"n","")</f>
        <v/>
      </c>
      <c r="BJ18" s="187" t="str">
        <f ca="1">IF(IFERROR(YEAR('Intermediate Data'!$CF61)=YEAR(BJ$10),FALSE)=TRUE,"n","")</f>
        <v/>
      </c>
      <c r="BK18" s="187" t="str">
        <f ca="1">IF(IFERROR(YEAR('Intermediate Data'!$CF61)=YEAR(BK$10),FALSE)=TRUE,"n","")</f>
        <v/>
      </c>
      <c r="BL18" s="686">
        <f ca="1">IFERROR(HYPERLINK("#"&amp;ADDRESS(MATCH(INDEX('DATA SOURCE #s'!$CD:$CD,MATCH($B18,'DATA SOURCE #s'!$B:$B,0)),'SOURCE Info'!$A:$A,0),1,1,1,"SOURCE Info"),INDEX('DATA SOURCE #s'!$CD:$CD,MATCH($B18,'DATA SOURCE #s'!$B:$B,0))),"")</f>
        <v>61700</v>
      </c>
      <c r="BM18" s="687"/>
      <c r="BN18" s="24"/>
      <c r="BO18" s="103"/>
      <c r="BP18" s="110" t="s">
        <v>62</v>
      </c>
      <c r="BQ18" s="24"/>
      <c r="BR18" s="24"/>
      <c r="BS18" s="24"/>
      <c r="BT18" s="24"/>
      <c r="BU18" s="24"/>
      <c r="BV18" s="24"/>
      <c r="CC18" s="24"/>
      <c r="CD18" s="24"/>
      <c r="CE18" s="24"/>
      <c r="CF18" s="24"/>
      <c r="CG18" s="24"/>
      <c r="CH18" s="24"/>
    </row>
    <row r="19" spans="1:96" ht="15" customHeight="1" x14ac:dyDescent="0.25">
      <c r="A19" s="24"/>
      <c r="B19" s="120" t="str">
        <f ca="1">'Intermediate Data'!BR62</f>
        <v>Refrigerator/freezer</v>
      </c>
      <c r="C19" s="31"/>
      <c r="D19" s="31"/>
      <c r="E19" s="31"/>
      <c r="F19" s="31"/>
      <c r="G19" s="31"/>
      <c r="H19" s="31"/>
      <c r="I19" s="801"/>
      <c r="J19" s="802"/>
      <c r="K19" s="802"/>
      <c r="L19" s="802"/>
      <c r="M19" s="802"/>
      <c r="N19" s="802"/>
      <c r="O19" s="802"/>
      <c r="P19" s="802"/>
      <c r="Q19" s="802"/>
      <c r="R19" s="802"/>
      <c r="S19" s="802"/>
      <c r="T19" s="802"/>
      <c r="U19" s="802"/>
      <c r="V19" s="802"/>
      <c r="W19" s="803"/>
      <c r="X19" s="31"/>
      <c r="Y19" s="769" t="str">
        <f ca="1">'Intermediate Data'!BS62</f>
        <v>Not collected</v>
      </c>
      <c r="Z19" s="769"/>
      <c r="AA19" s="769"/>
      <c r="AB19" s="203"/>
      <c r="AC19" s="769" t="str">
        <f ca="1">'Intermediate Data'!BT62</f>
        <v/>
      </c>
      <c r="AD19" s="769"/>
      <c r="AE19" s="769"/>
      <c r="AF19" s="765" t="str">
        <f ca="1">IF(ISNUMBER(AC19),HYPERLINK("#"&amp;ADDRESS(MATCH(INDEX('DATA SOURCE #s'!BH:$BH,MATCH($B19,'DATA SOURCE #s'!$B:$B,0)),'SOURCE Info'!$A:$A,0),1,1,1,"SOURCE Info"),INDEX('DATA SOURCE #s'!BH:$BH,MATCH($B19,'DATA SOURCE #s'!$B:$B,0))),"")</f>
        <v/>
      </c>
      <c r="AG19" s="766"/>
      <c r="AH19" s="753">
        <f ca="1">'Intermediate Data'!BU62</f>
        <v>50</v>
      </c>
      <c r="AI19" s="753"/>
      <c r="AJ19" s="753"/>
      <c r="AK19" s="765">
        <f ca="1">IF(ISNUMBER(AH19),HYPERLINK("#"&amp;ADDRESS(MATCH(INDEX('DATA SOURCE #s'!$BI:BI,MATCH($B19,'DATA SOURCE #s'!$B:$B,0)),'SOURCE Info'!$A:$A,0),1,1,1,"SOURCE Info"),INDEX('DATA SOURCE #s'!$BI:BI,MATCH($B19,'DATA SOURCE #s'!$B:$B,0))),"")</f>
        <v>40001</v>
      </c>
      <c r="AL19" s="766"/>
      <c r="AM19" s="753">
        <f ca="1">'Intermediate Data'!BV62</f>
        <v>232</v>
      </c>
      <c r="AN19" s="753"/>
      <c r="AO19" s="753"/>
      <c r="AP19" s="763" t="str">
        <f ca="1">IF('Intermediate Data'!BW62="","",'Intermediate Data'!BW62)</f>
        <v>Max Tech</v>
      </c>
      <c r="AQ19" s="764"/>
      <c r="AR19" s="764"/>
      <c r="AS19" s="765">
        <f ca="1">IF(ISNUMBER(AM19),HYPERLINK("#"&amp;ADDRESS(MATCH(INDEX('DATA SOURCE #s'!$BJ:BJ,MATCH($B19,'DATA SOURCE #s'!$B:$B,0)),'SOURCE Info'!$A:$A,0),1,1,1,"SOURCE Info"),INDEX('DATA SOURCE #s'!$BJ:BJ,MATCH($B19,'DATA SOURCE #s'!$B:$B,0))),"")</f>
        <v>40501</v>
      </c>
      <c r="AT19" s="766"/>
      <c r="AU19" s="119"/>
      <c r="AV19" s="768">
        <f ca="1">'Intermediate Data'!BY62</f>
        <v>0.76</v>
      </c>
      <c r="AW19" s="681"/>
      <c r="AX19" s="681"/>
      <c r="AY19" s="681"/>
      <c r="AZ19" s="31"/>
      <c r="BA19" s="184" t="str">
        <f ca="1">IF(IFERROR(YEAR('Intermediate Data'!$CF62)&lt;2012,FALSE)=TRUE,"n","")</f>
        <v>n</v>
      </c>
      <c r="BB19" s="186" t="str">
        <f ca="1">IF(IFERROR(YEAR('Intermediate Data'!$CF62)=YEAR(BB$10),FALSE)=TRUE,"n","")</f>
        <v/>
      </c>
      <c r="BC19" s="185" t="str">
        <f ca="1">IF(IFERROR(YEAR('Intermediate Data'!$CF62)=YEAR(BC$10),FALSE)=TRUE,"n","")</f>
        <v/>
      </c>
      <c r="BD19" s="573" t="str">
        <f ca="1">IF(IFERROR(YEAR('Intermediate Data'!$CF62)=YEAR(BD$10),FALSE)=TRUE,"n","")</f>
        <v/>
      </c>
      <c r="BE19" s="187" t="str">
        <f ca="1">IF(IFERROR(YEAR('Intermediate Data'!$CF62)=YEAR(BE$10),FALSE)=TRUE,"n","")</f>
        <v/>
      </c>
      <c r="BF19" s="187" t="str">
        <f ca="1">IF(IFERROR(YEAR('Intermediate Data'!$CF62)=YEAR(BF$10),FALSE)=TRUE,"n","")</f>
        <v/>
      </c>
      <c r="BG19" s="187" t="str">
        <f ca="1">IF(IFERROR(YEAR('Intermediate Data'!$CF62)=YEAR(BG$10),FALSE)=TRUE,"n","")</f>
        <v/>
      </c>
      <c r="BH19" s="187" t="str">
        <f ca="1">IF(IFERROR(YEAR('Intermediate Data'!$CF62)=YEAR(BH$10),FALSE)=TRUE,"n","")</f>
        <v/>
      </c>
      <c r="BI19" s="187" t="str">
        <f ca="1">IF(IFERROR(YEAR('Intermediate Data'!$CF62)=YEAR(BI$10),FALSE)=TRUE,"n","")</f>
        <v/>
      </c>
      <c r="BJ19" s="187" t="str">
        <f ca="1">IF(IFERROR(YEAR('Intermediate Data'!$CF62)=YEAR(BJ$10),FALSE)=TRUE,"n","")</f>
        <v/>
      </c>
      <c r="BK19" s="187" t="str">
        <f ca="1">IF(IFERROR(YEAR('Intermediate Data'!$CF62)=YEAR(BK$10),FALSE)=TRUE,"n","")</f>
        <v/>
      </c>
      <c r="BL19" s="686">
        <f ca="1">IFERROR(HYPERLINK("#"&amp;ADDRESS(MATCH(INDEX('DATA SOURCE #s'!$CD:$CD,MATCH($B19,'DATA SOURCE #s'!$B:$B,0)),'SOURCE Info'!$A:$A,0),1,1,1,"SOURCE Info"),INDEX('DATA SOURCE #s'!$CD:$CD,MATCH($B19,'DATA SOURCE #s'!$B:$B,0))),"")</f>
        <v>60500</v>
      </c>
      <c r="BM19" s="687"/>
      <c r="BN19" s="24"/>
      <c r="BO19" s="103"/>
      <c r="BP19" s="110" t="s">
        <v>9</v>
      </c>
      <c r="BQ19" s="24"/>
      <c r="BR19" s="24"/>
      <c r="BS19" s="24"/>
      <c r="BT19" s="24"/>
      <c r="BU19" s="24"/>
      <c r="BV19" s="24"/>
      <c r="CC19" s="24"/>
      <c r="CD19" s="24"/>
      <c r="CE19" s="24"/>
      <c r="CF19" s="24"/>
      <c r="CG19" s="24"/>
      <c r="CH19" s="24"/>
    </row>
    <row r="20" spans="1:96" ht="15" customHeight="1" x14ac:dyDescent="0.25">
      <c r="A20" s="24"/>
      <c r="B20" s="120" t="str">
        <f ca="1">'Intermediate Data'!BR63</f>
        <v>Television</v>
      </c>
      <c r="C20" s="31"/>
      <c r="D20" s="31"/>
      <c r="E20" s="31"/>
      <c r="F20" s="31"/>
      <c r="G20" s="31"/>
      <c r="H20" s="31"/>
      <c r="I20" s="801"/>
      <c r="J20" s="802"/>
      <c r="K20" s="802"/>
      <c r="L20" s="802"/>
      <c r="M20" s="802"/>
      <c r="N20" s="802"/>
      <c r="O20" s="802"/>
      <c r="P20" s="802"/>
      <c r="Q20" s="802"/>
      <c r="R20" s="802"/>
      <c r="S20" s="802"/>
      <c r="T20" s="802"/>
      <c r="U20" s="802"/>
      <c r="V20" s="802"/>
      <c r="W20" s="803"/>
      <c r="X20" s="31"/>
      <c r="Y20" s="769">
        <f ca="1">'Intermediate Data'!BS63</f>
        <v>230</v>
      </c>
      <c r="Z20" s="769"/>
      <c r="AA20" s="769"/>
      <c r="AB20" s="203"/>
      <c r="AC20" s="769">
        <f ca="1">'Intermediate Data'!BT63</f>
        <v>166</v>
      </c>
      <c r="AD20" s="769"/>
      <c r="AE20" s="769"/>
      <c r="AF20" s="765">
        <f ca="1">IF(ISNUMBER(AC20),HYPERLINK("#"&amp;ADDRESS(MATCH(INDEX('DATA SOURCE #s'!BH:$BH,MATCH($B20,'DATA SOURCE #s'!$B:$B,0)),'SOURCE Info'!$A:$A,0),1,1,1,"SOURCE Info"),INDEX('DATA SOURCE #s'!BH:$BH,MATCH($B20,'DATA SOURCE #s'!$B:$B,0))),"")</f>
        <v>41402</v>
      </c>
      <c r="AG20" s="766"/>
      <c r="AH20" s="753">
        <f ca="1">'Intermediate Data'!BU63</f>
        <v>35</v>
      </c>
      <c r="AI20" s="753"/>
      <c r="AJ20" s="753"/>
      <c r="AK20" s="765">
        <f ca="1">IF(ISNUMBER(AH20),HYPERLINK("#"&amp;ADDRESS(MATCH(INDEX('DATA SOURCE #s'!$BI:BI,MATCH($B20,'DATA SOURCE #s'!$B:$B,0)),'SOURCE Info'!$A:$A,0),1,1,1,"SOURCE Info"),INDEX('DATA SOURCE #s'!$BI:BI,MATCH($B20,'DATA SOURCE #s'!$B:$B,0))),"")</f>
        <v>40001</v>
      </c>
      <c r="AL20" s="766"/>
      <c r="AM20" s="753" t="str">
        <f ca="1">'Intermediate Data'!BV63</f>
        <v/>
      </c>
      <c r="AN20" s="753"/>
      <c r="AO20" s="753"/>
      <c r="AP20" s="763" t="str">
        <f ca="1">IF('Intermediate Data'!BW63="","",'Intermediate Data'!BW63)</f>
        <v/>
      </c>
      <c r="AQ20" s="764"/>
      <c r="AR20" s="764"/>
      <c r="AS20" s="765" t="str">
        <f ca="1">IF(ISNUMBER(AM20),HYPERLINK("#"&amp;ADDRESS(MATCH(INDEX('DATA SOURCE #s'!$BJ:BJ,MATCH($B20,'DATA SOURCE #s'!$B:$B,0)),'SOURCE Info'!$A:$A,0),1,1,1,"SOURCE Info"),INDEX('DATA SOURCE #s'!$BJ:BJ,MATCH($B20,'DATA SOURCE #s'!$B:$B,0))),"")</f>
        <v/>
      </c>
      <c r="AT20" s="766"/>
      <c r="AU20" s="119"/>
      <c r="AV20" s="768">
        <f ca="1">'Intermediate Data'!BY63</f>
        <v>0.84</v>
      </c>
      <c r="AW20" s="681"/>
      <c r="AX20" s="681"/>
      <c r="AY20" s="681"/>
      <c r="AZ20" s="31"/>
      <c r="BA20" s="184" t="str">
        <f ca="1">IF(IFERROR(YEAR('Intermediate Data'!$CF63)&lt;2012,FALSE)=TRUE,"n","")</f>
        <v/>
      </c>
      <c r="BB20" s="186" t="str">
        <f ca="1">IF(IFERROR(YEAR('Intermediate Data'!$CF63)=YEAR(BB$10),FALSE)=TRUE,"n","")</f>
        <v/>
      </c>
      <c r="BC20" s="185" t="str">
        <f ca="1">IF(IFERROR(YEAR('Intermediate Data'!$CF63)=YEAR(BC$10),FALSE)=TRUE,"n","")</f>
        <v>n</v>
      </c>
      <c r="BD20" s="573" t="str">
        <f ca="1">IF(IFERROR(YEAR('Intermediate Data'!$CF63)=YEAR(BD$10),FALSE)=TRUE,"n","")</f>
        <v/>
      </c>
      <c r="BE20" s="187" t="str">
        <f ca="1">IF(IFERROR(YEAR('Intermediate Data'!$CF63)=YEAR(BE$10),FALSE)=TRUE,"n","")</f>
        <v/>
      </c>
      <c r="BF20" s="187" t="str">
        <f ca="1">IF(IFERROR(YEAR('Intermediate Data'!$CF63)=YEAR(BF$10),FALSE)=TRUE,"n","")</f>
        <v/>
      </c>
      <c r="BG20" s="187" t="str">
        <f ca="1">IF(IFERROR(YEAR('Intermediate Data'!$CF63)=YEAR(BG$10),FALSE)=TRUE,"n","")</f>
        <v/>
      </c>
      <c r="BH20" s="187" t="str">
        <f ca="1">IF(IFERROR(YEAR('Intermediate Data'!$CF63)=YEAR(BH$10),FALSE)=TRUE,"n","")</f>
        <v/>
      </c>
      <c r="BI20" s="187" t="str">
        <f ca="1">IF(IFERROR(YEAR('Intermediate Data'!$CF63)=YEAR(BI$10),FALSE)=TRUE,"n","")</f>
        <v/>
      </c>
      <c r="BJ20" s="187" t="str">
        <f ca="1">IF(IFERROR(YEAR('Intermediate Data'!$CF63)=YEAR(BJ$10),FALSE)=TRUE,"n","")</f>
        <v/>
      </c>
      <c r="BK20" s="187" t="str">
        <f ca="1">IF(IFERROR(YEAR('Intermediate Data'!$CF63)=YEAR(BK$10),FALSE)=TRUE,"n","")</f>
        <v/>
      </c>
      <c r="BL20" s="686">
        <f ca="1">IFERROR(HYPERLINK("#"&amp;ADDRESS(MATCH(INDEX('DATA SOURCE #s'!$CD:$CD,MATCH($B20,'DATA SOURCE #s'!$B:$B,0)),'SOURCE Info'!$A:$A,0),1,1,1,"SOURCE Info"),INDEX('DATA SOURCE #s'!$CD:$CD,MATCH($B20,'DATA SOURCE #s'!$B:$B,0))),"")</f>
        <v>61400</v>
      </c>
      <c r="BM20" s="687"/>
      <c r="BN20" s="24"/>
      <c r="BO20" s="103"/>
      <c r="BP20" s="110" t="s">
        <v>85</v>
      </c>
      <c r="BQ20" s="24"/>
      <c r="BR20" s="24"/>
      <c r="BS20" s="24"/>
      <c r="BT20" s="24"/>
      <c r="BU20" s="24"/>
      <c r="BV20" s="24"/>
      <c r="CC20" s="24"/>
      <c r="CD20" s="24"/>
      <c r="CE20" s="24"/>
      <c r="CF20" s="24"/>
      <c r="CG20" s="24"/>
      <c r="CH20" s="24"/>
    </row>
    <row r="21" spans="1:96" ht="15" customHeight="1" x14ac:dyDescent="0.25">
      <c r="A21" s="24"/>
      <c r="B21" s="120" t="str">
        <f ca="1">'Intermediate Data'!BR64</f>
        <v>Stand-alone freezer</v>
      </c>
      <c r="C21" s="31"/>
      <c r="D21" s="31"/>
      <c r="E21" s="31"/>
      <c r="F21" s="31"/>
      <c r="G21" s="31"/>
      <c r="H21" s="31"/>
      <c r="I21" s="801"/>
      <c r="J21" s="802"/>
      <c r="K21" s="802"/>
      <c r="L21" s="802"/>
      <c r="M21" s="802"/>
      <c r="N21" s="802"/>
      <c r="O21" s="802"/>
      <c r="P21" s="802"/>
      <c r="Q21" s="802"/>
      <c r="R21" s="802"/>
      <c r="S21" s="802"/>
      <c r="T21" s="802"/>
      <c r="U21" s="802"/>
      <c r="V21" s="802"/>
      <c r="W21" s="803"/>
      <c r="X21" s="31"/>
      <c r="Y21" s="769" t="str">
        <f ca="1">'Intermediate Data'!BS64</f>
        <v>Not collected</v>
      </c>
      <c r="Z21" s="769"/>
      <c r="AA21" s="769"/>
      <c r="AB21" s="203"/>
      <c r="AC21" s="769">
        <f ca="1">'Intermediate Data'!BT64</f>
        <v>145</v>
      </c>
      <c r="AD21" s="769"/>
      <c r="AE21" s="769"/>
      <c r="AF21" s="765">
        <f ca="1">IF(ISNUMBER(AC21),HYPERLINK("#"&amp;ADDRESS(MATCH(INDEX('DATA SOURCE #s'!BH:$BH,MATCH($B21,'DATA SOURCE #s'!$B:$B,0)),'SOURCE Info'!$A:$A,0),1,1,1,"SOURCE Info"),INDEX('DATA SOURCE #s'!BH:$BH,MATCH($B21,'DATA SOURCE #s'!$B:$B,0))),"")</f>
        <v>40401</v>
      </c>
      <c r="AG21" s="766"/>
      <c r="AH21" s="753">
        <f ca="1">'Intermediate Data'!BU64</f>
        <v>30</v>
      </c>
      <c r="AI21" s="753"/>
      <c r="AJ21" s="753"/>
      <c r="AK21" s="765">
        <f ca="1">IF(ISNUMBER(AH21),HYPERLINK("#"&amp;ADDRESS(MATCH(INDEX('DATA SOURCE #s'!$BI:BI,MATCH($B21,'DATA SOURCE #s'!$B:$B,0)),'SOURCE Info'!$A:$A,0),1,1,1,"SOURCE Info"),INDEX('DATA SOURCE #s'!$BI:BI,MATCH($B21,'DATA SOURCE #s'!$B:$B,0))),"")</f>
        <v>40001</v>
      </c>
      <c r="AL21" s="766"/>
      <c r="AM21" s="753" t="str">
        <f ca="1">'Intermediate Data'!BV64</f>
        <v/>
      </c>
      <c r="AN21" s="753"/>
      <c r="AO21" s="753"/>
      <c r="AP21" s="763" t="str">
        <f ca="1">IF('Intermediate Data'!BW64="","",'Intermediate Data'!BW64)</f>
        <v/>
      </c>
      <c r="AQ21" s="764"/>
      <c r="AR21" s="764"/>
      <c r="AS21" s="765" t="str">
        <f ca="1">IF(ISNUMBER(AM21),HYPERLINK("#"&amp;ADDRESS(MATCH(INDEX('DATA SOURCE #s'!$BJ:BJ,MATCH($B21,'DATA SOURCE #s'!$B:$B,0)),'SOURCE Info'!$A:$A,0),1,1,1,"SOURCE Info"),INDEX('DATA SOURCE #s'!$BJ:BJ,MATCH($B21,'DATA SOURCE #s'!$B:$B,0))),"")</f>
        <v/>
      </c>
      <c r="AT21" s="766"/>
      <c r="AU21" s="119"/>
      <c r="AV21" s="768">
        <f ca="1">'Intermediate Data'!BY64</f>
        <v>0.44</v>
      </c>
      <c r="AW21" s="681"/>
      <c r="AX21" s="681"/>
      <c r="AY21" s="681"/>
      <c r="AZ21" s="31"/>
      <c r="BA21" s="184" t="str">
        <f ca="1">IF(IFERROR(YEAR('Intermediate Data'!$CF64)&lt;2012,FALSE)=TRUE,"n","")</f>
        <v>n</v>
      </c>
      <c r="BB21" s="186" t="str">
        <f ca="1">IF(IFERROR(YEAR('Intermediate Data'!$CF64)=YEAR(BB$10),FALSE)=TRUE,"n","")</f>
        <v/>
      </c>
      <c r="BC21" s="185" t="str">
        <f ca="1">IF(IFERROR(YEAR('Intermediate Data'!$CF64)=YEAR(BC$10),FALSE)=TRUE,"n","")</f>
        <v/>
      </c>
      <c r="BD21" s="573" t="str">
        <f ca="1">IF(IFERROR(YEAR('Intermediate Data'!$CF64)=YEAR(BD$10),FALSE)=TRUE,"n","")</f>
        <v/>
      </c>
      <c r="BE21" s="187" t="str">
        <f ca="1">IF(IFERROR(YEAR('Intermediate Data'!$CF64)=YEAR(BE$10),FALSE)=TRUE,"n","")</f>
        <v/>
      </c>
      <c r="BF21" s="187" t="str">
        <f ca="1">IF(IFERROR(YEAR('Intermediate Data'!$CF64)=YEAR(BF$10),FALSE)=TRUE,"n","")</f>
        <v/>
      </c>
      <c r="BG21" s="187" t="str">
        <f ca="1">IF(IFERROR(YEAR('Intermediate Data'!$CF64)=YEAR(BG$10),FALSE)=TRUE,"n","")</f>
        <v/>
      </c>
      <c r="BH21" s="187" t="str">
        <f ca="1">IF(IFERROR(YEAR('Intermediate Data'!$CF64)=YEAR(BH$10),FALSE)=TRUE,"n","")</f>
        <v/>
      </c>
      <c r="BI21" s="187" t="str">
        <f ca="1">IF(IFERROR(YEAR('Intermediate Data'!$CF64)=YEAR(BI$10),FALSE)=TRUE,"n","")</f>
        <v/>
      </c>
      <c r="BJ21" s="187" t="str">
        <f ca="1">IF(IFERROR(YEAR('Intermediate Data'!$CF64)=YEAR(BJ$10),FALSE)=TRUE,"n","")</f>
        <v/>
      </c>
      <c r="BK21" s="187" t="str">
        <f ca="1">IF(IFERROR(YEAR('Intermediate Data'!$CF64)=YEAR(BK$10),FALSE)=TRUE,"n","")</f>
        <v/>
      </c>
      <c r="BL21" s="686">
        <f ca="1">IFERROR(HYPERLINK("#"&amp;ADDRESS(MATCH(INDEX('DATA SOURCE #s'!$CD:$CD,MATCH($B21,'DATA SOURCE #s'!$B:$B,0)),'SOURCE Info'!$A:$A,0),1,1,1,"SOURCE Info"),INDEX('DATA SOURCE #s'!$CD:$CD,MATCH($B21,'DATA SOURCE #s'!$B:$B,0))),"")</f>
        <v>60400</v>
      </c>
      <c r="BM21" s="687"/>
      <c r="BN21" s="24"/>
      <c r="BO21" s="103"/>
      <c r="BP21" s="110" t="s">
        <v>734</v>
      </c>
      <c r="BQ21" s="24"/>
      <c r="BR21" s="24"/>
      <c r="BS21" s="24"/>
      <c r="BT21" s="24"/>
      <c r="BU21" s="24"/>
      <c r="BV21" s="24"/>
      <c r="CC21" s="149"/>
      <c r="CN21" s="24"/>
    </row>
    <row r="22" spans="1:96" ht="15" customHeight="1" x14ac:dyDescent="0.25">
      <c r="A22" s="24"/>
      <c r="B22" s="120" t="str">
        <f ca="1">'Intermediate Data'!BR65</f>
        <v>Audio/Video receiver</v>
      </c>
      <c r="C22" s="31"/>
      <c r="D22" s="31"/>
      <c r="E22" s="31"/>
      <c r="F22" s="31"/>
      <c r="G22" s="31"/>
      <c r="H22" s="31"/>
      <c r="I22" s="801"/>
      <c r="J22" s="802"/>
      <c r="K22" s="802"/>
      <c r="L22" s="802"/>
      <c r="M22" s="802"/>
      <c r="N22" s="802"/>
      <c r="O22" s="802"/>
      <c r="P22" s="802"/>
      <c r="Q22" s="802"/>
      <c r="R22" s="802"/>
      <c r="S22" s="802"/>
      <c r="T22" s="802"/>
      <c r="U22" s="802"/>
      <c r="V22" s="802"/>
      <c r="W22" s="803"/>
      <c r="X22" s="31"/>
      <c r="Y22" s="769">
        <f ca="1">'Intermediate Data'!BS65</f>
        <v>65</v>
      </c>
      <c r="Z22" s="769"/>
      <c r="AA22" s="769"/>
      <c r="AB22" s="203"/>
      <c r="AC22" s="769">
        <f ca="1">'Intermediate Data'!BT65</f>
        <v>47</v>
      </c>
      <c r="AD22" s="769"/>
      <c r="AE22" s="769"/>
      <c r="AF22" s="765">
        <f ca="1">IF(ISNUMBER(AC22),HYPERLINK("#"&amp;ADDRESS(MATCH(INDEX('DATA SOURCE #s'!BH:$BH,MATCH($B22,'DATA SOURCE #s'!$B:$B,0)),'SOURCE Info'!$A:$A,0),1,1,1,"SOURCE Info"),INDEX('DATA SOURCE #s'!BH:$BH,MATCH($B22,'DATA SOURCE #s'!$B:$B,0))),"")</f>
        <v>40901</v>
      </c>
      <c r="AG22" s="766"/>
      <c r="AH22" s="753">
        <f ca="1">'Intermediate Data'!BU65</f>
        <v>18</v>
      </c>
      <c r="AI22" s="753"/>
      <c r="AJ22" s="753"/>
      <c r="AK22" s="765">
        <f ca="1">IF(ISNUMBER(AH22),HYPERLINK("#"&amp;ADDRESS(MATCH(INDEX('DATA SOURCE #s'!$BI:BI,MATCH($B22,'DATA SOURCE #s'!$B:$B,0)),'SOURCE Info'!$A:$A,0),1,1,1,"SOURCE Info"),INDEX('DATA SOURCE #s'!$BI:BI,MATCH($B22,'DATA SOURCE #s'!$B:$B,0))),"")</f>
        <v>40001</v>
      </c>
      <c r="AL22" s="766"/>
      <c r="AM22" s="753" t="str">
        <f ca="1">'Intermediate Data'!BV65</f>
        <v/>
      </c>
      <c r="AN22" s="753"/>
      <c r="AO22" s="753"/>
      <c r="AP22" s="763" t="str">
        <f ca="1">IF('Intermediate Data'!BW65="","",'Intermediate Data'!BW65)</f>
        <v/>
      </c>
      <c r="AQ22" s="764"/>
      <c r="AR22" s="764"/>
      <c r="AS22" s="765" t="str">
        <f ca="1">IF(ISNUMBER(AM22),HYPERLINK("#"&amp;ADDRESS(MATCH(INDEX('DATA SOURCE #s'!$BJ:BJ,MATCH($B22,'DATA SOURCE #s'!$B:$B,0)),'SOURCE Info'!$A:$A,0),1,1,1,"SOURCE Info"),INDEX('DATA SOURCE #s'!$BJ:BJ,MATCH($B22,'DATA SOURCE #s'!$B:$B,0))),"")</f>
        <v/>
      </c>
      <c r="AT22" s="766"/>
      <c r="AU22" s="119"/>
      <c r="AV22" s="768">
        <f ca="1">'Intermediate Data'!BY65</f>
        <v>0</v>
      </c>
      <c r="AW22" s="681"/>
      <c r="AX22" s="681"/>
      <c r="AY22" s="681"/>
      <c r="AZ22" s="31"/>
      <c r="BA22" s="184" t="str">
        <f ca="1">IF(IFERROR(YEAR('Intermediate Data'!$CF65)&lt;2012,FALSE)=TRUE,"n","")</f>
        <v>n</v>
      </c>
      <c r="BB22" s="186" t="str">
        <f ca="1">IF(IFERROR(YEAR('Intermediate Data'!$CF65)=YEAR(BB$10),FALSE)=TRUE,"n","")</f>
        <v/>
      </c>
      <c r="BC22" s="185" t="str">
        <f ca="1">IF(IFERROR(YEAR('Intermediate Data'!$CF65)=YEAR(BC$10),FALSE)=TRUE,"n","")</f>
        <v/>
      </c>
      <c r="BD22" s="573" t="str">
        <f ca="1">IF(IFERROR(YEAR('Intermediate Data'!$CF65)=YEAR(BD$10),FALSE)=TRUE,"n","")</f>
        <v/>
      </c>
      <c r="BE22" s="187" t="str">
        <f ca="1">IF(IFERROR(YEAR('Intermediate Data'!$CF65)=YEAR(BE$10),FALSE)=TRUE,"n","")</f>
        <v/>
      </c>
      <c r="BF22" s="187" t="str">
        <f ca="1">IF(IFERROR(YEAR('Intermediate Data'!$CF65)=YEAR(BF$10),FALSE)=TRUE,"n","")</f>
        <v/>
      </c>
      <c r="BG22" s="187" t="str">
        <f ca="1">IF(IFERROR(YEAR('Intermediate Data'!$CF65)=YEAR(BG$10),FALSE)=TRUE,"n","")</f>
        <v/>
      </c>
      <c r="BH22" s="187" t="str">
        <f ca="1">IF(IFERROR(YEAR('Intermediate Data'!$CF65)=YEAR(BH$10),FALSE)=TRUE,"n","")</f>
        <v/>
      </c>
      <c r="BI22" s="187" t="str">
        <f ca="1">IF(IFERROR(YEAR('Intermediate Data'!$CF65)=YEAR(BI$10),FALSE)=TRUE,"n","")</f>
        <v/>
      </c>
      <c r="BJ22" s="187" t="str">
        <f ca="1">IF(IFERROR(YEAR('Intermediate Data'!$CF65)=YEAR(BJ$10),FALSE)=TRUE,"n","")</f>
        <v/>
      </c>
      <c r="BK22" s="187" t="str">
        <f ca="1">IF(IFERROR(YEAR('Intermediate Data'!$CF65)=YEAR(BK$10),FALSE)=TRUE,"n","")</f>
        <v/>
      </c>
      <c r="BL22" s="686">
        <f ca="1">IFERROR(HYPERLINK("#"&amp;ADDRESS(MATCH(INDEX('DATA SOURCE #s'!$CD:$CD,MATCH($B22,'DATA SOURCE #s'!$B:$B,0)),'SOURCE Info'!$A:$A,0),1,1,1,"SOURCE Info"),INDEX('DATA SOURCE #s'!$CD:$CD,MATCH($B22,'DATA SOURCE #s'!$B:$B,0))),"")</f>
        <v>60900</v>
      </c>
      <c r="BM22" s="687"/>
      <c r="BN22" s="24"/>
      <c r="BO22" s="103"/>
      <c r="BP22" s="110" t="s">
        <v>86</v>
      </c>
      <c r="BQ22" s="24"/>
      <c r="BR22" s="24"/>
      <c r="BS22" s="24"/>
      <c r="BT22" s="24"/>
      <c r="BU22" s="24"/>
      <c r="BV22" s="24"/>
      <c r="CN22" s="24"/>
    </row>
    <row r="23" spans="1:96" ht="15" customHeight="1" thickBot="1" x14ac:dyDescent="0.3">
      <c r="A23" s="24"/>
      <c r="B23" s="120" t="str">
        <f ca="1">'Intermediate Data'!BR66</f>
        <v>Network equipment</v>
      </c>
      <c r="C23" s="31"/>
      <c r="D23" s="31"/>
      <c r="E23" s="31"/>
      <c r="F23" s="31"/>
      <c r="G23" s="31"/>
      <c r="H23" s="31"/>
      <c r="I23" s="801"/>
      <c r="J23" s="802"/>
      <c r="K23" s="802"/>
      <c r="L23" s="802"/>
      <c r="M23" s="802"/>
      <c r="N23" s="802"/>
      <c r="O23" s="802"/>
      <c r="P23" s="802"/>
      <c r="Q23" s="802"/>
      <c r="R23" s="802"/>
      <c r="S23" s="802"/>
      <c r="T23" s="802"/>
      <c r="U23" s="802"/>
      <c r="V23" s="802"/>
      <c r="W23" s="803"/>
      <c r="X23" s="31"/>
      <c r="Y23" s="769">
        <f ca="1">'Intermediate Data'!BS66</f>
        <v>59</v>
      </c>
      <c r="Z23" s="769"/>
      <c r="AA23" s="769"/>
      <c r="AB23" s="203"/>
      <c r="AC23" s="769" t="str">
        <f ca="1">'Intermediate Data'!BT66</f>
        <v/>
      </c>
      <c r="AD23" s="769"/>
      <c r="AE23" s="769"/>
      <c r="AF23" s="765" t="str">
        <f ca="1">IF(ISNUMBER(AC23),HYPERLINK("#"&amp;ADDRESS(MATCH(INDEX('DATA SOURCE #s'!BH:$BH,MATCH($B23,'DATA SOURCE #s'!$B:$B,0)),'SOURCE Info'!$A:$A,0),1,1,1,"SOURCE Info"),INDEX('DATA SOURCE #s'!BH:$BH,MATCH($B23,'DATA SOURCE #s'!$B:$B,0))),"")</f>
        <v/>
      </c>
      <c r="AG23" s="766"/>
      <c r="AH23" s="753">
        <f ca="1">'Intermediate Data'!BU66</f>
        <v>15</v>
      </c>
      <c r="AI23" s="753"/>
      <c r="AJ23" s="753"/>
      <c r="AK23" s="765">
        <f ca="1">IF(ISNUMBER(AH23),HYPERLINK("#"&amp;ADDRESS(MATCH(INDEX('DATA SOURCE #s'!$BI:BI,MATCH($B23,'DATA SOURCE #s'!$B:$B,0)),'SOURCE Info'!$A:$A,0),1,1,1,"SOURCE Info"),INDEX('DATA SOURCE #s'!$BI:BI,MATCH($B23,'DATA SOURCE #s'!$B:$B,0))),"")</f>
        <v>40001</v>
      </c>
      <c r="AL23" s="766"/>
      <c r="AM23" s="753">
        <f ca="1">'Intermediate Data'!BV66</f>
        <v>25</v>
      </c>
      <c r="AN23" s="753"/>
      <c r="AO23" s="753"/>
      <c r="AP23" s="763" t="str">
        <f ca="1">IF('Intermediate Data'!BW66="","",'Intermediate Data'!BW66)</f>
        <v>Title 20 compliance</v>
      </c>
      <c r="AQ23" s="764"/>
      <c r="AR23" s="764"/>
      <c r="AS23" s="765">
        <f ca="1">IF(ISNUMBER(AM23),HYPERLINK("#"&amp;ADDRESS(MATCH(INDEX('DATA SOURCE #s'!$BJ:BJ,MATCH($B23,'DATA SOURCE #s'!$B:$B,0)),'SOURCE Info'!$A:$A,0),1,1,1,"SOURCE Info"),INDEX('DATA SOURCE #s'!$BJ:BJ,MATCH($B23,'DATA SOURCE #s'!$B:$B,0))),"")</f>
        <v>41501</v>
      </c>
      <c r="AT23" s="766"/>
      <c r="AU23" s="119"/>
      <c r="AV23" s="768" t="str">
        <f ca="1">'Intermediate Data'!BY66</f>
        <v>Not published</v>
      </c>
      <c r="AW23" s="681"/>
      <c r="AX23" s="681"/>
      <c r="AY23" s="681"/>
      <c r="AZ23" s="31"/>
      <c r="BA23" s="184" t="str">
        <f ca="1">IF(IFERROR(YEAR('Intermediate Data'!$CF66)&lt;2012,FALSE)=TRUE,"n","")</f>
        <v/>
      </c>
      <c r="BB23" s="186" t="str">
        <f ca="1">IF(IFERROR(YEAR('Intermediate Data'!$CF66)=YEAR(BB$10),FALSE)=TRUE,"n","")</f>
        <v/>
      </c>
      <c r="BC23" s="185" t="str">
        <f ca="1">IF(IFERROR(YEAR('Intermediate Data'!$CF66)=YEAR(BC$10),FALSE)=TRUE,"n","")</f>
        <v/>
      </c>
      <c r="BD23" s="573" t="str">
        <f ca="1">IF(IFERROR(YEAR('Intermediate Data'!$CF66)=YEAR(BD$10),FALSE)=TRUE,"n","")</f>
        <v/>
      </c>
      <c r="BE23" s="187" t="str">
        <f ca="1">IF(IFERROR(YEAR('Intermediate Data'!$CF66)=YEAR(BE$10),FALSE)=TRUE,"n","")</f>
        <v/>
      </c>
      <c r="BF23" s="187" t="str">
        <f ca="1">IF(IFERROR(YEAR('Intermediate Data'!$CF66)=YEAR(BF$10),FALSE)=TRUE,"n","")</f>
        <v/>
      </c>
      <c r="BG23" s="187" t="str">
        <f ca="1">IF(IFERROR(YEAR('Intermediate Data'!$CF66)=YEAR(BG$10),FALSE)=TRUE,"n","")</f>
        <v/>
      </c>
      <c r="BH23" s="187" t="str">
        <f ca="1">IF(IFERROR(YEAR('Intermediate Data'!$CF66)=YEAR(BH$10),FALSE)=TRUE,"n","")</f>
        <v/>
      </c>
      <c r="BI23" s="187" t="str">
        <f ca="1">IF(IFERROR(YEAR('Intermediate Data'!$CF66)=YEAR(BI$10),FALSE)=TRUE,"n","")</f>
        <v/>
      </c>
      <c r="BJ23" s="187" t="str">
        <f ca="1">IF(IFERROR(YEAR('Intermediate Data'!$CF66)=YEAR(BJ$10),FALSE)=TRUE,"n","")</f>
        <v/>
      </c>
      <c r="BK23" s="187" t="str">
        <f ca="1">IF(IFERROR(YEAR('Intermediate Data'!$CF66)=YEAR(BK$10),FALSE)=TRUE,"n","")</f>
        <v/>
      </c>
      <c r="BL23" s="686">
        <f ca="1">IFERROR(HYPERLINK("#"&amp;ADDRESS(MATCH(INDEX('DATA SOURCE #s'!$CD:$CD,MATCH($B23,'DATA SOURCE #s'!$B:$B,0)),'SOURCE Info'!$A:$A,0),1,1,1,"SOURCE Info"),INDEX('DATA SOURCE #s'!$CD:$CD,MATCH($B23,'DATA SOURCE #s'!$B:$B,0))),"")</f>
        <v>61500</v>
      </c>
      <c r="BM23" s="687"/>
      <c r="BN23" s="24"/>
      <c r="BO23" s="104"/>
      <c r="BP23" s="110" t="s">
        <v>88</v>
      </c>
      <c r="BQ23" s="24"/>
      <c r="BR23" s="24"/>
      <c r="BS23" s="24"/>
      <c r="BT23" s="24"/>
      <c r="BU23" s="24"/>
      <c r="BV23" s="24"/>
      <c r="CC23" s="150"/>
      <c r="CN23" s="24"/>
    </row>
    <row r="24" spans="1:96" ht="15" customHeight="1" x14ac:dyDescent="0.25">
      <c r="A24" s="24"/>
      <c r="B24" s="120" t="str">
        <f ca="1">'Intermediate Data'!BR67</f>
        <v>Notebook (portable computer)</v>
      </c>
      <c r="C24" s="31"/>
      <c r="D24" s="31"/>
      <c r="E24" s="31"/>
      <c r="F24" s="31"/>
      <c r="G24" s="31"/>
      <c r="H24" s="31"/>
      <c r="I24" s="801"/>
      <c r="J24" s="802"/>
      <c r="K24" s="802"/>
      <c r="L24" s="802"/>
      <c r="M24" s="802"/>
      <c r="N24" s="802"/>
      <c r="O24" s="802"/>
      <c r="P24" s="802"/>
      <c r="Q24" s="802"/>
      <c r="R24" s="802"/>
      <c r="S24" s="802"/>
      <c r="T24" s="802"/>
      <c r="U24" s="802"/>
      <c r="V24" s="802"/>
      <c r="W24" s="803"/>
      <c r="X24" s="31"/>
      <c r="Y24" s="769">
        <f ca="1">'Intermediate Data'!BS67</f>
        <v>70</v>
      </c>
      <c r="Z24" s="769"/>
      <c r="AA24" s="769"/>
      <c r="AB24" s="203"/>
      <c r="AC24" s="769">
        <f ca="1">'Intermediate Data'!BT67</f>
        <v>57.8</v>
      </c>
      <c r="AD24" s="769"/>
      <c r="AE24" s="769"/>
      <c r="AF24" s="765">
        <f ca="1">IF(ISNUMBER(AC24),HYPERLINK("#"&amp;ADDRESS(MATCH(INDEX('DATA SOURCE #s'!BH:$BH,MATCH($B24,'DATA SOURCE #s'!$B:$B,0)),'SOURCE Info'!$A:$A,0),1,1,1,"SOURCE Info"),INDEX('DATA SOURCE #s'!BH:$BH,MATCH($B24,'DATA SOURCE #s'!$B:$B,0))),"")</f>
        <v>41002</v>
      </c>
      <c r="AG24" s="766"/>
      <c r="AH24" s="753">
        <f ca="1">'Intermediate Data'!BU67</f>
        <v>12</v>
      </c>
      <c r="AI24" s="753"/>
      <c r="AJ24" s="753"/>
      <c r="AK24" s="765">
        <f ca="1">IF(ISNUMBER(AH24),HYPERLINK("#"&amp;ADDRESS(MATCH(INDEX('DATA SOURCE #s'!$BI:BI,MATCH($B24,'DATA SOURCE #s'!$B:$B,0)),'SOURCE Info'!$A:$A,0),1,1,1,"SOURCE Info"),INDEX('DATA SOURCE #s'!$BI:BI,MATCH($B24,'DATA SOURCE #s'!$B:$B,0))),"")</f>
        <v>40001</v>
      </c>
      <c r="AL24" s="766"/>
      <c r="AM24" s="753" t="str">
        <f ca="1">'Intermediate Data'!BV67</f>
        <v/>
      </c>
      <c r="AN24" s="753"/>
      <c r="AO24" s="753"/>
      <c r="AP24" s="763" t="str">
        <f ca="1">IF('Intermediate Data'!BW67="","",'Intermediate Data'!BW67)</f>
        <v/>
      </c>
      <c r="AQ24" s="764"/>
      <c r="AR24" s="764"/>
      <c r="AS24" s="765" t="str">
        <f ca="1">IF(ISNUMBER(AM24),HYPERLINK("#"&amp;ADDRESS(MATCH(INDEX('DATA SOURCE #s'!$BJ:BJ,MATCH($B24,'DATA SOURCE #s'!$B:$B,0)),'SOURCE Info'!$A:$A,0),1,1,1,"SOURCE Info"),INDEX('DATA SOURCE #s'!$BJ:BJ,MATCH($B24,'DATA SOURCE #s'!$B:$B,0))),"")</f>
        <v/>
      </c>
      <c r="AT24" s="766"/>
      <c r="AU24" s="119"/>
      <c r="AV24" s="768">
        <f ca="1">'Intermediate Data'!BY67</f>
        <v>0.69</v>
      </c>
      <c r="AW24" s="681"/>
      <c r="AX24" s="681"/>
      <c r="AY24" s="681"/>
      <c r="AZ24" s="31"/>
      <c r="BA24" s="184" t="str">
        <f ca="1">IF(IFERROR(YEAR('Intermediate Data'!$CF67)&lt;2012,FALSE)=TRUE,"n","")</f>
        <v/>
      </c>
      <c r="BB24" s="186" t="str">
        <f ca="1">IF(IFERROR(YEAR('Intermediate Data'!$CF67)=YEAR(BB$10),FALSE)=TRUE,"n","")</f>
        <v/>
      </c>
      <c r="BC24" s="185" t="str">
        <f ca="1">IF(IFERROR(YEAR('Intermediate Data'!$CF67)=YEAR(BC$10),FALSE)=TRUE,"n","")</f>
        <v/>
      </c>
      <c r="BD24" s="573" t="str">
        <f ca="1">IF(IFERROR(YEAR('Intermediate Data'!$CF67)=YEAR(BD$10),FALSE)=TRUE,"n","")</f>
        <v/>
      </c>
      <c r="BE24" s="187" t="str">
        <f ca="1">IF(IFERROR(YEAR('Intermediate Data'!$CF67)=YEAR(BE$10),FALSE)=TRUE,"n","")</f>
        <v/>
      </c>
      <c r="BF24" s="187" t="str">
        <f ca="1">IF(IFERROR(YEAR('Intermediate Data'!$CF67)=YEAR(BF$10),FALSE)=TRUE,"n","")</f>
        <v/>
      </c>
      <c r="BG24" s="187" t="str">
        <f ca="1">IF(IFERROR(YEAR('Intermediate Data'!$CF67)=YEAR(BG$10),FALSE)=TRUE,"n","")</f>
        <v/>
      </c>
      <c r="BH24" s="187" t="str">
        <f ca="1">IF(IFERROR(YEAR('Intermediate Data'!$CF67)=YEAR(BH$10),FALSE)=TRUE,"n","")</f>
        <v/>
      </c>
      <c r="BI24" s="187" t="str">
        <f ca="1">IF(IFERROR(YEAR('Intermediate Data'!$CF67)=YEAR(BI$10),FALSE)=TRUE,"n","")</f>
        <v/>
      </c>
      <c r="BJ24" s="187" t="str">
        <f ca="1">IF(IFERROR(YEAR('Intermediate Data'!$CF67)=YEAR(BJ$10),FALSE)=TRUE,"n","")</f>
        <v/>
      </c>
      <c r="BK24" s="187" t="str">
        <f ca="1">IF(IFERROR(YEAR('Intermediate Data'!$CF67)=YEAR(BK$10),FALSE)=TRUE,"n","")</f>
        <v/>
      </c>
      <c r="BL24" s="686">
        <f ca="1">IFERROR(HYPERLINK("#"&amp;ADDRESS(MATCH(INDEX('DATA SOURCE #s'!$CD:$CD,MATCH($B24,'DATA SOURCE #s'!$B:$B,0)),'SOURCE Info'!$A:$A,0),1,1,1,"SOURCE Info"),INDEX('DATA SOURCE #s'!$CD:$CD,MATCH($B24,'DATA SOURCE #s'!$B:$B,0))),"")</f>
        <v>61000</v>
      </c>
      <c r="BM24" s="687"/>
      <c r="BN24" s="24"/>
      <c r="BO24" s="24"/>
      <c r="BQ24" s="24"/>
      <c r="BR24" s="24"/>
      <c r="BS24" s="24"/>
      <c r="BT24" s="24"/>
      <c r="BU24" s="24"/>
      <c r="BV24" s="24"/>
      <c r="CC24" s="151"/>
      <c r="CN24" s="24"/>
    </row>
    <row r="25" spans="1:96" ht="15" customHeight="1" x14ac:dyDescent="0.25">
      <c r="A25" s="24"/>
      <c r="B25" s="120" t="str">
        <f ca="1">'Intermediate Data'!BR68</f>
        <v>Display</v>
      </c>
      <c r="C25" s="31"/>
      <c r="D25" s="31"/>
      <c r="E25" s="31"/>
      <c r="F25" s="31"/>
      <c r="G25" s="31"/>
      <c r="H25" s="31"/>
      <c r="I25" s="801"/>
      <c r="J25" s="802"/>
      <c r="K25" s="802"/>
      <c r="L25" s="802"/>
      <c r="M25" s="802"/>
      <c r="N25" s="802"/>
      <c r="O25" s="802"/>
      <c r="P25" s="802"/>
      <c r="Q25" s="802"/>
      <c r="R25" s="802"/>
      <c r="S25" s="802"/>
      <c r="T25" s="802"/>
      <c r="U25" s="802"/>
      <c r="V25" s="802"/>
      <c r="W25" s="803"/>
      <c r="X25" s="31"/>
      <c r="Y25" s="769">
        <f ca="1">'Intermediate Data'!BS68</f>
        <v>70</v>
      </c>
      <c r="Z25" s="769"/>
      <c r="AA25" s="769"/>
      <c r="AB25" s="203"/>
      <c r="AC25" s="769">
        <f ca="1">'Intermediate Data'!BT68</f>
        <v>58.5</v>
      </c>
      <c r="AD25" s="769"/>
      <c r="AE25" s="769"/>
      <c r="AF25" s="765">
        <f ca="1">IF(ISNUMBER(AC25),HYPERLINK("#"&amp;ADDRESS(MATCH(INDEX('DATA SOURCE #s'!BH:$BH,MATCH($B25,'DATA SOURCE #s'!$B:$B,0)),'SOURCE Info'!$A:$A,0),1,1,1,"SOURCE Info"),INDEX('DATA SOURCE #s'!BH:$BH,MATCH($B25,'DATA SOURCE #s'!$B:$B,0))),"")</f>
        <v>41001</v>
      </c>
      <c r="AG25" s="766"/>
      <c r="AH25" s="753">
        <f ca="1">'Intermediate Data'!BU68</f>
        <v>9</v>
      </c>
      <c r="AI25" s="753"/>
      <c r="AJ25" s="753"/>
      <c r="AK25" s="765">
        <f ca="1">IF(ISNUMBER(AH25),HYPERLINK("#"&amp;ADDRESS(MATCH(INDEX('DATA SOURCE #s'!$BI:BI,MATCH($B25,'DATA SOURCE #s'!$B:$B,0)),'SOURCE Info'!$A:$A,0),1,1,1,"SOURCE Info"),INDEX('DATA SOURCE #s'!$BI:BI,MATCH($B25,'DATA SOURCE #s'!$B:$B,0))),"")</f>
        <v>40001</v>
      </c>
      <c r="AL25" s="766"/>
      <c r="AM25" s="753" t="str">
        <f ca="1">'Intermediate Data'!BV68</f>
        <v/>
      </c>
      <c r="AN25" s="753"/>
      <c r="AO25" s="753"/>
      <c r="AP25" s="763" t="str">
        <f ca="1">IF('Intermediate Data'!BW68="","",'Intermediate Data'!BW68)</f>
        <v/>
      </c>
      <c r="AQ25" s="764"/>
      <c r="AR25" s="764"/>
      <c r="AS25" s="765" t="str">
        <f ca="1">IF(ISNUMBER(AM25),HYPERLINK("#"&amp;ADDRESS(MATCH(INDEX('DATA SOURCE #s'!$BJ:BJ,MATCH($B25,'DATA SOURCE #s'!$B:$B,0)),'SOURCE Info'!$A:$A,0),1,1,1,"SOURCE Info"),INDEX('DATA SOURCE #s'!$BJ:BJ,MATCH($B25,'DATA SOURCE #s'!$B:$B,0))),"")</f>
        <v/>
      </c>
      <c r="AT25" s="766"/>
      <c r="AU25" s="119"/>
      <c r="AV25" s="770">
        <f ca="1">'Intermediate Data'!BY68</f>
        <v>0.83</v>
      </c>
      <c r="AW25" s="770"/>
      <c r="AX25" s="770"/>
      <c r="AY25" s="770"/>
      <c r="AZ25" s="31"/>
      <c r="BA25" s="184" t="str">
        <f ca="1">IF(IFERROR(YEAR('Intermediate Data'!$CF68)&lt;2012,FALSE)=TRUE,"n","")</f>
        <v/>
      </c>
      <c r="BB25" s="186" t="str">
        <f ca="1">IF(IFERROR(YEAR('Intermediate Data'!$CF68)=YEAR(BB$10),FALSE)=TRUE,"n","")</f>
        <v/>
      </c>
      <c r="BC25" s="185" t="str">
        <f ca="1">IF(IFERROR(YEAR('Intermediate Data'!$CF68)=YEAR(BC$10),FALSE)=TRUE,"n","")</f>
        <v/>
      </c>
      <c r="BD25" s="573" t="str">
        <f ca="1">IF(IFERROR(YEAR('Intermediate Data'!$CF68)=YEAR(BD$10),FALSE)=TRUE,"n","")</f>
        <v/>
      </c>
      <c r="BE25" s="187" t="str">
        <f ca="1">IF(IFERROR(YEAR('Intermediate Data'!$CF68)=YEAR(BE$10),FALSE)=TRUE,"n","")</f>
        <v/>
      </c>
      <c r="BF25" s="187" t="str">
        <f ca="1">IF(IFERROR(YEAR('Intermediate Data'!$CF68)=YEAR(BF$10),FALSE)=TRUE,"n","")</f>
        <v/>
      </c>
      <c r="BG25" s="187" t="str">
        <f ca="1">IF(IFERROR(YEAR('Intermediate Data'!$CF68)=YEAR(BG$10),FALSE)=TRUE,"n","")</f>
        <v/>
      </c>
      <c r="BH25" s="187" t="str">
        <f ca="1">IF(IFERROR(YEAR('Intermediate Data'!$CF68)=YEAR(BH$10),FALSE)=TRUE,"n","")</f>
        <v/>
      </c>
      <c r="BI25" s="187" t="str">
        <f ca="1">IF(IFERROR(YEAR('Intermediate Data'!$CF68)=YEAR(BI$10),FALSE)=TRUE,"n","")</f>
        <v/>
      </c>
      <c r="BJ25" s="187" t="str">
        <f ca="1">IF(IFERROR(YEAR('Intermediate Data'!$CF68)=YEAR(BJ$10),FALSE)=TRUE,"n","")</f>
        <v/>
      </c>
      <c r="BK25" s="187" t="str">
        <f ca="1">IF(IFERROR(YEAR('Intermediate Data'!$CF68)=YEAR(BK$10),FALSE)=TRUE,"n","")</f>
        <v/>
      </c>
      <c r="BL25" s="686">
        <f ca="1">IFERROR(HYPERLINK("#"&amp;ADDRESS(MATCH(INDEX('DATA SOURCE #s'!$CD:$CD,MATCH($B25,'DATA SOURCE #s'!$B:$B,0)),'SOURCE Info'!$A:$A,0),1,1,1,"SOURCE Info"),INDEX('DATA SOURCE #s'!$CD:$CD,MATCH($B25,'DATA SOURCE #s'!$B:$B,0))),"")</f>
        <v>61900</v>
      </c>
      <c r="BM25" s="687"/>
      <c r="BN25" s="24"/>
      <c r="BO25" s="24"/>
      <c r="BP25" s="24"/>
      <c r="BQ25" s="24"/>
      <c r="BR25" s="24"/>
      <c r="BS25" s="24"/>
      <c r="BT25" s="24"/>
      <c r="BU25" s="24"/>
      <c r="BV25" s="24"/>
      <c r="CC25" s="151"/>
      <c r="CN25" s="24"/>
    </row>
    <row r="26" spans="1:96" ht="15" customHeight="1" x14ac:dyDescent="0.25">
      <c r="A26" s="24"/>
      <c r="B26" s="120" t="str">
        <f ca="1">'Intermediate Data'!BR69</f>
        <v>Hot tub/Spa - Electric</v>
      </c>
      <c r="C26" s="31"/>
      <c r="D26" s="31"/>
      <c r="E26" s="31"/>
      <c r="F26" s="31"/>
      <c r="G26" s="31"/>
      <c r="H26" s="31"/>
      <c r="I26" s="801"/>
      <c r="J26" s="802"/>
      <c r="K26" s="802"/>
      <c r="L26" s="802"/>
      <c r="M26" s="802"/>
      <c r="N26" s="802"/>
      <c r="O26" s="802"/>
      <c r="P26" s="802"/>
      <c r="Q26" s="802"/>
      <c r="R26" s="802"/>
      <c r="S26" s="802"/>
      <c r="T26" s="802"/>
      <c r="U26" s="802"/>
      <c r="V26" s="802"/>
      <c r="W26" s="803"/>
      <c r="X26" s="31"/>
      <c r="Y26" s="769" t="str">
        <f ca="1">'Intermediate Data'!BS69</f>
        <v>Not collected</v>
      </c>
      <c r="Z26" s="769"/>
      <c r="AA26" s="769"/>
      <c r="AB26" s="203"/>
      <c r="AC26" s="769">
        <f ca="1">'Intermediate Data'!BT69</f>
        <v>900</v>
      </c>
      <c r="AD26" s="769"/>
      <c r="AE26" s="769"/>
      <c r="AF26" s="765">
        <f ca="1">IF(ISNUMBER(AC26),HYPERLINK("#"&amp;ADDRESS(MATCH(INDEX('DATA SOURCE #s'!BH:$BH,MATCH($B26,'DATA SOURCE #s'!$B:$B,0)),'SOURCE Info'!$A:$A,0),1,1,1,"SOURCE Info"),INDEX('DATA SOURCE #s'!BH:$BH,MATCH($B26,'DATA SOURCE #s'!$B:$B,0))),"")</f>
        <v>41101</v>
      </c>
      <c r="AG26" s="766"/>
      <c r="AH26" s="753" t="str">
        <f ca="1">'Intermediate Data'!BU69</f>
        <v>No spec</v>
      </c>
      <c r="AI26" s="753"/>
      <c r="AJ26" s="753"/>
      <c r="AK26" s="765" t="str">
        <f ca="1">IF(ISNUMBER(AH26),HYPERLINK("#"&amp;ADDRESS(MATCH(INDEX('DATA SOURCE #s'!$BI:BI,MATCH($B26,'DATA SOURCE #s'!$B:$B,0)),'SOURCE Info'!$A:$A,0),1,1,1,"SOURCE Info"),INDEX('DATA SOURCE #s'!$BI:BI,MATCH($B26,'DATA SOURCE #s'!$B:$B,0))),"")</f>
        <v/>
      </c>
      <c r="AL26" s="766"/>
      <c r="AM26" s="753">
        <f ca="1">'Intermediate Data'!BV69</f>
        <v>750</v>
      </c>
      <c r="AN26" s="753"/>
      <c r="AO26" s="753"/>
      <c r="AP26" s="763" t="str">
        <f ca="1">IF('Intermediate Data'!BW69="","",'Intermediate Data'!BW69)</f>
        <v>Max Tech</v>
      </c>
      <c r="AQ26" s="764"/>
      <c r="AR26" s="764"/>
      <c r="AS26" s="765">
        <f ca="1">IF(ISNUMBER(AM26),HYPERLINK("#"&amp;ADDRESS(MATCH(INDEX('DATA SOURCE #s'!$BJ:BJ,MATCH($B26,'DATA SOURCE #s'!$B:$B,0)),'SOURCE Info'!$A:$A,0),1,1,1,"SOURCE Info"),INDEX('DATA SOURCE #s'!$BJ:BJ,MATCH($B26,'DATA SOURCE #s'!$B:$B,0))),"")</f>
        <v>40801</v>
      </c>
      <c r="AT26" s="766"/>
      <c r="AU26" s="119"/>
      <c r="AV26" s="770" t="str">
        <f ca="1">'Intermediate Data'!BY69</f>
        <v>No spec</v>
      </c>
      <c r="AW26" s="770"/>
      <c r="AX26" s="770"/>
      <c r="AY26" s="770"/>
      <c r="AZ26" s="31"/>
      <c r="BA26" s="184" t="str">
        <f ca="1">IF(IFERROR(YEAR('Intermediate Data'!$CF69)&lt;2012,FALSE)=TRUE,"n","")</f>
        <v>n</v>
      </c>
      <c r="BB26" s="186" t="str">
        <f ca="1">IF(IFERROR(YEAR('Intermediate Data'!$CF69)=YEAR(BB$10),FALSE)=TRUE,"n","")</f>
        <v/>
      </c>
      <c r="BC26" s="185" t="str">
        <f ca="1">IF(IFERROR(YEAR('Intermediate Data'!$CF69)=YEAR(BC$10),FALSE)=TRUE,"n","")</f>
        <v/>
      </c>
      <c r="BD26" s="573" t="str">
        <f ca="1">IF(IFERROR(YEAR('Intermediate Data'!$CF69)=YEAR(BD$10),FALSE)=TRUE,"n","")</f>
        <v/>
      </c>
      <c r="BE26" s="187" t="str">
        <f ca="1">IF(IFERROR(YEAR('Intermediate Data'!$CF69)=YEAR(BE$10),FALSE)=TRUE,"n","")</f>
        <v/>
      </c>
      <c r="BF26" s="187" t="str">
        <f ca="1">IF(IFERROR(YEAR('Intermediate Data'!$CF69)=YEAR(BF$10),FALSE)=TRUE,"n","")</f>
        <v/>
      </c>
      <c r="BG26" s="187" t="str">
        <f ca="1">IF(IFERROR(YEAR('Intermediate Data'!$CF69)=YEAR(BG$10),FALSE)=TRUE,"n","")</f>
        <v/>
      </c>
      <c r="BH26" s="187" t="str">
        <f ca="1">IF(IFERROR(YEAR('Intermediate Data'!$CF69)=YEAR(BH$10),FALSE)=TRUE,"n","")</f>
        <v/>
      </c>
      <c r="BI26" s="187" t="str">
        <f ca="1">IF(IFERROR(YEAR('Intermediate Data'!$CF69)=YEAR(BI$10),FALSE)=TRUE,"n","")</f>
        <v/>
      </c>
      <c r="BJ26" s="187" t="str">
        <f ca="1">IF(IFERROR(YEAR('Intermediate Data'!$CF69)=YEAR(BJ$10),FALSE)=TRUE,"n","")</f>
        <v/>
      </c>
      <c r="BK26" s="187" t="str">
        <f ca="1">IF(IFERROR(YEAR('Intermediate Data'!$CF69)=YEAR(BK$10),FALSE)=TRUE,"n","")</f>
        <v/>
      </c>
      <c r="BL26" s="686">
        <f ca="1">IFERROR(HYPERLINK("#"&amp;ADDRESS(MATCH(INDEX('DATA SOURCE #s'!$CD:$CD,MATCH($B26,'DATA SOURCE #s'!$B:$B,0)),'SOURCE Info'!$A:$A,0),1,1,1,"SOURCE Info"),INDEX('DATA SOURCE #s'!$CD:$CD,MATCH($B26,'DATA SOURCE #s'!$B:$B,0))),"")</f>
        <v>61100</v>
      </c>
      <c r="BM26" s="687"/>
      <c r="BN26" s="24"/>
      <c r="BO26" s="24"/>
      <c r="BP26" s="24"/>
      <c r="BQ26" s="24"/>
      <c r="BR26" s="24"/>
      <c r="BS26" s="24"/>
      <c r="BT26" s="24"/>
      <c r="BU26" s="24"/>
      <c r="BV26" s="24"/>
      <c r="CC26" s="151"/>
      <c r="CN26" s="24"/>
    </row>
    <row r="27" spans="1:96" ht="15" customHeight="1" x14ac:dyDescent="0.25">
      <c r="A27" s="24"/>
      <c r="B27" s="120" t="str">
        <f ca="1">'Intermediate Data'!BR70</f>
        <v>Microwave oven</v>
      </c>
      <c r="C27" s="31"/>
      <c r="D27" s="31"/>
      <c r="E27" s="31"/>
      <c r="F27" s="31"/>
      <c r="G27" s="31"/>
      <c r="H27" s="31"/>
      <c r="I27" s="801"/>
      <c r="J27" s="802"/>
      <c r="K27" s="802"/>
      <c r="L27" s="802"/>
      <c r="M27" s="802"/>
      <c r="N27" s="802"/>
      <c r="O27" s="802"/>
      <c r="P27" s="802"/>
      <c r="Q27" s="802"/>
      <c r="R27" s="802"/>
      <c r="S27" s="802"/>
      <c r="T27" s="802"/>
      <c r="U27" s="802"/>
      <c r="V27" s="802"/>
      <c r="W27" s="803"/>
      <c r="X27" s="31"/>
      <c r="Y27" s="769">
        <f ca="1">'Intermediate Data'!BS70</f>
        <v>72</v>
      </c>
      <c r="Z27" s="769"/>
      <c r="AA27" s="769"/>
      <c r="AB27" s="203"/>
      <c r="AC27" s="769" t="str">
        <f ca="1">'Intermediate Data'!BT70</f>
        <v/>
      </c>
      <c r="AD27" s="769"/>
      <c r="AE27" s="769"/>
      <c r="AF27" s="765" t="str">
        <f ca="1">IF(ISNUMBER(AC27),HYPERLINK("#"&amp;ADDRESS(MATCH(INDEX('DATA SOURCE #s'!BH:$BH,MATCH($B27,'DATA SOURCE #s'!$B:$B,0)),'SOURCE Info'!$A:$A,0),1,1,1,"SOURCE Info"),INDEX('DATA SOURCE #s'!BH:$BH,MATCH($B27,'DATA SOURCE #s'!$B:$B,0))),"")</f>
        <v/>
      </c>
      <c r="AG27" s="766"/>
      <c r="AH27" s="753" t="str">
        <f ca="1">'Intermediate Data'!BU70</f>
        <v>No spec</v>
      </c>
      <c r="AI27" s="753"/>
      <c r="AJ27" s="753"/>
      <c r="AK27" s="765" t="str">
        <f ca="1">IF(ISNUMBER(AH27),HYPERLINK("#"&amp;ADDRESS(MATCH(INDEX('DATA SOURCE #s'!$BI:BI,MATCH($B27,'DATA SOURCE #s'!$B:$B,0)),'SOURCE Info'!$A:$A,0),1,1,1,"SOURCE Info"),INDEX('DATA SOURCE #s'!$BI:BI,MATCH($B27,'DATA SOURCE #s'!$B:$B,0))),"")</f>
        <v/>
      </c>
      <c r="AL27" s="766"/>
      <c r="AM27" s="753">
        <f ca="1">'Intermediate Data'!BV70</f>
        <v>34.900000000000006</v>
      </c>
      <c r="AN27" s="753"/>
      <c r="AO27" s="753"/>
      <c r="AP27" s="763" t="str">
        <f ca="1">IF('Intermediate Data'!BW70="","",'Intermediate Data'!BW70)</f>
        <v>Max Tech</v>
      </c>
      <c r="AQ27" s="764"/>
      <c r="AR27" s="764"/>
      <c r="AS27" s="765">
        <f ca="1">IF(ISNUMBER(AM27),HYPERLINK("#"&amp;ADDRESS(MATCH(INDEX('DATA SOURCE #s'!$BJ:BJ,MATCH($B27,'DATA SOURCE #s'!$B:$B,0)),'SOURCE Info'!$A:$A,0),1,1,1,"SOURCE Info"),INDEX('DATA SOURCE #s'!$BJ:BJ,MATCH($B27,'DATA SOURCE #s'!$B:$B,0))),"")</f>
        <v>40801</v>
      </c>
      <c r="AT27" s="766"/>
      <c r="AU27" s="119"/>
      <c r="AV27" s="770" t="str">
        <f ca="1">'Intermediate Data'!BY70</f>
        <v>No spec</v>
      </c>
      <c r="AW27" s="770"/>
      <c r="AX27" s="770"/>
      <c r="AY27" s="770"/>
      <c r="AZ27" s="31"/>
      <c r="BA27" s="184" t="str">
        <f ca="1">IF(IFERROR(YEAR('Intermediate Data'!$CF70)&lt;2012,FALSE)=TRUE,"n","")</f>
        <v/>
      </c>
      <c r="BB27" s="186" t="str">
        <f ca="1">IF(IFERROR(YEAR('Intermediate Data'!$CF70)=YEAR(BB$10),FALSE)=TRUE,"n","")</f>
        <v/>
      </c>
      <c r="BC27" s="185" t="str">
        <f ca="1">IF(IFERROR(YEAR('Intermediate Data'!$CF70)=YEAR(BC$10),FALSE)=TRUE,"n","")</f>
        <v/>
      </c>
      <c r="BD27" s="573" t="str">
        <f ca="1">IF(IFERROR(YEAR('Intermediate Data'!$CF70)=YEAR(BD$10),FALSE)=TRUE,"n","")</f>
        <v/>
      </c>
      <c r="BE27" s="187" t="str">
        <f ca="1">IF(IFERROR(YEAR('Intermediate Data'!$CF70)=YEAR(BE$10),FALSE)=TRUE,"n","")</f>
        <v/>
      </c>
      <c r="BF27" s="187" t="str">
        <f ca="1">IF(IFERROR(YEAR('Intermediate Data'!$CF70)=YEAR(BF$10),FALSE)=TRUE,"n","")</f>
        <v/>
      </c>
      <c r="BG27" s="187" t="str">
        <f ca="1">IF(IFERROR(YEAR('Intermediate Data'!$CF70)=YEAR(BG$10),FALSE)=TRUE,"n","")</f>
        <v/>
      </c>
      <c r="BH27" s="187" t="str">
        <f ca="1">IF(IFERROR(YEAR('Intermediate Data'!$CF70)=YEAR(BH$10),FALSE)=TRUE,"n","")</f>
        <v/>
      </c>
      <c r="BI27" s="187" t="str">
        <f ca="1">IF(IFERROR(YEAR('Intermediate Data'!$CF70)=YEAR(BI$10),FALSE)=TRUE,"n","")</f>
        <v/>
      </c>
      <c r="BJ27" s="187" t="str">
        <f ca="1">IF(IFERROR(YEAR('Intermediate Data'!$CF70)=YEAR(BJ$10),FALSE)=TRUE,"n","")</f>
        <v/>
      </c>
      <c r="BK27" s="187" t="str">
        <f ca="1">IF(IFERROR(YEAR('Intermediate Data'!$CF70)=YEAR(BK$10),FALSE)=TRUE,"n","")</f>
        <v/>
      </c>
      <c r="BL27" s="686">
        <f ca="1">IFERROR(HYPERLINK("#"&amp;ADDRESS(MATCH(INDEX('DATA SOURCE #s'!$CD:$CD,MATCH($B27,'DATA SOURCE #s'!$B:$B,0)),'SOURCE Info'!$A:$A,0),1,1,1,"SOURCE Info"),INDEX('DATA SOURCE #s'!$CD:$CD,MATCH($B27,'DATA SOURCE #s'!$B:$B,0))),"")</f>
        <v>60800</v>
      </c>
      <c r="BM27" s="687"/>
      <c r="BN27" s="24"/>
      <c r="BO27" s="24"/>
      <c r="BP27" s="24"/>
      <c r="BQ27" s="24"/>
      <c r="BR27" s="24"/>
      <c r="BS27" s="24"/>
      <c r="BT27" s="24"/>
      <c r="BU27" s="24"/>
      <c r="BV27" s="24"/>
      <c r="CC27" s="151"/>
      <c r="CN27" s="24"/>
    </row>
    <row r="28" spans="1:96" ht="15" customHeight="1" x14ac:dyDescent="0.25">
      <c r="A28" s="24"/>
      <c r="B28" s="120" t="str">
        <f ca="1">'Intermediate Data'!BR71</f>
        <v>Oven/Range - Electric</v>
      </c>
      <c r="C28" s="31"/>
      <c r="D28" s="31"/>
      <c r="E28" s="31"/>
      <c r="F28" s="31"/>
      <c r="G28" s="31"/>
      <c r="H28" s="31"/>
      <c r="I28" s="804"/>
      <c r="J28" s="805"/>
      <c r="K28" s="805"/>
      <c r="L28" s="805"/>
      <c r="M28" s="805"/>
      <c r="N28" s="805"/>
      <c r="O28" s="805"/>
      <c r="P28" s="805"/>
      <c r="Q28" s="805"/>
      <c r="R28" s="805"/>
      <c r="S28" s="805"/>
      <c r="T28" s="805"/>
      <c r="U28" s="805"/>
      <c r="V28" s="805"/>
      <c r="W28" s="806"/>
      <c r="X28" s="31"/>
      <c r="Y28" s="769" t="str">
        <f ca="1">'Intermediate Data'!BS71</f>
        <v>Not collected</v>
      </c>
      <c r="Z28" s="769"/>
      <c r="AA28" s="769"/>
      <c r="AB28" s="203"/>
      <c r="AC28" s="769" t="str">
        <f ca="1">'Intermediate Data'!BT71</f>
        <v/>
      </c>
      <c r="AD28" s="769"/>
      <c r="AE28" s="769"/>
      <c r="AF28" s="765" t="str">
        <f ca="1">IF(ISNUMBER(AC28),HYPERLINK("#"&amp;ADDRESS(MATCH(INDEX('DATA SOURCE #s'!BH:$BH,MATCH($B28,'DATA SOURCE #s'!$B:$B,0)),'SOURCE Info'!$A:$A,0),1,1,1,"SOURCE Info"),INDEX('DATA SOURCE #s'!BH:$BH,MATCH($B28,'DATA SOURCE #s'!$B:$B,0))),"")</f>
        <v/>
      </c>
      <c r="AG28" s="766"/>
      <c r="AH28" s="753" t="str">
        <f ca="1">'Intermediate Data'!BU71</f>
        <v>No spec</v>
      </c>
      <c r="AI28" s="753"/>
      <c r="AJ28" s="753"/>
      <c r="AK28" s="765" t="str">
        <f ca="1">IF(ISNUMBER(AH28),HYPERLINK("#"&amp;ADDRESS(MATCH(INDEX('DATA SOURCE #s'!$BI:BI,MATCH($B28,'DATA SOURCE #s'!$B:$B,0)),'SOURCE Info'!$A:$A,0),1,1,1,"SOURCE Info"),INDEX('DATA SOURCE #s'!$BI:BI,MATCH($B28,'DATA SOURCE #s'!$B:$B,0))),"")</f>
        <v/>
      </c>
      <c r="AL28" s="766"/>
      <c r="AM28" s="753">
        <f ca="1">'Intermediate Data'!BV71</f>
        <v>126.50000000000003</v>
      </c>
      <c r="AN28" s="753"/>
      <c r="AO28" s="753"/>
      <c r="AP28" s="763" t="str">
        <f ca="1">IF('Intermediate Data'!BW71="","",'Intermediate Data'!BW71)</f>
        <v xml:space="preserve">Efficient components. </v>
      </c>
      <c r="AQ28" s="764"/>
      <c r="AR28" s="764"/>
      <c r="AS28" s="765">
        <f ca="1">IF(ISNUMBER(AM28),HYPERLINK("#"&amp;ADDRESS(MATCH(INDEX('DATA SOURCE #s'!$BJ:BJ,MATCH($B28,'DATA SOURCE #s'!$B:$B,0)),'SOURCE Info'!$A:$A,0),1,1,1,"SOURCE Info"),INDEX('DATA SOURCE #s'!$BJ:BJ,MATCH($B28,'DATA SOURCE #s'!$B:$B,0))),"")</f>
        <v>40201</v>
      </c>
      <c r="AT28" s="766"/>
      <c r="AU28" s="119"/>
      <c r="AV28" s="770" t="str">
        <f ca="1">'Intermediate Data'!BY71</f>
        <v>No spec</v>
      </c>
      <c r="AW28" s="770"/>
      <c r="AX28" s="770"/>
      <c r="AY28" s="770"/>
      <c r="AZ28" s="31"/>
      <c r="BA28" s="184" t="str">
        <f ca="1">IF(IFERROR(YEAR('Intermediate Data'!$CF71)&lt;2012,FALSE)=TRUE,"n","")</f>
        <v/>
      </c>
      <c r="BB28" s="186" t="str">
        <f ca="1">IF(IFERROR(YEAR('Intermediate Data'!$CF71)=YEAR(BB$10),FALSE)=TRUE,"n","")</f>
        <v/>
      </c>
      <c r="BC28" s="185" t="str">
        <f ca="1">IF(IFERROR(YEAR('Intermediate Data'!$CF71)=YEAR(BC$10),FALSE)=TRUE,"n","")</f>
        <v/>
      </c>
      <c r="BD28" s="573" t="str">
        <f ca="1">IF(IFERROR(YEAR('Intermediate Data'!$CF71)=YEAR(BD$10),FALSE)=TRUE,"n","")</f>
        <v/>
      </c>
      <c r="BE28" s="187" t="str">
        <f ca="1">IF(IFERROR(YEAR('Intermediate Data'!$CF71)=YEAR(BE$10),FALSE)=TRUE,"n","")</f>
        <v/>
      </c>
      <c r="BF28" s="187" t="str">
        <f ca="1">IF(IFERROR(YEAR('Intermediate Data'!$CF71)=YEAR(BF$10),FALSE)=TRUE,"n","")</f>
        <v/>
      </c>
      <c r="BG28" s="187" t="str">
        <f ca="1">IF(IFERROR(YEAR('Intermediate Data'!$CF71)=YEAR(BG$10),FALSE)=TRUE,"n","")</f>
        <v/>
      </c>
      <c r="BH28" s="187" t="str">
        <f ca="1">IF(IFERROR(YEAR('Intermediate Data'!$CF71)=YEAR(BH$10),FALSE)=TRUE,"n","")</f>
        <v/>
      </c>
      <c r="BI28" s="187" t="str">
        <f ca="1">IF(IFERROR(YEAR('Intermediate Data'!$CF71)=YEAR(BI$10),FALSE)=TRUE,"n","")</f>
        <v/>
      </c>
      <c r="BJ28" s="187" t="str">
        <f ca="1">IF(IFERROR(YEAR('Intermediate Data'!$CF71)=YEAR(BJ$10),FALSE)=TRUE,"n","")</f>
        <v/>
      </c>
      <c r="BK28" s="187" t="str">
        <f ca="1">IF(IFERROR(YEAR('Intermediate Data'!$CF71)=YEAR(BK$10),FALSE)=TRUE,"n","")</f>
        <v/>
      </c>
      <c r="BL28" s="686">
        <f ca="1">IFERROR(HYPERLINK("#"&amp;ADDRESS(MATCH(INDEX('DATA SOURCE #s'!$CD:$CD,MATCH($B28,'DATA SOURCE #s'!$B:$B,0)),'SOURCE Info'!$A:$A,0),1,1,1,"SOURCE Info"),INDEX('DATA SOURCE #s'!$CD:$CD,MATCH($B28,'DATA SOURCE #s'!$B:$B,0))),"")</f>
        <v>60200</v>
      </c>
      <c r="BM28" s="687"/>
      <c r="BN28" s="24"/>
      <c r="BO28" s="24"/>
      <c r="BP28" s="24"/>
      <c r="BQ28" s="24"/>
      <c r="BR28" s="24"/>
      <c r="BS28" s="24"/>
      <c r="BT28" s="24"/>
      <c r="BU28" s="24"/>
      <c r="BV28" s="24"/>
      <c r="CC28" s="151"/>
      <c r="CN28" s="24"/>
    </row>
    <row r="29" spans="1:96" s="147" customFormat="1" ht="15" customHeight="1" x14ac:dyDescent="0.25">
      <c r="A29" s="24"/>
      <c r="B29" s="120" t="str">
        <f ca="1">'Intermediate Data'!BR72</f>
        <v/>
      </c>
      <c r="C29" s="31"/>
      <c r="D29" s="31"/>
      <c r="E29" s="31"/>
      <c r="F29" s="31"/>
      <c r="G29" s="31"/>
      <c r="H29" s="31"/>
      <c r="I29" s="167"/>
      <c r="J29" s="167"/>
      <c r="K29" s="167"/>
      <c r="L29" s="167"/>
      <c r="M29" s="167"/>
      <c r="N29" s="167"/>
      <c r="O29" s="167"/>
      <c r="P29" s="167"/>
      <c r="Q29" s="167"/>
      <c r="R29" s="164"/>
      <c r="S29" s="238"/>
      <c r="T29" s="796"/>
      <c r="U29" s="796"/>
      <c r="V29" s="164"/>
      <c r="W29" s="167"/>
      <c r="X29" s="32"/>
      <c r="Y29" s="228"/>
      <c r="Z29" s="228"/>
      <c r="AA29" s="228"/>
      <c r="AB29" s="228"/>
      <c r="AC29" s="797"/>
      <c r="AD29" s="797"/>
      <c r="AE29" s="797"/>
      <c r="AF29" s="228"/>
      <c r="AG29" s="228"/>
      <c r="AH29" s="679" t="str">
        <f ca="1">'Intermediate Data'!BU72</f>
        <v/>
      </c>
      <c r="AI29" s="679"/>
      <c r="AJ29" s="679"/>
      <c r="AK29" s="214"/>
      <c r="AL29" s="214"/>
      <c r="AM29" s="679" t="str">
        <f ca="1">'Intermediate Data'!BV72</f>
        <v/>
      </c>
      <c r="AN29" s="679"/>
      <c r="AO29" s="679" t="str">
        <f ca="1">IF(AND('Intermediate Data'!BV72&gt;0,NOT('Intermediate Data'!BV72="")),TEXT('Intermediate Data'!BU72,"##")&amp;" - "&amp;TEXT('Intermediate Data'!BV72,"##"),"")</f>
        <v/>
      </c>
      <c r="AP29" s="767"/>
      <c r="AQ29" s="767"/>
      <c r="AR29" s="767" t="str">
        <f ca="1">IF('Intermediate Data'!BW72="","",'Intermediate Data'!BW72)</f>
        <v/>
      </c>
      <c r="AS29" s="215"/>
      <c r="AT29" s="215"/>
      <c r="AU29" s="229" t="str">
        <f ca="1">'Intermediate Data'!BX72</f>
        <v/>
      </c>
      <c r="AV29" s="229"/>
      <c r="AW29" s="229"/>
      <c r="AX29" s="229"/>
      <c r="AY29" s="215"/>
      <c r="AZ29" s="25"/>
      <c r="BA29" s="230"/>
      <c r="BB29" s="25"/>
      <c r="BC29" s="25"/>
      <c r="BD29" s="24"/>
      <c r="BE29" s="24"/>
      <c r="BF29" s="24"/>
      <c r="BG29" s="24"/>
      <c r="BH29" s="24"/>
      <c r="BI29" s="24"/>
      <c r="BJ29" s="24"/>
      <c r="BK29" s="24"/>
      <c r="BL29" s="24"/>
      <c r="BM29" s="24"/>
      <c r="BN29" s="24"/>
      <c r="BO29" s="24"/>
      <c r="BP29" s="24"/>
      <c r="BQ29" s="31"/>
      <c r="BR29" s="24"/>
      <c r="BS29" s="24"/>
      <c r="BT29" s="24"/>
      <c r="BU29" s="24"/>
      <c r="BV29" s="24"/>
      <c r="BW29" s="24"/>
      <c r="BX29" s="24"/>
      <c r="BY29" s="24"/>
      <c r="BZ29" s="24"/>
      <c r="CG29" s="151"/>
      <c r="CR29" s="24"/>
    </row>
    <row r="30" spans="1:96" ht="21" customHeight="1" x14ac:dyDescent="0.25">
      <c r="A30" s="24"/>
      <c r="B30" s="143" t="s">
        <v>190</v>
      </c>
      <c r="C30" s="144"/>
      <c r="D30" s="144"/>
      <c r="E30" s="145"/>
      <c r="F30" s="145"/>
      <c r="G30" s="145"/>
      <c r="H30" s="145"/>
      <c r="I30" s="38"/>
      <c r="J30" s="145"/>
      <c r="K30" s="158" t="s">
        <v>696</v>
      </c>
      <c r="L30" s="236"/>
      <c r="M30" s="236"/>
      <c r="N30" s="236"/>
      <c r="O30" s="237"/>
      <c r="P30" s="510" t="str">
        <f>IFERROR(INDEX(T1ProductListAll,'Intermediate Data'!BB45),'Intermediate Data'!E3)</f>
        <v>Audio/Video receiver</v>
      </c>
      <c r="Q30" s="510"/>
      <c r="R30" s="510"/>
      <c r="S30" s="510"/>
      <c r="T30" s="510"/>
      <c r="U30" s="510"/>
      <c r="V30" s="510"/>
      <c r="W30" s="510"/>
      <c r="X30" s="510"/>
      <c r="Y30" s="511" t="str">
        <f>INDEX(T1ProductListAllFuel,'Intermediate Data'!BB45)</f>
        <v>Electric</v>
      </c>
      <c r="Z30" s="153"/>
      <c r="AA30" s="240" t="s">
        <v>831</v>
      </c>
      <c r="AB30" s="241"/>
      <c r="AC30" s="241"/>
      <c r="AD30" s="241"/>
      <c r="AE30" s="242"/>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3"/>
      <c r="BD30" s="242"/>
      <c r="BE30" s="242"/>
      <c r="BF30" s="244"/>
      <c r="BG30" s="244"/>
      <c r="BH30" s="244"/>
      <c r="BI30" s="244"/>
      <c r="BJ30" s="241"/>
      <c r="BK30" s="241"/>
      <c r="BL30" s="302" t="str">
        <f>HYPERLINK("#"&amp;ADDRESS(MATCH(50000,'SOURCE Info'!$A:$A,0),1,1,1,"SOURCE Info"),"Source")</f>
        <v>Source</v>
      </c>
      <c r="BM30" s="239"/>
      <c r="BN30" s="153"/>
      <c r="BO30" s="153"/>
      <c r="BP30" s="153"/>
      <c r="BQ30" s="153"/>
      <c r="BR30" s="153"/>
      <c r="BS30" s="153"/>
      <c r="BT30" s="57"/>
      <c r="BU30" s="24"/>
      <c r="BV30" s="24"/>
      <c r="CC30" s="151"/>
      <c r="CN30" s="24"/>
    </row>
    <row r="31" spans="1:96" ht="15" customHeight="1" x14ac:dyDescent="0.25">
      <c r="A31" s="24"/>
      <c r="B31" s="295" t="s">
        <v>715</v>
      </c>
      <c r="C31" s="25"/>
      <c r="D31" s="25"/>
      <c r="E31" s="25"/>
      <c r="F31" s="25"/>
      <c r="G31" s="512" t="str">
        <f>IF(INDEX(DATA!C:C,MATCH($P$30,DATA!$B:$B,0))="","",INDEX(DATA!C:C,MATCH($P$30,DATA!$B:$B,0)))</f>
        <v>Includes component audio systems.</v>
      </c>
      <c r="H31" s="141"/>
      <c r="I31" s="141"/>
      <c r="J31" s="141"/>
      <c r="K31" s="141"/>
      <c r="L31" s="141"/>
      <c r="M31" s="141"/>
      <c r="N31" s="141"/>
      <c r="O31" s="141"/>
      <c r="P31" s="141"/>
      <c r="Q31" s="141"/>
      <c r="R31" s="141"/>
      <c r="S31" s="141"/>
      <c r="T31" s="141"/>
      <c r="U31" s="141"/>
      <c r="V31" s="141"/>
      <c r="W31" s="141"/>
      <c r="X31" s="141"/>
      <c r="Y31" s="293"/>
      <c r="Z31" s="24"/>
      <c r="AA31" s="316"/>
      <c r="AB31" s="217"/>
      <c r="AC31" s="217"/>
      <c r="AD31" s="217"/>
      <c r="AE31" s="317"/>
      <c r="AF31" s="777" t="s">
        <v>820</v>
      </c>
      <c r="AG31" s="777"/>
      <c r="AH31" s="777"/>
      <c r="AI31" s="778"/>
      <c r="AJ31" s="754" t="s">
        <v>245</v>
      </c>
      <c r="AK31" s="755"/>
      <c r="AL31" s="755"/>
      <c r="AM31" s="755"/>
      <c r="AN31" s="755"/>
      <c r="AO31" s="756"/>
      <c r="AP31" s="757" t="s">
        <v>468</v>
      </c>
      <c r="AQ31" s="758"/>
      <c r="AR31" s="758"/>
      <c r="AS31" s="758"/>
      <c r="AT31" s="758"/>
      <c r="AU31" s="759"/>
      <c r="AV31" s="754" t="s">
        <v>821</v>
      </c>
      <c r="AW31" s="755"/>
      <c r="AX31" s="755"/>
      <c r="AY31" s="755"/>
      <c r="AZ31" s="755"/>
      <c r="BA31" s="756"/>
      <c r="BB31" s="754" t="s">
        <v>469</v>
      </c>
      <c r="BC31" s="755"/>
      <c r="BD31" s="755"/>
      <c r="BE31" s="755"/>
      <c r="BF31" s="755"/>
      <c r="BG31" s="755"/>
      <c r="BH31" s="755"/>
      <c r="BI31" s="755"/>
      <c r="BJ31" s="755"/>
      <c r="BK31" s="755"/>
      <c r="BL31" s="756"/>
      <c r="BM31" s="24"/>
      <c r="BN31" s="24"/>
      <c r="BO31" s="24"/>
      <c r="BP31" s="24"/>
      <c r="BQ31" s="24"/>
      <c r="BR31" s="24"/>
      <c r="BS31" s="24"/>
      <c r="BT31" s="24"/>
      <c r="BU31" s="24"/>
      <c r="BV31" s="24"/>
      <c r="CC31" s="151"/>
      <c r="CN31" s="24"/>
    </row>
    <row r="32" spans="1:96" ht="15" customHeight="1" x14ac:dyDescent="0.25">
      <c r="A32" s="24"/>
      <c r="B32" s="294"/>
      <c r="C32" s="122"/>
      <c r="D32" s="122"/>
      <c r="E32" s="122"/>
      <c r="F32" s="122"/>
      <c r="G32" s="795"/>
      <c r="H32" s="795"/>
      <c r="I32" s="122"/>
      <c r="J32" s="123"/>
      <c r="K32" s="354"/>
      <c r="L32" s="123"/>
      <c r="M32" s="117"/>
      <c r="N32" s="25"/>
      <c r="O32" s="25"/>
      <c r="P32" s="25"/>
      <c r="Q32" s="831"/>
      <c r="R32" s="831"/>
      <c r="S32" s="831"/>
      <c r="T32" s="831"/>
      <c r="U32" s="831"/>
      <c r="V32" s="25"/>
      <c r="W32" s="25"/>
      <c r="X32" s="25"/>
      <c r="Y32" s="293"/>
      <c r="Z32" s="122"/>
      <c r="AA32" s="318"/>
      <c r="AB32" s="53"/>
      <c r="AC32" s="53"/>
      <c r="AD32" s="53"/>
      <c r="AE32" s="317"/>
      <c r="AF32" s="779"/>
      <c r="AG32" s="779"/>
      <c r="AH32" s="779"/>
      <c r="AI32" s="780"/>
      <c r="AJ32" s="757"/>
      <c r="AK32" s="758"/>
      <c r="AL32" s="758"/>
      <c r="AM32" s="758"/>
      <c r="AN32" s="758"/>
      <c r="AO32" s="759"/>
      <c r="AP32" s="757"/>
      <c r="AQ32" s="758"/>
      <c r="AR32" s="758"/>
      <c r="AS32" s="758"/>
      <c r="AT32" s="758"/>
      <c r="AU32" s="759"/>
      <c r="AV32" s="757"/>
      <c r="AW32" s="758"/>
      <c r="AX32" s="758"/>
      <c r="AY32" s="758"/>
      <c r="AZ32" s="758"/>
      <c r="BA32" s="759"/>
      <c r="BB32" s="757"/>
      <c r="BC32" s="758"/>
      <c r="BD32" s="758"/>
      <c r="BE32" s="758"/>
      <c r="BF32" s="758"/>
      <c r="BG32" s="758"/>
      <c r="BH32" s="758"/>
      <c r="BI32" s="758"/>
      <c r="BJ32" s="758"/>
      <c r="BK32" s="758"/>
      <c r="BL32" s="759"/>
      <c r="BM32" s="122"/>
      <c r="BN32" s="122"/>
      <c r="BO32" s="122"/>
      <c r="BP32" s="122"/>
      <c r="BQ32" s="122"/>
      <c r="BR32" s="122"/>
      <c r="BS32" s="122"/>
      <c r="BT32" s="122"/>
      <c r="BU32" s="24"/>
      <c r="BV32" s="24"/>
      <c r="CC32" s="151"/>
      <c r="CN32" s="24"/>
    </row>
    <row r="33" spans="1:92" ht="15.75" customHeight="1" x14ac:dyDescent="0.25">
      <c r="A33" s="24"/>
      <c r="B33" s="339" t="s">
        <v>641</v>
      </c>
      <c r="C33" s="213"/>
      <c r="D33" s="213"/>
      <c r="E33" s="213"/>
      <c r="F33" s="213"/>
      <c r="G33" s="794"/>
      <c r="H33" s="794"/>
      <c r="I33" s="340"/>
      <c r="J33" s="341"/>
      <c r="K33" s="361" t="s">
        <v>0</v>
      </c>
      <c r="L33" s="138"/>
      <c r="M33" s="575" t="str">
        <f>'Intermediate Data'!AV48</f>
        <v>All IOUs</v>
      </c>
      <c r="N33" s="362"/>
      <c r="O33" s="213"/>
      <c r="P33" s="371" t="s">
        <v>829</v>
      </c>
      <c r="Q33" s="368" t="s">
        <v>857</v>
      </c>
      <c r="R33" s="369" t="s">
        <v>406</v>
      </c>
      <c r="S33" s="368" t="s">
        <v>603</v>
      </c>
      <c r="T33" s="369" t="s">
        <v>407</v>
      </c>
      <c r="U33" s="370" t="s">
        <v>408</v>
      </c>
      <c r="V33" s="345"/>
      <c r="W33" s="352" t="s">
        <v>0</v>
      </c>
      <c r="X33" s="25"/>
      <c r="Y33" s="293"/>
      <c r="Z33" s="25"/>
      <c r="AA33" s="319"/>
      <c r="AB33" s="53"/>
      <c r="AC33" s="53"/>
      <c r="AD33" s="53"/>
      <c r="AE33" s="317"/>
      <c r="AF33" s="781"/>
      <c r="AG33" s="781"/>
      <c r="AH33" s="781"/>
      <c r="AI33" s="782"/>
      <c r="AJ33" s="760"/>
      <c r="AK33" s="761"/>
      <c r="AL33" s="761"/>
      <c r="AM33" s="761"/>
      <c r="AN33" s="761"/>
      <c r="AO33" s="762"/>
      <c r="AP33" s="320" t="s">
        <v>467</v>
      </c>
      <c r="AQ33" s="321"/>
      <c r="AR33" s="321"/>
      <c r="AS33" s="322"/>
      <c r="AT33" s="322"/>
      <c r="AU33" s="323" t="s">
        <v>427</v>
      </c>
      <c r="AV33" s="324" t="s">
        <v>711</v>
      </c>
      <c r="AW33" s="325"/>
      <c r="AX33" s="325"/>
      <c r="AY33" s="325"/>
      <c r="AZ33" s="325"/>
      <c r="BA33" s="323" t="s">
        <v>712</v>
      </c>
      <c r="BB33" s="320" t="s">
        <v>467</v>
      </c>
      <c r="BC33" s="325"/>
      <c r="BD33" s="326"/>
      <c r="BE33" s="326"/>
      <c r="BF33" s="326"/>
      <c r="BG33" s="326"/>
      <c r="BH33" s="326"/>
      <c r="BI33" s="327"/>
      <c r="BJ33" s="326"/>
      <c r="BK33" s="326"/>
      <c r="BL33" s="328" t="s">
        <v>427</v>
      </c>
      <c r="BM33" s="24"/>
      <c r="BN33" s="24"/>
      <c r="BO33" s="24"/>
      <c r="BP33" s="24"/>
      <c r="BQ33" s="24"/>
      <c r="BR33" s="24"/>
      <c r="BS33" s="24"/>
      <c r="BT33" s="122"/>
      <c r="BU33" s="24"/>
      <c r="BV33" s="24"/>
      <c r="CC33" s="151"/>
      <c r="CN33" s="24"/>
    </row>
    <row r="34" spans="1:92" ht="15" customHeight="1" x14ac:dyDescent="0.25">
      <c r="A34" s="107"/>
      <c r="B34" s="297" t="s">
        <v>684</v>
      </c>
      <c r="C34" s="122"/>
      <c r="D34" s="122"/>
      <c r="E34" s="122"/>
      <c r="F34" s="790">
        <f>IF(INDEX(DATA!BF:BF,MATCH($P$30,DATA!$B:$B,0))="","",IF(INDEX(DATA!BF:BF,MATCH($P$30,DATA!$B:$B,0))=-98,"Not collected",IF(INDEX(DATA!BF:BF,MATCH($P$30,DATA!$B:$B,0))=-99,"N/A",INDEX(DATA!BF:BF,MATCH($P$30,DATA!$B:$B,0)))))</f>
        <v>65</v>
      </c>
      <c r="G34" s="790"/>
      <c r="H34" s="790"/>
      <c r="I34" s="303" t="str">
        <f>IF(ISNUMBER(F34),IF($Y$30="Electric","kWh","Therms"),"")</f>
        <v>kWh</v>
      </c>
      <c r="J34" s="304"/>
      <c r="K34" s="305">
        <f>IFERROR(IF(LEN(F34)&gt;0,HYPERLINK("#"&amp;ADDRESS(MATCH(INDEX('DATA SOURCE #s'!$BF:$BF,MATCH('Device View'!$P$30,'DATA SOURCE #s'!$B:$B,0)),'SOURCE Info'!$A:$A,0),1,1,1,"SOURCE Info"),INDEX('DATA SOURCE #s'!$BF:$BF,MATCH('Device View'!$P$30,'DATA SOURCE #s'!$B:$B,0))),""),"")</f>
        <v>30000</v>
      </c>
      <c r="L34" s="123"/>
      <c r="M34" s="122" t="s">
        <v>4</v>
      </c>
      <c r="N34" s="122"/>
      <c r="O34" s="122"/>
      <c r="P34" s="122"/>
      <c r="Q34" s="363" t="str">
        <f ca="1">IF(INDEX(OFFSET(DATA!G:G,0,'Intermediate Data'!$AU$48*5),MATCH($P$30,DATA!$B:$B,0))&lt;0,"N/A",INDEX(OFFSET(DATA!G:G,0,'Intermediate Data'!$AU$48*5),MATCH($P$30,DATA!$B:$B,0)))</f>
        <v>N/A</v>
      </c>
      <c r="R34" s="364" t="str">
        <f ca="1">IF(INDEX(OFFSET(DATA!H:H,0,'Intermediate Data'!$AU$48*5),MATCH($P$30,DATA!$B:$B,0))&lt;0,"N/A",INDEX(OFFSET(DATA!H:H,0,'Intermediate Data'!$AU$48*5),MATCH($P$30,DATA!$B:$B,0)))</f>
        <v>N/A</v>
      </c>
      <c r="S34" s="363" t="str">
        <f ca="1">IF(INDEX(OFFSET(DATA!I:I,0,'Intermediate Data'!$AU$48*5),MATCH($P$30,DATA!$B:$B,0))&lt;0,"N/A",INDEX(OFFSET(DATA!I:I,0,'Intermediate Data'!$AU$48*5),MATCH($P$30,DATA!$B:$B,0)))</f>
        <v>N/A</v>
      </c>
      <c r="T34" s="365" t="str">
        <f ca="1">IF(INDEX(OFFSET(DATA!J:J,0,'Intermediate Data'!$AU$48*5),MATCH($P$30,DATA!$B:$B,0))&lt;0,"N/A",INDEX(OFFSET(DATA!J:J,0,'Intermediate Data'!$AU$48*5),MATCH($P$30,DATA!$B:$B,0)))</f>
        <v>N/A</v>
      </c>
      <c r="U34" s="366" t="str">
        <f ca="1">IF(INDEX(OFFSET(DATA!K:K,0,'Intermediate Data'!$AU$48*5),MATCH($P$30,DATA!$B:$B,0))&lt;0,"N/A",INDEX(OFFSET(DATA!K:K,0,'Intermediate Data'!$AU$48*5),MATCH($P$30,DATA!$B:$B,0)))</f>
        <v>N/A</v>
      </c>
      <c r="V34" s="791" t="str">
        <f>HYPERLINK("#"&amp;ADDRESS(MATCH(10001,'SOURCE Info'!$A:$A,0),1,1,1,"SOURCE Info"),"RASS/ CLASS")</f>
        <v>RASS/ CLASS</v>
      </c>
      <c r="W34" s="792"/>
      <c r="X34" s="25"/>
      <c r="Y34" s="293"/>
      <c r="Z34" s="24"/>
      <c r="AA34" s="724" t="s">
        <v>397</v>
      </c>
      <c r="AB34" s="748" t="str">
        <f>'Intermediate Data'!C210</f>
        <v>Clothes washer</v>
      </c>
      <c r="AC34" s="748"/>
      <c r="AD34" s="748"/>
      <c r="AE34" s="748"/>
      <c r="AF34" s="748"/>
      <c r="AG34" s="694">
        <f>INDEX('Price Point Data'!P:P,MATCH($AB34,'Price Point Data'!$A:$A,0))</f>
        <v>0.93103448275862066</v>
      </c>
      <c r="AH34" s="694"/>
      <c r="AI34" s="694"/>
      <c r="AJ34" s="787" t="str">
        <f>INDEX('Price Point Data'!O:O,MATCH($AB34,'Price Point Data'!$A:$A,0))</f>
        <v>Under $500 to $1500</v>
      </c>
      <c r="AK34" s="788"/>
      <c r="AL34" s="788"/>
      <c r="AM34" s="788"/>
      <c r="AN34" s="788"/>
      <c r="AO34" s="789"/>
      <c r="AP34" s="783" t="str">
        <f>INDEX('Price Point Data'!I:I,MATCH($AB34,'Price Point Data'!$A:$A,0))</f>
        <v>Under $500</v>
      </c>
      <c r="AQ34" s="784"/>
      <c r="AR34" s="784"/>
      <c r="AS34" s="784"/>
      <c r="AT34" s="812">
        <f>IF(AP34="No constraint","",INDEX('Price Point Data'!J:J,MATCH($AB34,'Price Point Data'!$A:$A,0)))</f>
        <v>0.25</v>
      </c>
      <c r="AU34" s="813"/>
      <c r="AV34" s="785">
        <v>1.1499999999999999</v>
      </c>
      <c r="AW34" s="785"/>
      <c r="AX34" s="785"/>
      <c r="AY34" s="785"/>
      <c r="AZ34" s="785"/>
      <c r="BA34" s="785"/>
      <c r="BB34" s="824" t="str">
        <f>INDEX('Price Point Data'!L:L,MATCH($AB34,'Price Point Data'!$A:$A,0))</f>
        <v>No constraint</v>
      </c>
      <c r="BC34" s="825"/>
      <c r="BD34" s="825"/>
      <c r="BE34" s="825"/>
      <c r="BF34" s="825"/>
      <c r="BG34" s="825"/>
      <c r="BH34" s="825"/>
      <c r="BI34" s="825"/>
      <c r="BJ34" s="819" t="str">
        <f>IF(BB34="No constraint","",INDEX('Price Point Data'!M:M,MATCH($AB34,'Price Point Data'!$A:$A,0)))</f>
        <v/>
      </c>
      <c r="BK34" s="819"/>
      <c r="BL34" s="820"/>
      <c r="BM34" s="24"/>
      <c r="BN34" s="24"/>
      <c r="BO34" s="24"/>
      <c r="BP34" s="24"/>
      <c r="BQ34" s="24"/>
      <c r="BR34" s="24"/>
      <c r="BS34" s="24"/>
      <c r="BT34" s="122"/>
      <c r="BU34" s="24"/>
      <c r="BV34" s="24"/>
      <c r="CC34" s="151"/>
      <c r="CN34" s="24"/>
    </row>
    <row r="35" spans="1:92" ht="15" customHeight="1" x14ac:dyDescent="0.25">
      <c r="A35" s="107"/>
      <c r="B35" s="842" t="str">
        <f>IF(INDEX(DATA!$BG:$BG,MATCH($P$30,DATA!$B:$B,0))="","","Device definition: "&amp;INDEX(DATA!$BG:$BG,MATCH($P$30,DATA!$B:$B,0)))</f>
        <v>Device definition: Receiver only, excludes component systems</v>
      </c>
      <c r="C35" s="843"/>
      <c r="D35" s="843"/>
      <c r="E35" s="843"/>
      <c r="F35" s="843"/>
      <c r="G35" s="843"/>
      <c r="H35" s="843"/>
      <c r="I35" s="843"/>
      <c r="J35" s="843"/>
      <c r="K35" s="843"/>
      <c r="L35" s="25"/>
      <c r="M35" s="122" t="s">
        <v>5</v>
      </c>
      <c r="N35" s="122"/>
      <c r="O35" s="122"/>
      <c r="P35" s="122"/>
      <c r="Q35" s="367" t="str">
        <f ca="1">IF(INDEX(OFFSET(DATA!AF:AF,0,'Intermediate Data'!$AU$48*5),MATCH($P$30,DATA!$B:$B,0))&lt;0,"N/A",INDEX(OFFSET(DATA!AF:AF,0,'Intermediate Data'!$AU$48*5),MATCH($P$30,DATA!$B:$B,0)))</f>
        <v>N/A</v>
      </c>
      <c r="R35" s="355" t="str">
        <f ca="1">IF(INDEX(OFFSET(DATA!AG:AG,0,'Intermediate Data'!$AU$48*5),MATCH($P$30,DATA!$B:$B,0))&lt;0,"N/A",INDEX(OFFSET(DATA!AG:AG,0,'Intermediate Data'!$AU$48*5),MATCH($P$30,DATA!$B:$B,0)))</f>
        <v>N/A</v>
      </c>
      <c r="S35" s="367" t="str">
        <f ca="1">IF(INDEX(OFFSET(DATA!AH:AH,0,'Intermediate Data'!$AU$48*5),MATCH($P$30,DATA!$B:$B,0))&lt;0,"N/A",INDEX(OFFSET(DATA!AH:AH,0,'Intermediate Data'!$AU$48*5),MATCH($P$30,DATA!$B:$B,0)))</f>
        <v>N/A</v>
      </c>
      <c r="T35" s="355" t="str">
        <f ca="1">IF(INDEX(OFFSET(DATA!AI:AI,0,'Intermediate Data'!$AU$48*5),MATCH($P$30,DATA!$B:$B,0))&lt;0,"N/A",INDEX(OFFSET(DATA!AI:AI,0,'Intermediate Data'!$AU$48*5),MATCH($P$30,DATA!$B:$B,0)))</f>
        <v>N/A</v>
      </c>
      <c r="U35" s="367" t="str">
        <f ca="1">IF(INDEX(OFFSET(DATA!AJ:AJ,0,'Intermediate Data'!$AU$48*5),MATCH($P$30,DATA!$B:$B,0))&lt;0,"N/A",INDEX(OFFSET(DATA!AJ:AJ,0,'Intermediate Data'!$AU$48*5),MATCH($P$30,DATA!$B:$B,0)))</f>
        <v>N/A</v>
      </c>
      <c r="V35" s="793"/>
      <c r="W35" s="793"/>
      <c r="X35" s="25"/>
      <c r="Y35" s="293"/>
      <c r="Z35" s="24"/>
      <c r="AA35" s="725"/>
      <c r="AB35" s="730"/>
      <c r="AC35" s="730"/>
      <c r="AD35" s="730"/>
      <c r="AE35" s="730"/>
      <c r="AF35" s="730"/>
      <c r="AG35" s="695"/>
      <c r="AH35" s="695"/>
      <c r="AI35" s="695"/>
      <c r="AJ35" s="711"/>
      <c r="AK35" s="712"/>
      <c r="AL35" s="712"/>
      <c r="AM35" s="712"/>
      <c r="AN35" s="712"/>
      <c r="AO35" s="713"/>
      <c r="AP35" s="749"/>
      <c r="AQ35" s="750"/>
      <c r="AR35" s="750"/>
      <c r="AS35" s="750"/>
      <c r="AT35" s="814"/>
      <c r="AU35" s="815"/>
      <c r="AV35" s="786"/>
      <c r="AW35" s="786"/>
      <c r="AX35" s="786"/>
      <c r="AY35" s="786"/>
      <c r="AZ35" s="786"/>
      <c r="BA35" s="786"/>
      <c r="BB35" s="707"/>
      <c r="BC35" s="708"/>
      <c r="BD35" s="708"/>
      <c r="BE35" s="708"/>
      <c r="BF35" s="708"/>
      <c r="BG35" s="708"/>
      <c r="BH35" s="708"/>
      <c r="BI35" s="708"/>
      <c r="BJ35" s="821"/>
      <c r="BK35" s="821"/>
      <c r="BL35" s="822"/>
      <c r="BM35" s="24"/>
      <c r="BN35" s="24"/>
      <c r="BO35" s="24"/>
      <c r="BP35" s="24"/>
      <c r="BQ35" s="24"/>
      <c r="BR35" s="24"/>
      <c r="BS35" s="24"/>
      <c r="BT35" s="122"/>
      <c r="BU35" s="24"/>
      <c r="BV35" s="24"/>
      <c r="CC35" s="151"/>
      <c r="CN35" s="24"/>
    </row>
    <row r="36" spans="1:92" ht="15" customHeight="1" x14ac:dyDescent="0.25">
      <c r="A36" s="107"/>
      <c r="B36" s="842"/>
      <c r="C36" s="843"/>
      <c r="D36" s="843"/>
      <c r="E36" s="843"/>
      <c r="F36" s="843"/>
      <c r="G36" s="843"/>
      <c r="H36" s="843"/>
      <c r="I36" s="843"/>
      <c r="J36" s="843"/>
      <c r="K36" s="843"/>
      <c r="L36" s="123"/>
      <c r="M36" s="122" t="s">
        <v>826</v>
      </c>
      <c r="N36" s="25"/>
      <c r="O36" s="25"/>
      <c r="P36" s="25"/>
      <c r="Q36" s="25"/>
      <c r="R36" s="25"/>
      <c r="S36" s="25"/>
      <c r="T36" s="25"/>
      <c r="U36" s="356">
        <f>IF(INDEX(DATA!BE:BE,MATCH($P$30,DATA!$B:$B,0))&lt;0,"N/A",INDEX(DATA!BE:BE,MATCH($P$30,DATA!$B:$B,0)))</f>
        <v>0</v>
      </c>
      <c r="V36" s="832">
        <f>IFERROR(IF(LEN(U36)&gt;0,HYPERLINK("#"&amp;ADDRESS(MATCH(INDEX('DATA SOURCE #s'!$BE:$BE,MATCH('Device View'!$P$30,'DATA SOURCE #s'!$B:$B,0)),'SOURCE Info'!$A:$A,0),1,1,1,"SOURCE Info"),INDEX('DATA SOURCE #s'!$BE:$BE,MATCH('Device View'!$P$30,'DATA SOURCE #s'!$B:$B,0))),""),"")</f>
        <v>20001</v>
      </c>
      <c r="W36" s="832"/>
      <c r="X36" s="25"/>
      <c r="Y36" s="293"/>
      <c r="Z36" s="24"/>
      <c r="AA36" s="725"/>
      <c r="AB36" s="730" t="str">
        <f>'Intermediate Data'!C211</f>
        <v>Refrigerator/freezer</v>
      </c>
      <c r="AC36" s="730"/>
      <c r="AD36" s="730"/>
      <c r="AE36" s="730"/>
      <c r="AF36" s="730"/>
      <c r="AG36" s="695">
        <f>INDEX('Price Point Data'!P:P,MATCH($AB36,'Price Point Data'!$A:$A,0))</f>
        <v>0.8300561797752809</v>
      </c>
      <c r="AH36" s="695"/>
      <c r="AI36" s="695"/>
      <c r="AJ36" s="711" t="str">
        <f>INDEX('Price Point Data'!O:O,MATCH($AB36,'Price Point Data'!$A:$A,0))</f>
        <v>Under $400 to $2500 or more</v>
      </c>
      <c r="AK36" s="712"/>
      <c r="AL36" s="712"/>
      <c r="AM36" s="712"/>
      <c r="AN36" s="712"/>
      <c r="AO36" s="713"/>
      <c r="AP36" s="749" t="str">
        <f>INDEX('Price Point Data'!I:I,MATCH($AB36,'Price Point Data'!$A:$A,0))</f>
        <v>Under $600</v>
      </c>
      <c r="AQ36" s="750"/>
      <c r="AR36" s="750"/>
      <c r="AS36" s="750"/>
      <c r="AT36" s="697">
        <f>IF(AP36="No constraint","",INDEX('Price Point Data'!J:J,MATCH($AB36,'Price Point Data'!$A:$A,0)))</f>
        <v>0.3577981651376147</v>
      </c>
      <c r="AU36" s="698"/>
      <c r="AV36" s="786">
        <v>1</v>
      </c>
      <c r="AW36" s="786"/>
      <c r="AX36" s="786"/>
      <c r="AY36" s="786"/>
      <c r="AZ36" s="786"/>
      <c r="BA36" s="786"/>
      <c r="BB36" s="707" t="str">
        <f>INDEX('Price Point Data'!L:L,MATCH($AB36,'Price Point Data'!$A:$A,0))</f>
        <v>No constraint</v>
      </c>
      <c r="BC36" s="708"/>
      <c r="BD36" s="708"/>
      <c r="BE36" s="708"/>
      <c r="BF36" s="708"/>
      <c r="BG36" s="708"/>
      <c r="BH36" s="708"/>
      <c r="BI36" s="708"/>
      <c r="BJ36" s="814" t="str">
        <f>IF(BB36="No constraint","",INDEX('Price Point Data'!M:M,MATCH($AB36,'Price Point Data'!$A:$A,0)))</f>
        <v/>
      </c>
      <c r="BK36" s="814"/>
      <c r="BL36" s="816"/>
      <c r="BM36" s="24"/>
      <c r="BN36" s="24"/>
      <c r="BO36" s="24"/>
      <c r="BP36" s="24"/>
      <c r="BQ36" s="24"/>
      <c r="BR36" s="24"/>
      <c r="BS36" s="24"/>
      <c r="BT36" s="122"/>
      <c r="BU36" s="24"/>
      <c r="BV36" s="24"/>
      <c r="CC36" s="151"/>
      <c r="CN36" s="24"/>
    </row>
    <row r="37" spans="1:92" x14ac:dyDescent="0.25">
      <c r="A37" s="107"/>
      <c r="B37" s="339" t="s">
        <v>640</v>
      </c>
      <c r="C37" s="342"/>
      <c r="D37" s="342"/>
      <c r="E37" s="342"/>
      <c r="F37" s="342"/>
      <c r="G37" s="213"/>
      <c r="H37" s="213"/>
      <c r="I37" s="342"/>
      <c r="J37" s="343"/>
      <c r="K37" s="361" t="s">
        <v>0</v>
      </c>
      <c r="L37" s="123"/>
      <c r="N37" s="122"/>
      <c r="O37" s="122"/>
      <c r="P37" s="122"/>
      <c r="Q37" s="296"/>
      <c r="R37" s="122"/>
      <c r="S37" s="25"/>
      <c r="T37" s="135"/>
      <c r="U37" s="353"/>
      <c r="V37" s="746"/>
      <c r="W37" s="746"/>
      <c r="X37" s="25"/>
      <c r="Y37" s="293"/>
      <c r="Z37" s="24"/>
      <c r="AA37" s="725"/>
      <c r="AB37" s="730"/>
      <c r="AC37" s="730"/>
      <c r="AD37" s="730"/>
      <c r="AE37" s="730"/>
      <c r="AF37" s="730"/>
      <c r="AG37" s="695"/>
      <c r="AH37" s="695"/>
      <c r="AI37" s="695"/>
      <c r="AJ37" s="711"/>
      <c r="AK37" s="712"/>
      <c r="AL37" s="712"/>
      <c r="AM37" s="712"/>
      <c r="AN37" s="712"/>
      <c r="AO37" s="713"/>
      <c r="AP37" s="749"/>
      <c r="AQ37" s="750"/>
      <c r="AR37" s="750"/>
      <c r="AS37" s="750"/>
      <c r="AT37" s="703"/>
      <c r="AU37" s="704"/>
      <c r="AV37" s="786"/>
      <c r="AW37" s="786"/>
      <c r="AX37" s="786"/>
      <c r="AY37" s="786"/>
      <c r="AZ37" s="786"/>
      <c r="BA37" s="786"/>
      <c r="BB37" s="707"/>
      <c r="BC37" s="708"/>
      <c r="BD37" s="708"/>
      <c r="BE37" s="708"/>
      <c r="BF37" s="708"/>
      <c r="BG37" s="708"/>
      <c r="BH37" s="708"/>
      <c r="BI37" s="708"/>
      <c r="BJ37" s="814"/>
      <c r="BK37" s="814"/>
      <c r="BL37" s="816"/>
      <c r="BM37" s="24"/>
      <c r="BN37" s="24"/>
      <c r="BO37" s="24"/>
      <c r="BP37" s="24"/>
      <c r="BQ37" s="24"/>
      <c r="BR37" s="24"/>
      <c r="BS37" s="24"/>
      <c r="BT37" s="122"/>
      <c r="BU37" s="24"/>
      <c r="BV37" s="24"/>
      <c r="CC37" s="151"/>
      <c r="CN37" s="24"/>
    </row>
    <row r="38" spans="1:92" ht="15" customHeight="1" x14ac:dyDescent="0.25">
      <c r="A38" s="107"/>
      <c r="B38" s="297" t="s">
        <v>611</v>
      </c>
      <c r="C38" s="310"/>
      <c r="D38" s="311"/>
      <c r="E38" s="122"/>
      <c r="F38" s="303"/>
      <c r="G38" s="790" t="str">
        <f>IF(INDEX(DATA!BH:BH,MATCH($P$30,DATA!$B:$B,0))="","",IF(INDEX(DATA!BH:BH,MATCH($P$30,DATA!$B:$B,0))=-98,"Unknown",IF(INDEX(DATA!BH:BH,MATCH($P$30,DATA!$B:$B,0))=-99,"N/A",TEXT(INDEX(DATA!BH:BH,MATCH($P$30,DATA!$B:$B,0)),"##"))))</f>
        <v>47</v>
      </c>
      <c r="H38" s="790"/>
      <c r="I38" s="303" t="str">
        <f>IF(LEN(G38)&gt;0,IF($Y$30="Electric","kWh","Therms"),"")</f>
        <v>kWh</v>
      </c>
      <c r="J38" s="304"/>
      <c r="K38" s="305">
        <f>IF(LEN(G38)&gt;0,HYPERLINK("#"&amp;ADDRESS(MATCH(INDEX('DATA SOURCE #s'!$BH:$BH,MATCH('Device View'!$P$30,'DATA SOURCE #s'!$B:$B,0)),'SOURCE Info'!$A:$A,0),1,1,1,"SOURCE Info"),INDEX('DATA SOURCE #s'!$BH:$BH,MATCH('Device View'!$P$30,'DATA SOURCE #s'!$B:$B,0))),"")</f>
        <v>40901</v>
      </c>
      <c r="L38" s="123"/>
      <c r="M38" s="341" t="s">
        <v>463</v>
      </c>
      <c r="N38" s="346"/>
      <c r="O38" s="341"/>
      <c r="P38" s="341"/>
      <c r="Q38" s="347"/>
      <c r="R38" s="213"/>
      <c r="S38" s="213"/>
      <c r="T38" s="213"/>
      <c r="U38" s="347"/>
      <c r="V38" s="833">
        <f>HYPERLINK("#"&amp;ADDRESS(MATCH(50000,'SOURCE Info'!$A:$A,0),1,1,1,"SOURCE Info"),50000)</f>
        <v>50000</v>
      </c>
      <c r="W38" s="833"/>
      <c r="X38" s="25"/>
      <c r="Y38" s="293"/>
      <c r="Z38" s="24"/>
      <c r="AA38" s="725"/>
      <c r="AB38" s="730" t="str">
        <f>'Intermediate Data'!C212</f>
        <v>Stand-alone freezer</v>
      </c>
      <c r="AC38" s="730"/>
      <c r="AD38" s="730"/>
      <c r="AE38" s="730"/>
      <c r="AF38" s="730"/>
      <c r="AG38" s="695">
        <f>INDEX('Price Point Data'!P:P,MATCH($AB38,'Price Point Data'!$A:$A,0))</f>
        <v>0.56716417910447758</v>
      </c>
      <c r="AH38" s="695"/>
      <c r="AI38" s="695"/>
      <c r="AJ38" s="711" t="str">
        <f>INDEX('Price Point Data'!O:O,MATCH($AB38,'Price Point Data'!$A:$A,0))</f>
        <v>Under $300 to $900 or more</v>
      </c>
      <c r="AK38" s="712"/>
      <c r="AL38" s="712"/>
      <c r="AM38" s="712"/>
      <c r="AN38" s="712"/>
      <c r="AO38" s="713"/>
      <c r="AP38" s="749" t="str">
        <f>INDEX('Price Point Data'!I:I,MATCH($AB38,'Price Point Data'!$A:$A,0))</f>
        <v>Under $500</v>
      </c>
      <c r="AQ38" s="750"/>
      <c r="AR38" s="750"/>
      <c r="AS38" s="750"/>
      <c r="AT38" s="697">
        <f>IF(AP38="No constraint","",INDEX('Price Point Data'!J:J,MATCH($AB38,'Price Point Data'!$A:$A,0)))</f>
        <v>0.32142857142857145</v>
      </c>
      <c r="AU38" s="698"/>
      <c r="AV38" s="786">
        <v>2</v>
      </c>
      <c r="AW38" s="786"/>
      <c r="AX38" s="786"/>
      <c r="AY38" s="786"/>
      <c r="AZ38" s="786"/>
      <c r="BA38" s="786"/>
      <c r="BB38" s="707" t="str">
        <f>INDEX('Price Point Data'!L:L,MATCH($AB38,'Price Point Data'!$A:$A,0))</f>
        <v>No constraint</v>
      </c>
      <c r="BC38" s="708"/>
      <c r="BD38" s="708"/>
      <c r="BE38" s="708"/>
      <c r="BF38" s="708"/>
      <c r="BG38" s="708"/>
      <c r="BH38" s="708"/>
      <c r="BI38" s="708"/>
      <c r="BJ38" s="814" t="str">
        <f>IF(BB38="No constraint","",INDEX('Price Point Data'!M:M,MATCH($AB38,'Price Point Data'!$A:$A,0)))</f>
        <v/>
      </c>
      <c r="BK38" s="814"/>
      <c r="BL38" s="816"/>
      <c r="BM38" s="24"/>
      <c r="BN38" s="24"/>
      <c r="BO38" s="24"/>
      <c r="BP38" s="24"/>
      <c r="BQ38" s="24"/>
      <c r="BR38" s="24"/>
      <c r="BS38" s="24"/>
      <c r="BT38" s="122"/>
      <c r="BU38" s="24"/>
      <c r="BV38" s="24"/>
      <c r="CC38" s="151"/>
      <c r="CN38" s="24"/>
    </row>
    <row r="39" spans="1:92" ht="15" customHeight="1" x14ac:dyDescent="0.25">
      <c r="A39" s="107"/>
      <c r="B39" s="297" t="s">
        <v>639</v>
      </c>
      <c r="C39" s="312"/>
      <c r="D39" s="313"/>
      <c r="E39" s="122"/>
      <c r="F39" s="306"/>
      <c r="G39" s="811" t="str">
        <f>IF(INDEX(DATA!BI:BI,MATCH($P$30,DATA!$B:$B,0))="","",IF(INDEX(DATA!BI:BI,MATCH($P$30,DATA!$B:$B,0))=-98,"Unknown",IF(INDEX(DATA!BI:BI,MATCH($P$30,DATA!$B:$B,0))=-99,"",TEXT(INDEX(DATA!BI:BI,MATCH($P$30,DATA!$B:$B,0)),"##"))))</f>
        <v>18</v>
      </c>
      <c r="H39" s="811"/>
      <c r="I39" s="306" t="str">
        <f>IF(LEN(G39)&gt;0,IF($Y$30="Electric","kWh","Therms"),"")</f>
        <v>kWh</v>
      </c>
      <c r="J39" s="307"/>
      <c r="K39" s="308">
        <f>IF(LEN(G39)&gt;0,HYPERLINK("#"&amp;ADDRESS(MATCH(INDEX('DATA SOURCE #s'!$BI:$BI,MATCH('Device View'!$P$30,'DATA SOURCE #s'!$B:$B,0)),'SOURCE Info'!$A:$A,0),1,1,1,"SOURCE Info"),INDEX('DATA SOURCE #s'!$BI:$BI,MATCH('Device View'!$P$30,'DATA SOURCE #s'!$B:$B,0))),"")</f>
        <v>40001</v>
      </c>
      <c r="L39" s="123"/>
      <c r="M39" s="136"/>
      <c r="N39" s="138"/>
      <c r="O39" s="138" t="s">
        <v>247</v>
      </c>
      <c r="P39" s="25"/>
      <c r="Q39" s="25"/>
      <c r="R39" s="25"/>
      <c r="S39" s="25"/>
      <c r="T39" s="828" t="s">
        <v>426</v>
      </c>
      <c r="U39" s="828"/>
      <c r="V39" s="828" t="s">
        <v>427</v>
      </c>
      <c r="W39" s="828"/>
      <c r="X39" s="25"/>
      <c r="Y39" s="293"/>
      <c r="Z39" s="24"/>
      <c r="AA39" s="725"/>
      <c r="AB39" s="730"/>
      <c r="AC39" s="730"/>
      <c r="AD39" s="730"/>
      <c r="AE39" s="730"/>
      <c r="AF39" s="730"/>
      <c r="AG39" s="695"/>
      <c r="AH39" s="695"/>
      <c r="AI39" s="695"/>
      <c r="AJ39" s="711"/>
      <c r="AK39" s="712"/>
      <c r="AL39" s="712"/>
      <c r="AM39" s="712"/>
      <c r="AN39" s="712"/>
      <c r="AO39" s="713"/>
      <c r="AP39" s="749"/>
      <c r="AQ39" s="750"/>
      <c r="AR39" s="750"/>
      <c r="AS39" s="750"/>
      <c r="AT39" s="703"/>
      <c r="AU39" s="704"/>
      <c r="AV39" s="786"/>
      <c r="AW39" s="786"/>
      <c r="AX39" s="786"/>
      <c r="AY39" s="786"/>
      <c r="AZ39" s="786"/>
      <c r="BA39" s="786"/>
      <c r="BB39" s="707"/>
      <c r="BC39" s="708"/>
      <c r="BD39" s="708"/>
      <c r="BE39" s="708"/>
      <c r="BF39" s="708"/>
      <c r="BG39" s="708"/>
      <c r="BH39" s="708"/>
      <c r="BI39" s="708"/>
      <c r="BJ39" s="814"/>
      <c r="BK39" s="814"/>
      <c r="BL39" s="816"/>
      <c r="BM39" s="24"/>
      <c r="BN39" s="24"/>
      <c r="BO39" s="24"/>
      <c r="BP39" s="24"/>
      <c r="BQ39" s="24"/>
      <c r="BR39" s="24"/>
      <c r="BS39" s="24"/>
      <c r="BT39" s="122"/>
      <c r="BU39" s="24"/>
      <c r="BV39" s="24"/>
      <c r="CC39" s="151"/>
      <c r="CN39" s="24"/>
    </row>
    <row r="40" spans="1:92" ht="15" customHeight="1" x14ac:dyDescent="0.25">
      <c r="A40" s="107"/>
      <c r="B40" s="297" t="s">
        <v>1</v>
      </c>
      <c r="C40" s="312"/>
      <c r="D40" s="313"/>
      <c r="E40" s="122"/>
      <c r="F40" s="306"/>
      <c r="G40" s="811" t="str">
        <f>IF(INDEX(DATA!BJ:BJ,MATCH($P$30,DATA!$B:$B,0))="","",IF(INDEX(DATA!BJ:BJ,MATCH($P$30,DATA!$B:$B,0))=-98,"Unknown",IF(INDEX(DATA!BJ:BJ,MATCH($P$30,DATA!$B:$B,0))=-99,"N/A",TEXT(INDEX(DATA!BJ:BJ,MATCH($P$30,DATA!$B:$B,0)),"##"))))</f>
        <v/>
      </c>
      <c r="H40" s="811"/>
      <c r="I40" s="306" t="str">
        <f>IF(LEN(G40)&gt;0,IF($Y$30="Electric","kWh","Therms"),"")</f>
        <v/>
      </c>
      <c r="J40" s="309"/>
      <c r="K40" s="308" t="str">
        <f>IF(LEN(G40)&gt;0,HYPERLINK("#"&amp;ADDRESS(MATCH(INDEX('DATA SOURCE #s'!$BJ:$BJ,MATCH('Device View'!$P$30,'DATA SOURCE #s'!$B:$B,0)),'SOURCE Info'!$A:$A,0),1,1,1,"SOURCE Info"),INDEX('DATA SOURCE #s'!$BJ:$BJ,MATCH('Device View'!$P$30,'DATA SOURCE #s'!$B:$B,0))),"")</f>
        <v/>
      </c>
      <c r="L40" s="123"/>
      <c r="M40" s="249" t="s">
        <v>428</v>
      </c>
      <c r="N40" s="249"/>
      <c r="O40" s="834" t="str">
        <f>IFERROR(INDEX('Price Point Data'!O:O,MATCH($P$30,'Price Point Data'!$A:$A,0)),"")</f>
        <v>Unknown</v>
      </c>
      <c r="P40" s="834"/>
      <c r="Q40" s="834"/>
      <c r="R40" s="834"/>
      <c r="S40" s="834"/>
      <c r="T40" s="835" t="str">
        <f>IFERROR(IF(O40="","",INDEX('Price Point Data'!Q:Q,MATCH($P$30,'Price Point Data'!$A:$A,0))),"")</f>
        <v>Unknown</v>
      </c>
      <c r="U40" s="835"/>
      <c r="V40" s="836" t="str">
        <f>IFERROR(IF(O40="","",INDEX('Price Point Data'!P:P,MATCH($P$30,'Price Point Data'!$A:$A,0))),"")</f>
        <v>Unknown</v>
      </c>
      <c r="W40" s="836"/>
      <c r="X40" s="25"/>
      <c r="Y40" s="293"/>
      <c r="Z40" s="24"/>
      <c r="AA40" s="725"/>
      <c r="AB40" s="730" t="str">
        <f>'Intermediate Data'!C213</f>
        <v>Hot water heater - Electric</v>
      </c>
      <c r="AC40" s="730"/>
      <c r="AD40" s="730"/>
      <c r="AE40" s="730"/>
      <c r="AF40" s="730"/>
      <c r="AG40" s="695">
        <f>INDEX('Price Point Data'!P:P,MATCH($AB40,'Price Point Data'!$A:$A,0))</f>
        <v>5.2631578947368418E-2</v>
      </c>
      <c r="AH40" s="695"/>
      <c r="AI40" s="695"/>
      <c r="AJ40" s="711" t="str">
        <f>INDEX('Price Point Data'!O:O,MATCH($AB40,'Price Point Data'!$A:$A,0))</f>
        <v>Under $300 to $700 or more</v>
      </c>
      <c r="AK40" s="712"/>
      <c r="AL40" s="712"/>
      <c r="AM40" s="712"/>
      <c r="AN40" s="712"/>
      <c r="AO40" s="713"/>
      <c r="AP40" s="749" t="str">
        <f>INDEX('Price Point Data'!I:I,MATCH($AB40,'Price Point Data'!$A:$A,0))</f>
        <v>Under $700</v>
      </c>
      <c r="AQ40" s="750"/>
      <c r="AR40" s="750"/>
      <c r="AS40" s="750"/>
      <c r="AT40" s="697">
        <f>IF(AP40="No constraint","",INDEX('Price Point Data'!J:J,MATCH($AB40,'Price Point Data'!$A:$A,0)))</f>
        <v>0</v>
      </c>
      <c r="AU40" s="698"/>
      <c r="AV40" s="786">
        <v>3.5</v>
      </c>
      <c r="AW40" s="786"/>
      <c r="AX40" s="786"/>
      <c r="AY40" s="786"/>
      <c r="AZ40" s="786"/>
      <c r="BA40" s="786"/>
      <c r="BB40" s="707" t="str">
        <f>INDEX('Price Point Data'!L:L,MATCH($AB40,'Price Point Data'!$A:$A,0))</f>
        <v>No constraint</v>
      </c>
      <c r="BC40" s="708"/>
      <c r="BD40" s="708"/>
      <c r="BE40" s="708"/>
      <c r="BF40" s="708"/>
      <c r="BG40" s="708"/>
      <c r="BH40" s="708"/>
      <c r="BI40" s="708"/>
      <c r="BJ40" s="814" t="str">
        <f>IF(BB40="No constraint","",INDEX('Price Point Data'!M:M,MATCH($AB40,'Price Point Data'!$A:$A,0)))</f>
        <v/>
      </c>
      <c r="BK40" s="814"/>
      <c r="BL40" s="816"/>
      <c r="BM40" s="24"/>
      <c r="BN40" s="24"/>
      <c r="BO40" s="24"/>
      <c r="BP40" s="24"/>
      <c r="BQ40" s="24"/>
      <c r="BR40" s="24"/>
      <c r="BS40" s="24"/>
      <c r="BT40" s="122"/>
      <c r="BU40" s="24"/>
      <c r="BV40" s="24"/>
      <c r="CC40" s="151"/>
      <c r="CN40" s="24"/>
    </row>
    <row r="41" spans="1:92" ht="15" customHeight="1" x14ac:dyDescent="0.25">
      <c r="A41" s="107"/>
      <c r="B41" s="297" t="s">
        <v>819</v>
      </c>
      <c r="C41" s="314"/>
      <c r="D41" s="315"/>
      <c r="E41" s="122"/>
      <c r="F41" s="306"/>
      <c r="G41" s="840" t="str">
        <f>IF(INDEX(DATA!BK:BK,MATCH($P$30,DATA!$B:$B,0))="","",IF(INDEX(DATA!BK:BK,MATCH($P$30,DATA!$B:$B,0))=-98,"Unknown",IF(INDEX(DATA!BK:BK,MATCH($P$30,DATA!$B:$B,0))=-99,"N/A",INDEX(DATA!BK:BK,MATCH($P$30,DATA!$B:$B,0)))))</f>
        <v/>
      </c>
      <c r="H41" s="840"/>
      <c r="I41" s="840"/>
      <c r="J41" s="840"/>
      <c r="K41" s="840"/>
      <c r="L41" s="248"/>
      <c r="M41" s="140" t="s">
        <v>667</v>
      </c>
      <c r="N41" s="123"/>
      <c r="O41" s="841" t="str">
        <f>IFERROR(INDEX('Price Point Data'!I:I,MATCH($P$30,'Price Point Data'!$A:$A,0)),"")</f>
        <v>Unknown</v>
      </c>
      <c r="P41" s="841"/>
      <c r="Q41" s="841"/>
      <c r="R41" s="841"/>
      <c r="S41" s="841"/>
      <c r="T41" s="811" t="str">
        <f>IFERROR(IF(O41="None","",INDEX('Price Point Data'!K:K,MATCH($P$30,'Price Point Data'!$A:$A,0))),"")</f>
        <v>Unknown</v>
      </c>
      <c r="U41" s="811"/>
      <c r="V41" s="747" t="str">
        <f>IFERROR(IF(O41="None","",INDEX('Price Point Data'!J:J,MATCH($P$30,'Price Point Data'!$A:$A,0))),"")</f>
        <v>Unknown</v>
      </c>
      <c r="W41" s="747"/>
      <c r="X41" s="25"/>
      <c r="Y41" s="293"/>
      <c r="Z41" s="24"/>
      <c r="AA41" s="725"/>
      <c r="AB41" s="730"/>
      <c r="AC41" s="730"/>
      <c r="AD41" s="730"/>
      <c r="AE41" s="730"/>
      <c r="AF41" s="730"/>
      <c r="AG41" s="695"/>
      <c r="AH41" s="695"/>
      <c r="AI41" s="695"/>
      <c r="AJ41" s="711"/>
      <c r="AK41" s="712"/>
      <c r="AL41" s="712"/>
      <c r="AM41" s="712"/>
      <c r="AN41" s="712"/>
      <c r="AO41" s="713"/>
      <c r="AP41" s="749"/>
      <c r="AQ41" s="750"/>
      <c r="AR41" s="750"/>
      <c r="AS41" s="750"/>
      <c r="AT41" s="703"/>
      <c r="AU41" s="704"/>
      <c r="AV41" s="786"/>
      <c r="AW41" s="786"/>
      <c r="AX41" s="786"/>
      <c r="AY41" s="786"/>
      <c r="AZ41" s="786"/>
      <c r="BA41" s="786"/>
      <c r="BB41" s="707"/>
      <c r="BC41" s="708"/>
      <c r="BD41" s="708"/>
      <c r="BE41" s="708"/>
      <c r="BF41" s="708"/>
      <c r="BG41" s="708"/>
      <c r="BH41" s="708"/>
      <c r="BI41" s="708"/>
      <c r="BJ41" s="814"/>
      <c r="BK41" s="814"/>
      <c r="BL41" s="816"/>
      <c r="BM41" s="25"/>
      <c r="BN41" s="25"/>
      <c r="BO41" s="25"/>
      <c r="BP41" s="25"/>
      <c r="BQ41" s="25"/>
      <c r="BR41" s="25"/>
      <c r="BS41" s="25"/>
      <c r="BT41" s="25"/>
      <c r="BU41" s="24"/>
      <c r="BV41" s="24"/>
      <c r="CC41" s="151"/>
      <c r="CN41" s="24"/>
    </row>
    <row r="42" spans="1:92" ht="15" customHeight="1" x14ac:dyDescent="0.25">
      <c r="A42" s="107"/>
      <c r="B42" s="838" t="str">
        <f>"Notes: "&amp;IF(INDEX(DATA!BL:BL,MATCH($P$30,DATA!$B:$B,0))="","",IF(INDEX(DATA!BL:BL,MATCH($P$30,DATA!$B:$B,0))=-98,"Unknown",IF(INDEX(DATA!BL:BL,MATCH($P$30,DATA!$B:$B,0))=-99,"N/A",INDEX(DATA!BL:BL,MATCH($P$30,DATA!$B:$B,0)))))</f>
        <v>Notes: Use and savings for component audio as a whole; market share for audio separates.</v>
      </c>
      <c r="C42" s="839"/>
      <c r="D42" s="839"/>
      <c r="E42" s="839"/>
      <c r="F42" s="839"/>
      <c r="G42" s="839"/>
      <c r="H42" s="839"/>
      <c r="I42" s="839"/>
      <c r="J42" s="839"/>
      <c r="K42" s="839"/>
      <c r="L42" s="248"/>
      <c r="M42" s="298" t="s">
        <v>668</v>
      </c>
      <c r="N42" s="123"/>
      <c r="O42" s="841" t="str">
        <f>IFERROR(INDEX('Price Point Data'!L:L,MATCH($P$30,'Price Point Data'!$A:$A,0)),"")</f>
        <v>Unknown</v>
      </c>
      <c r="P42" s="841"/>
      <c r="Q42" s="841"/>
      <c r="R42" s="841"/>
      <c r="S42" s="841"/>
      <c r="T42" s="811" t="str">
        <f>IFERROR(IF(O42="None","",INDEX('Price Point Data'!N:N,MATCH($P$30,'Price Point Data'!$A:$A,0))),"")</f>
        <v>Unknown</v>
      </c>
      <c r="U42" s="811"/>
      <c r="V42" s="747" t="str">
        <f>IFERROR(IF(O42="None","",INDEX('Price Point Data'!M:M,MATCH($P$30,'Price Point Data'!$A:$A,0))),"")</f>
        <v>Unknown</v>
      </c>
      <c r="W42" s="747"/>
      <c r="X42" s="25"/>
      <c r="Y42" s="293"/>
      <c r="Z42" s="25"/>
      <c r="AA42" s="725"/>
      <c r="AB42" s="730" t="str">
        <f>'Intermediate Data'!C214</f>
        <v>Hot water heater - Gas</v>
      </c>
      <c r="AC42" s="730"/>
      <c r="AD42" s="730"/>
      <c r="AE42" s="730"/>
      <c r="AF42" s="730"/>
      <c r="AG42" s="695">
        <f>INDEX('Price Point Data'!P:P,MATCH($AB42,'Price Point Data'!$A:$A,0))</f>
        <v>0.2</v>
      </c>
      <c r="AH42" s="695"/>
      <c r="AI42" s="695"/>
      <c r="AJ42" s="711" t="str">
        <f>INDEX('Price Point Data'!O:O,MATCH($AB42,'Price Point Data'!$A:$A,0))</f>
        <v>Under $400 to $1000 or more</v>
      </c>
      <c r="AK42" s="712"/>
      <c r="AL42" s="712"/>
      <c r="AM42" s="712"/>
      <c r="AN42" s="712"/>
      <c r="AO42" s="713"/>
      <c r="AP42" s="749" t="str">
        <f>INDEX('Price Point Data'!I:I,MATCH($AB42,'Price Point Data'!$A:$A,0))</f>
        <v>Under $600</v>
      </c>
      <c r="AQ42" s="750"/>
      <c r="AR42" s="750"/>
      <c r="AS42" s="750"/>
      <c r="AT42" s="697">
        <f>IF(AP42="No constraint","",INDEX('Price Point Data'!J:J,MATCH($AB42,'Price Point Data'!$A:$A,0)))</f>
        <v>0</v>
      </c>
      <c r="AU42" s="698"/>
      <c r="AV42" s="786">
        <v>3</v>
      </c>
      <c r="AW42" s="786"/>
      <c r="AX42" s="786"/>
      <c r="AY42" s="786"/>
      <c r="AZ42" s="786"/>
      <c r="BA42" s="786"/>
      <c r="BB42" s="749" t="str">
        <f>INDEX('Price Point Data'!L:L,MATCH($AB42,'Price Point Data'!$A:$A,0))</f>
        <v>$1000 or more</v>
      </c>
      <c r="BC42" s="750"/>
      <c r="BD42" s="750"/>
      <c r="BE42" s="750"/>
      <c r="BF42" s="750"/>
      <c r="BG42" s="750"/>
      <c r="BH42" s="750"/>
      <c r="BI42" s="750"/>
      <c r="BJ42" s="814">
        <f>IF(BB42="No constraint","",INDEX('Price Point Data'!M:M,MATCH($AB42,'Price Point Data'!$A:$A,0)))</f>
        <v>0</v>
      </c>
      <c r="BK42" s="814"/>
      <c r="BL42" s="816"/>
      <c r="BM42" s="25"/>
      <c r="BN42" s="25"/>
      <c r="BO42" s="25"/>
      <c r="BP42" s="25"/>
      <c r="BQ42" s="25"/>
      <c r="BR42" s="25"/>
      <c r="BS42" s="25"/>
      <c r="BT42" s="25"/>
      <c r="BU42" s="24"/>
      <c r="BV42" s="24"/>
      <c r="CC42" s="152"/>
      <c r="CN42" s="24"/>
    </row>
    <row r="43" spans="1:92" ht="15" customHeight="1" x14ac:dyDescent="0.25">
      <c r="A43" s="24"/>
      <c r="B43" s="838"/>
      <c r="C43" s="839"/>
      <c r="D43" s="839"/>
      <c r="E43" s="839"/>
      <c r="F43" s="839"/>
      <c r="G43" s="839"/>
      <c r="H43" s="839"/>
      <c r="I43" s="839"/>
      <c r="J43" s="839"/>
      <c r="K43" s="839"/>
      <c r="L43" s="248"/>
      <c r="M43" s="837" t="str">
        <f>"Notes: "&amp;IF(INDEX(DATA!CC:CC,MATCH($P$30,DATA!$B:$B,0))="","",IF(INDEX(DATA!CC:CC,MATCH($P$30,DATA!$B:$B,0))=-98,"Unknown",IF(INDEX(DATA!CC:CC,MATCH($P$30,DATA!$B:$B,0))=-99,"N/A",INDEX(DATA!CC:CC,MATCH($P$30,DATA!$B:$B,0)))))</f>
        <v>Notes: ENERGY STAR model status not available; low number of ENERGY STAR models approved</v>
      </c>
      <c r="N43" s="837"/>
      <c r="O43" s="837"/>
      <c r="P43" s="837"/>
      <c r="Q43" s="837"/>
      <c r="R43" s="837"/>
      <c r="S43" s="837"/>
      <c r="T43" s="837"/>
      <c r="U43" s="837"/>
      <c r="V43" s="837"/>
      <c r="W43" s="837"/>
      <c r="X43" s="218"/>
      <c r="Y43" s="299"/>
      <c r="Z43" s="25"/>
      <c r="AA43" s="725"/>
      <c r="AB43" s="730"/>
      <c r="AC43" s="730"/>
      <c r="AD43" s="730"/>
      <c r="AE43" s="730"/>
      <c r="AF43" s="730"/>
      <c r="AG43" s="695"/>
      <c r="AH43" s="695"/>
      <c r="AI43" s="695"/>
      <c r="AJ43" s="711"/>
      <c r="AK43" s="712"/>
      <c r="AL43" s="712"/>
      <c r="AM43" s="712"/>
      <c r="AN43" s="712"/>
      <c r="AO43" s="713"/>
      <c r="AP43" s="749"/>
      <c r="AQ43" s="750"/>
      <c r="AR43" s="750"/>
      <c r="AS43" s="750"/>
      <c r="AT43" s="703"/>
      <c r="AU43" s="704"/>
      <c r="AV43" s="786"/>
      <c r="AW43" s="786"/>
      <c r="AX43" s="786"/>
      <c r="AY43" s="786"/>
      <c r="AZ43" s="786"/>
      <c r="BA43" s="786"/>
      <c r="BB43" s="749"/>
      <c r="BC43" s="750"/>
      <c r="BD43" s="750"/>
      <c r="BE43" s="750"/>
      <c r="BF43" s="750"/>
      <c r="BG43" s="750"/>
      <c r="BH43" s="750"/>
      <c r="BI43" s="750"/>
      <c r="BJ43" s="814"/>
      <c r="BK43" s="814"/>
      <c r="BL43" s="816"/>
      <c r="BM43" s="122"/>
      <c r="BN43" s="122"/>
      <c r="BO43" s="122"/>
      <c r="BP43" s="122"/>
      <c r="BQ43" s="122"/>
      <c r="BR43" s="122"/>
      <c r="BS43" s="122"/>
      <c r="BT43" s="122"/>
      <c r="BU43" s="24"/>
      <c r="BV43" s="24"/>
      <c r="BW43" s="24"/>
      <c r="BX43" s="24"/>
      <c r="BY43" s="24"/>
      <c r="BZ43" s="24"/>
      <c r="CA43" s="25"/>
      <c r="CB43" s="24"/>
      <c r="CC43" s="24"/>
      <c r="CD43" s="24"/>
      <c r="CE43" s="24"/>
      <c r="CF43" s="24"/>
      <c r="CG43" s="24"/>
      <c r="CH43" s="24"/>
      <c r="CI43" s="24"/>
      <c r="CJ43" s="24"/>
      <c r="CK43" s="24"/>
      <c r="CL43" s="24"/>
      <c r="CM43" s="24"/>
      <c r="CN43" s="24"/>
    </row>
    <row r="44" spans="1:92" ht="15" customHeight="1" x14ac:dyDescent="0.25">
      <c r="A44" s="24"/>
      <c r="B44" s="838"/>
      <c r="C44" s="839"/>
      <c r="D44" s="839"/>
      <c r="E44" s="839"/>
      <c r="F44" s="839"/>
      <c r="G44" s="839"/>
      <c r="H44" s="839"/>
      <c r="I44" s="839"/>
      <c r="J44" s="839"/>
      <c r="K44" s="839"/>
      <c r="L44" s="248"/>
      <c r="M44" s="837"/>
      <c r="N44" s="837"/>
      <c r="O44" s="837"/>
      <c r="P44" s="837"/>
      <c r="Q44" s="837"/>
      <c r="R44" s="837"/>
      <c r="S44" s="837"/>
      <c r="T44" s="837"/>
      <c r="U44" s="837"/>
      <c r="V44" s="837"/>
      <c r="W44" s="837"/>
      <c r="X44" s="218"/>
      <c r="Y44" s="299"/>
      <c r="Z44" s="122"/>
      <c r="AA44" s="725"/>
      <c r="AB44" s="772" t="str">
        <f>'Intermediate Data'!C215</f>
        <v>Pool Pump</v>
      </c>
      <c r="AC44" s="773"/>
      <c r="AD44" s="773"/>
      <c r="AE44" s="773"/>
      <c r="AF44" s="773"/>
      <c r="AG44" s="695">
        <f>INDEX('Price Point Data'!P:P,MATCH($AB44,'Price Point Data'!$A:$A,0))</f>
        <v>0.36363636363636365</v>
      </c>
      <c r="AH44" s="695"/>
      <c r="AI44" s="695"/>
      <c r="AJ44" s="711" t="str">
        <f>INDEX('Price Point Data'!O:O,MATCH($AB44,'Price Point Data'!$A:$A,0))</f>
        <v>Under $800 to $800 or more</v>
      </c>
      <c r="AK44" s="712"/>
      <c r="AL44" s="712"/>
      <c r="AM44" s="712"/>
      <c r="AN44" s="712"/>
      <c r="AO44" s="713"/>
      <c r="AP44" s="749" t="str">
        <f>INDEX('Price Point Data'!I:I,MATCH($AB44,'Price Point Data'!$A:$A,0))</f>
        <v>Under $800</v>
      </c>
      <c r="AQ44" s="750"/>
      <c r="AR44" s="750"/>
      <c r="AS44" s="750"/>
      <c r="AT44" s="697">
        <f>IF(AP44="No constraint","",INDEX('Price Point Data'!J:J,MATCH($AB44,'Price Point Data'!$A:$A,0)))</f>
        <v>0.15384615384615385</v>
      </c>
      <c r="AU44" s="698"/>
      <c r="AV44" s="688">
        <v>2.5</v>
      </c>
      <c r="AW44" s="688"/>
      <c r="AX44" s="688"/>
      <c r="AY44" s="688"/>
      <c r="AZ44" s="688"/>
      <c r="BA44" s="688"/>
      <c r="BB44" s="707" t="str">
        <f>INDEX('Price Point Data'!L:L,MATCH($AB44,'Price Point Data'!$A:$A,0))</f>
        <v>No constraint</v>
      </c>
      <c r="BC44" s="708"/>
      <c r="BD44" s="708"/>
      <c r="BE44" s="708"/>
      <c r="BF44" s="708"/>
      <c r="BG44" s="708"/>
      <c r="BH44" s="708"/>
      <c r="BI44" s="708"/>
      <c r="BJ44" s="814" t="str">
        <f>IF(BB44="No constraint","",INDEX('Price Point Data'!M:M,MATCH($AB44,'Price Point Data'!$A:$A,0)))</f>
        <v/>
      </c>
      <c r="BK44" s="814"/>
      <c r="BL44" s="816"/>
      <c r="BM44" s="25"/>
      <c r="BN44" s="25"/>
      <c r="BO44" s="25"/>
      <c r="BP44" s="25"/>
      <c r="BQ44" s="25"/>
      <c r="BR44" s="25"/>
      <c r="BS44" s="25"/>
      <c r="BT44" s="25"/>
      <c r="BU44" s="24"/>
      <c r="BV44" s="24"/>
      <c r="BW44" s="24"/>
      <c r="BX44" s="24"/>
      <c r="BY44" s="24"/>
      <c r="BZ44" s="24"/>
      <c r="CA44" s="24"/>
      <c r="CB44" s="24"/>
      <c r="CC44" s="24"/>
      <c r="CD44" s="24"/>
      <c r="CE44" s="24"/>
      <c r="CF44" s="24"/>
      <c r="CG44" s="24"/>
      <c r="CH44" s="24"/>
      <c r="CI44" s="24"/>
      <c r="CJ44" s="24"/>
      <c r="CK44" s="24"/>
      <c r="CL44" s="24"/>
      <c r="CM44" s="24"/>
      <c r="CN44" s="24"/>
    </row>
    <row r="45" spans="1:92" x14ac:dyDescent="0.25">
      <c r="A45" s="24"/>
      <c r="B45" s="295"/>
      <c r="C45" s="122"/>
      <c r="D45" s="296"/>
      <c r="E45" s="218"/>
      <c r="F45" s="218"/>
      <c r="G45" s="218"/>
      <c r="H45" s="218"/>
      <c r="I45" s="218"/>
      <c r="J45" s="218"/>
      <c r="K45" s="218"/>
      <c r="L45" s="218"/>
      <c r="M45" s="24"/>
      <c r="N45" s="24"/>
      <c r="O45" s="24"/>
      <c r="P45" s="24"/>
      <c r="Q45" s="24"/>
      <c r="R45" s="24"/>
      <c r="S45" s="24"/>
      <c r="T45" s="24"/>
      <c r="U45" s="24"/>
      <c r="V45" s="24"/>
      <c r="W45" s="24"/>
      <c r="X45" s="25"/>
      <c r="Y45" s="293"/>
      <c r="Z45" s="25"/>
      <c r="AA45" s="726"/>
      <c r="AB45" s="774"/>
      <c r="AC45" s="775"/>
      <c r="AD45" s="775"/>
      <c r="AE45" s="775"/>
      <c r="AF45" s="775"/>
      <c r="AG45" s="696"/>
      <c r="AH45" s="696"/>
      <c r="AI45" s="696"/>
      <c r="AJ45" s="714"/>
      <c r="AK45" s="715"/>
      <c r="AL45" s="715"/>
      <c r="AM45" s="715"/>
      <c r="AN45" s="715"/>
      <c r="AO45" s="716"/>
      <c r="AP45" s="751"/>
      <c r="AQ45" s="752"/>
      <c r="AR45" s="752"/>
      <c r="AS45" s="752"/>
      <c r="AT45" s="699"/>
      <c r="AU45" s="700"/>
      <c r="AV45" s="689"/>
      <c r="AW45" s="689"/>
      <c r="AX45" s="689"/>
      <c r="AY45" s="689"/>
      <c r="AZ45" s="689"/>
      <c r="BA45" s="689"/>
      <c r="BB45" s="709"/>
      <c r="BC45" s="710"/>
      <c r="BD45" s="710"/>
      <c r="BE45" s="710"/>
      <c r="BF45" s="710"/>
      <c r="BG45" s="710"/>
      <c r="BH45" s="710"/>
      <c r="BI45" s="710"/>
      <c r="BJ45" s="817"/>
      <c r="BK45" s="817"/>
      <c r="BL45" s="818"/>
      <c r="BM45" s="25"/>
      <c r="BN45" s="25"/>
      <c r="BO45" s="25"/>
      <c r="BP45" s="25"/>
      <c r="BQ45" s="25"/>
      <c r="BR45" s="25"/>
      <c r="BS45" s="25"/>
      <c r="BT45" s="24"/>
      <c r="BU45" s="24"/>
      <c r="BV45" s="24"/>
      <c r="BW45" s="24"/>
      <c r="BX45" s="24"/>
      <c r="BY45" s="24"/>
      <c r="BZ45" s="24"/>
      <c r="CA45" s="24"/>
      <c r="CB45" s="24"/>
      <c r="CC45" s="24"/>
      <c r="CD45" s="24"/>
      <c r="CE45" s="24"/>
      <c r="CF45" s="24"/>
      <c r="CG45" s="24"/>
      <c r="CH45" s="24"/>
      <c r="CI45" s="24"/>
      <c r="CJ45" s="24"/>
      <c r="CK45" s="24"/>
      <c r="CL45" s="24"/>
      <c r="CM45" s="24"/>
      <c r="CN45" s="24"/>
    </row>
    <row r="46" spans="1:92" ht="15" customHeight="1" x14ac:dyDescent="0.25">
      <c r="A46" s="24"/>
      <c r="B46" s="357"/>
      <c r="C46" s="358"/>
      <c r="D46" s="345" t="s">
        <v>827</v>
      </c>
      <c r="E46" s="348"/>
      <c r="F46" s="348"/>
      <c r="G46" s="348"/>
      <c r="H46" s="348"/>
      <c r="I46" s="348"/>
      <c r="J46" s="348"/>
      <c r="K46" s="348"/>
      <c r="L46" s="348"/>
      <c r="M46" s="213"/>
      <c r="N46" s="213"/>
      <c r="O46" s="213"/>
      <c r="P46" s="213"/>
      <c r="Q46" s="213"/>
      <c r="R46" s="213"/>
      <c r="S46" s="213"/>
      <c r="T46" s="213"/>
      <c r="U46" s="213"/>
      <c r="V46" s="213"/>
      <c r="W46" s="349" t="s">
        <v>720</v>
      </c>
      <c r="X46" s="350"/>
      <c r="Y46" s="351" t="s">
        <v>0</v>
      </c>
      <c r="Z46" s="25"/>
      <c r="AA46" s="724" t="s">
        <v>79</v>
      </c>
      <c r="AB46" s="733" t="str">
        <f>'Intermediate Data'!C216</f>
        <v>Desktop (non-portable computer)</v>
      </c>
      <c r="AC46" s="733"/>
      <c r="AD46" s="733"/>
      <c r="AE46" s="733"/>
      <c r="AF46" s="733"/>
      <c r="AG46" s="694">
        <f>INDEX('Price Point Data'!P:P,MATCH($AB46,'Price Point Data'!$A:$A,0))</f>
        <v>0.21782178217821782</v>
      </c>
      <c r="AH46" s="694"/>
      <c r="AI46" s="694"/>
      <c r="AJ46" s="717" t="str">
        <f>INDEX('Price Point Data'!O:O,MATCH($AB46,'Price Point Data'!$A:$A,0))</f>
        <v>Under $250 to $1000 or more</v>
      </c>
      <c r="AK46" s="718"/>
      <c r="AL46" s="718"/>
      <c r="AM46" s="718"/>
      <c r="AN46" s="718"/>
      <c r="AO46" s="719"/>
      <c r="AP46" s="705" t="str">
        <f>INDEX('Price Point Data'!I:I,MATCH($AB46,'Price Point Data'!$A:$A,0))</f>
        <v>No constraint</v>
      </c>
      <c r="AQ46" s="706"/>
      <c r="AR46" s="706"/>
      <c r="AS46" s="706"/>
      <c r="AT46" s="701" t="str">
        <f>IF(AP46="No constraint","",INDEX('Price Point Data'!J:J,MATCH($AB46,'Price Point Data'!$A:$A,0)))</f>
        <v/>
      </c>
      <c r="AU46" s="702"/>
      <c r="AV46" s="690">
        <v>0.75</v>
      </c>
      <c r="AW46" s="690"/>
      <c r="AX46" s="690"/>
      <c r="AY46" s="690"/>
      <c r="AZ46" s="690"/>
      <c r="BA46" s="690"/>
      <c r="BB46" s="783" t="str">
        <f>INDEX('Price Point Data'!L:L,MATCH($AB46,'Price Point Data'!$A:$A,0))</f>
        <v>$1000 or more</v>
      </c>
      <c r="BC46" s="784"/>
      <c r="BD46" s="784"/>
      <c r="BE46" s="784"/>
      <c r="BF46" s="784"/>
      <c r="BG46" s="784"/>
      <c r="BH46" s="784"/>
      <c r="BI46" s="784"/>
      <c r="BJ46" s="703">
        <f>IF(BB46="No constraint","",INDEX('Price Point Data'!M:M,MATCH($AB46,'Price Point Data'!$A:$A,0)))</f>
        <v>0</v>
      </c>
      <c r="BK46" s="703"/>
      <c r="BL46" s="823"/>
      <c r="BM46" s="25"/>
      <c r="BN46" s="25"/>
      <c r="BO46" s="25"/>
      <c r="BP46" s="25"/>
      <c r="BQ46" s="25"/>
      <c r="BR46" s="25"/>
      <c r="BS46" s="25"/>
      <c r="BT46" s="24"/>
      <c r="BU46" s="24"/>
      <c r="BV46" s="24"/>
      <c r="BW46" s="24"/>
      <c r="BX46" s="24"/>
      <c r="BY46" s="24"/>
      <c r="BZ46" s="24"/>
      <c r="CA46" s="24"/>
      <c r="CB46" s="24"/>
      <c r="CC46" s="24"/>
      <c r="CD46" s="24"/>
      <c r="CE46" s="24"/>
      <c r="CF46" s="24"/>
      <c r="CG46" s="24"/>
      <c r="CH46" s="24"/>
      <c r="CI46" s="24"/>
      <c r="CJ46" s="24"/>
      <c r="CK46" s="24"/>
      <c r="CL46" s="24"/>
      <c r="CM46" s="24"/>
      <c r="CN46" s="24"/>
    </row>
    <row r="47" spans="1:92" x14ac:dyDescent="0.25">
      <c r="A47" s="24"/>
      <c r="B47" s="292"/>
      <c r="C47" s="139" t="s">
        <v>221</v>
      </c>
      <c r="D47" s="329" t="str">
        <f>IF(INDEX(DATA!CE:CE,MATCH($P$30,DATA!$B:$B,0))="","",INDEX(DATA!CE:CE,MATCH($P$30,DATA!$B:$B,0)))</f>
        <v>N/A</v>
      </c>
      <c r="E47" s="330"/>
      <c r="F47" s="330"/>
      <c r="G47" s="330"/>
      <c r="H47" s="330"/>
      <c r="I47" s="330"/>
      <c r="J47" s="330"/>
      <c r="K47" s="330"/>
      <c r="L47" s="330"/>
      <c r="M47" s="331"/>
      <c r="N47" s="331"/>
      <c r="O47" s="331"/>
      <c r="P47" s="331"/>
      <c r="Q47" s="331"/>
      <c r="R47" s="331"/>
      <c r="S47" s="331"/>
      <c r="T47" s="331"/>
      <c r="U47" s="331"/>
      <c r="V47" s="727" t="str">
        <f>IF(D47="N/A","",INDEX(DATA!CD:CD,MATCH($P$30,DATA!$B:$B,0)))</f>
        <v/>
      </c>
      <c r="W47" s="727"/>
      <c r="X47" s="734" t="str">
        <f>IF(LEN(V47)&gt;0,HYPERLINK("#"&amp;ADDRESS(MATCH(INDEX('DATA SOURCE #s'!$CF:$CF,MATCH('Device View'!$P$30,'DATA SOURCE #s'!$B:$B,0)),'SOURCE Info'!$A:$A,0),1,1,1,"SOURCE Info"),INDEX('DATA SOURCE #s'!$CF:$CF,MATCH('Device View'!$P$30,'DATA SOURCE #s'!$B:$B,0))),"")</f>
        <v/>
      </c>
      <c r="Y47" s="735"/>
      <c r="Z47" s="25"/>
      <c r="AA47" s="725"/>
      <c r="AB47" s="730"/>
      <c r="AC47" s="730"/>
      <c r="AD47" s="730"/>
      <c r="AE47" s="730"/>
      <c r="AF47" s="730"/>
      <c r="AG47" s="695"/>
      <c r="AH47" s="695"/>
      <c r="AI47" s="695"/>
      <c r="AJ47" s="711"/>
      <c r="AK47" s="712"/>
      <c r="AL47" s="712"/>
      <c r="AM47" s="712"/>
      <c r="AN47" s="712"/>
      <c r="AO47" s="713"/>
      <c r="AP47" s="707"/>
      <c r="AQ47" s="708"/>
      <c r="AR47" s="708"/>
      <c r="AS47" s="708"/>
      <c r="AT47" s="703"/>
      <c r="AU47" s="704"/>
      <c r="AV47" s="691"/>
      <c r="AW47" s="691"/>
      <c r="AX47" s="691"/>
      <c r="AY47" s="691"/>
      <c r="AZ47" s="691"/>
      <c r="BA47" s="691"/>
      <c r="BB47" s="749"/>
      <c r="BC47" s="750"/>
      <c r="BD47" s="750"/>
      <c r="BE47" s="750"/>
      <c r="BF47" s="750"/>
      <c r="BG47" s="750"/>
      <c r="BH47" s="750"/>
      <c r="BI47" s="750"/>
      <c r="BJ47" s="814"/>
      <c r="BK47" s="814"/>
      <c r="BL47" s="816"/>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row>
    <row r="48" spans="1:92" ht="15" customHeight="1" x14ac:dyDescent="0.25">
      <c r="A48" s="24"/>
      <c r="B48" s="292"/>
      <c r="C48" s="139" t="s">
        <v>222</v>
      </c>
      <c r="D48" s="332" t="str">
        <f>IF(INDEX(DATA!CO:CO,MATCH($P$30,DATA!$B:$B,0))="","",INDEX(DATA!CO:CO,MATCH($P$30,DATA!$B:$B,0)))</f>
        <v>Title 20 Section 1605.3(v)1: Consumer Audio and Video Equipment</v>
      </c>
      <c r="E48" s="333"/>
      <c r="F48" s="333"/>
      <c r="G48" s="333"/>
      <c r="H48" s="333"/>
      <c r="I48" s="333"/>
      <c r="J48" s="333"/>
      <c r="K48" s="333"/>
      <c r="L48" s="333"/>
      <c r="M48" s="333"/>
      <c r="N48" s="333"/>
      <c r="O48" s="333"/>
      <c r="P48" s="333"/>
      <c r="Q48" s="333"/>
      <c r="R48" s="333"/>
      <c r="S48" s="333"/>
      <c r="T48" s="333"/>
      <c r="U48" s="333"/>
      <c r="V48" s="728">
        <f>IF(D48="N/A","",INDEX(DATA!CN:CN,MATCH($P$30,DATA!$B:$B,0)))</f>
        <v>39083</v>
      </c>
      <c r="W48" s="728"/>
      <c r="X48" s="736">
        <f>IF(LEN(V48)&gt;0,HYPERLINK("#"&amp;ADDRESS(MATCH(INDEX('DATA SOURCE #s'!$CP:$CP,MATCH('Device View'!$P$30,'DATA SOURCE #s'!$B:$B,0)),'SOURCE Info'!$A:$A,0),1,1,1,"SOURCE Info"),INDEX('DATA SOURCE #s'!$CP:$CP,MATCH('Device View'!$P$30,'DATA SOURCE #s'!$B:$B,0))),"")</f>
        <v>60104</v>
      </c>
      <c r="Y48" s="737"/>
      <c r="Z48" s="24"/>
      <c r="AA48" s="725"/>
      <c r="AB48" s="730" t="str">
        <f>'Intermediate Data'!C217</f>
        <v>Display</v>
      </c>
      <c r="AC48" s="730"/>
      <c r="AD48" s="730"/>
      <c r="AE48" s="730"/>
      <c r="AF48" s="730"/>
      <c r="AG48" s="695">
        <f>INDEX('Price Point Data'!P:P,MATCH($AB48,'Price Point Data'!$A:$A,0))</f>
        <v>0.49816849816849818</v>
      </c>
      <c r="AH48" s="695"/>
      <c r="AI48" s="695"/>
      <c r="AJ48" s="711" t="str">
        <f>INDEX('Price Point Data'!O:O,MATCH($AB48,'Price Point Data'!$A:$A,0))</f>
        <v>$50 to $750 or more</v>
      </c>
      <c r="AK48" s="712"/>
      <c r="AL48" s="712"/>
      <c r="AM48" s="712"/>
      <c r="AN48" s="712"/>
      <c r="AO48" s="713"/>
      <c r="AP48" s="707" t="str">
        <f>INDEX('Price Point Data'!I:I,MATCH($AB48,'Price Point Data'!$A:$A,0))</f>
        <v>No constraint</v>
      </c>
      <c r="AQ48" s="708"/>
      <c r="AR48" s="708"/>
      <c r="AS48" s="708"/>
      <c r="AT48" s="697" t="str">
        <f>IF(AP48="No constraint","",INDEX('Price Point Data'!J:J,MATCH($AB48,'Price Point Data'!$A:$A,0)))</f>
        <v/>
      </c>
      <c r="AU48" s="698"/>
      <c r="AV48" s="692"/>
      <c r="AW48" s="692"/>
      <c r="AX48" s="692"/>
      <c r="AY48" s="692"/>
      <c r="AZ48" s="692"/>
      <c r="BA48" s="692"/>
      <c r="BB48" s="707" t="str">
        <f>INDEX('Price Point Data'!L:L,MATCH($AB48,'Price Point Data'!$A:$A,0))</f>
        <v>No constraint</v>
      </c>
      <c r="BC48" s="708"/>
      <c r="BD48" s="708"/>
      <c r="BE48" s="708"/>
      <c r="BF48" s="708"/>
      <c r="BG48" s="708"/>
      <c r="BH48" s="708"/>
      <c r="BI48" s="708"/>
      <c r="BJ48" s="814" t="str">
        <f>IF(BB48="No constraint","",INDEX('Price Point Data'!M:M,MATCH($AB48,'Price Point Data'!$A:$A,0)))</f>
        <v/>
      </c>
      <c r="BK48" s="814"/>
      <c r="BL48" s="816"/>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row>
    <row r="49" spans="1:92" x14ac:dyDescent="0.25">
      <c r="A49" s="24"/>
      <c r="B49" s="292"/>
      <c r="C49" s="139" t="s">
        <v>223</v>
      </c>
      <c r="D49" s="334" t="str">
        <f>IF(INDEX(DATA!CJ:CJ,MATCH($P$30,DATA!$B:$B,0))="","",INDEX(DATA!CJ:CJ,MATCH($P$30,DATA!$B:$B,0)))</f>
        <v>AV Products Program Requirements Version 3.0</v>
      </c>
      <c r="E49" s="335"/>
      <c r="F49" s="335"/>
      <c r="G49" s="335"/>
      <c r="H49" s="335"/>
      <c r="I49" s="335"/>
      <c r="J49" s="335"/>
      <c r="K49" s="335"/>
      <c r="L49" s="335"/>
      <c r="M49" s="335"/>
      <c r="N49" s="335"/>
      <c r="O49" s="335"/>
      <c r="P49" s="335"/>
      <c r="Q49" s="335"/>
      <c r="R49" s="335"/>
      <c r="S49" s="335"/>
      <c r="T49" s="335"/>
      <c r="U49" s="335"/>
      <c r="V49" s="720">
        <f>IF(D49="N/A","",INDEX(DATA!CI:CI,MATCH($P$30,DATA!$B:$B,0)))</f>
        <v>41395</v>
      </c>
      <c r="W49" s="720"/>
      <c r="X49" s="738">
        <f>IF(LEN(V49)&gt;0,HYPERLINK("#"&amp;ADDRESS(MATCH(INDEX('DATA SOURCE #s'!$CK:$CK,MATCH('Device View'!$P$30,'DATA SOURCE #s'!$B:$B,0)),'SOURCE Info'!$A:$A,0),1,1,1,"SOURCE Info"),INDEX('DATA SOURCE #s'!$CK:$CK,MATCH('Device View'!$P$30,'DATA SOURCE #s'!$B:$B,0))),"")</f>
        <v>60901</v>
      </c>
      <c r="Y49" s="739"/>
      <c r="Z49" s="24"/>
      <c r="AA49" s="725"/>
      <c r="AB49" s="730"/>
      <c r="AC49" s="730"/>
      <c r="AD49" s="730"/>
      <c r="AE49" s="730"/>
      <c r="AF49" s="730"/>
      <c r="AG49" s="695"/>
      <c r="AH49" s="695"/>
      <c r="AI49" s="695"/>
      <c r="AJ49" s="711"/>
      <c r="AK49" s="712"/>
      <c r="AL49" s="712"/>
      <c r="AM49" s="712"/>
      <c r="AN49" s="712"/>
      <c r="AO49" s="713"/>
      <c r="AP49" s="707"/>
      <c r="AQ49" s="708"/>
      <c r="AR49" s="708"/>
      <c r="AS49" s="708"/>
      <c r="AT49" s="703"/>
      <c r="AU49" s="704"/>
      <c r="AV49" s="692"/>
      <c r="AW49" s="692"/>
      <c r="AX49" s="692"/>
      <c r="AY49" s="692"/>
      <c r="AZ49" s="692"/>
      <c r="BA49" s="692"/>
      <c r="BB49" s="707"/>
      <c r="BC49" s="708"/>
      <c r="BD49" s="708"/>
      <c r="BE49" s="708"/>
      <c r="BF49" s="708"/>
      <c r="BG49" s="708"/>
      <c r="BH49" s="708"/>
      <c r="BI49" s="708"/>
      <c r="BJ49" s="814"/>
      <c r="BK49" s="814"/>
      <c r="BL49" s="816"/>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row>
    <row r="50" spans="1:92" ht="15" customHeight="1" x14ac:dyDescent="0.25">
      <c r="A50" s="24"/>
      <c r="B50" s="292"/>
      <c r="C50" s="137"/>
      <c r="D50" s="345" t="s">
        <v>828</v>
      </c>
      <c r="E50" s="213"/>
      <c r="F50" s="213"/>
      <c r="G50" s="213"/>
      <c r="H50" s="213"/>
      <c r="I50" s="213"/>
      <c r="J50" s="213"/>
      <c r="K50" s="213"/>
      <c r="L50" s="213"/>
      <c r="M50" s="213"/>
      <c r="N50" s="213"/>
      <c r="O50" s="213"/>
      <c r="P50" s="213"/>
      <c r="Q50" s="213"/>
      <c r="R50" s="213"/>
      <c r="S50" s="213"/>
      <c r="T50" s="213"/>
      <c r="U50" s="213"/>
      <c r="V50" s="359"/>
      <c r="W50" s="360" t="s">
        <v>825</v>
      </c>
      <c r="X50" s="342"/>
      <c r="Y50" s="351" t="s">
        <v>0</v>
      </c>
      <c r="Z50" s="24"/>
      <c r="AA50" s="725"/>
      <c r="AB50" s="730" t="str">
        <f>'Intermediate Data'!C218</f>
        <v>Notebook (portable computer)</v>
      </c>
      <c r="AC50" s="730"/>
      <c r="AD50" s="730"/>
      <c r="AE50" s="730"/>
      <c r="AF50" s="730"/>
      <c r="AG50" s="695">
        <f>INDEX('Price Point Data'!P:P,MATCH($AB50,'Price Point Data'!$A:$A,0))</f>
        <v>0.43620178041543028</v>
      </c>
      <c r="AH50" s="695"/>
      <c r="AI50" s="695"/>
      <c r="AJ50" s="711" t="str">
        <f>INDEX('Price Point Data'!O:O,MATCH($AB50,'Price Point Data'!$A:$A,0))</f>
        <v>Under $250 to $1999</v>
      </c>
      <c r="AK50" s="712"/>
      <c r="AL50" s="712"/>
      <c r="AM50" s="712"/>
      <c r="AN50" s="712"/>
      <c r="AO50" s="713"/>
      <c r="AP50" s="707" t="str">
        <f>INDEX('Price Point Data'!I:I,MATCH($AB50,'Price Point Data'!$A:$A,0))</f>
        <v>No constraint</v>
      </c>
      <c r="AQ50" s="708"/>
      <c r="AR50" s="708"/>
      <c r="AS50" s="708"/>
      <c r="AT50" s="697" t="str">
        <f>IF(AP50="No constraint","",INDEX('Price Point Data'!J:J,MATCH($AB50,'Price Point Data'!$A:$A,0)))</f>
        <v/>
      </c>
      <c r="AU50" s="698"/>
      <c r="AV50" s="691">
        <v>0.65</v>
      </c>
      <c r="AW50" s="691"/>
      <c r="AX50" s="691"/>
      <c r="AY50" s="691"/>
      <c r="AZ50" s="691"/>
      <c r="BA50" s="691"/>
      <c r="BB50" s="749" t="str">
        <f>INDEX('Price Point Data'!L:L,MATCH($AB50,'Price Point Data'!$A:$A,0))</f>
        <v>$1500 - $1999</v>
      </c>
      <c r="BC50" s="750"/>
      <c r="BD50" s="750"/>
      <c r="BE50" s="750"/>
      <c r="BF50" s="750"/>
      <c r="BG50" s="750"/>
      <c r="BH50" s="750"/>
      <c r="BI50" s="750"/>
      <c r="BJ50" s="814">
        <f>IF(BB50="No constraint","",INDEX('Price Point Data'!M:M,MATCH($AB50,'Price Point Data'!$A:$A,0)))</f>
        <v>0.19230769230769232</v>
      </c>
      <c r="BK50" s="814"/>
      <c r="BL50" s="816"/>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row>
    <row r="51" spans="1:92" x14ac:dyDescent="0.25">
      <c r="A51" s="24"/>
      <c r="B51" s="292"/>
      <c r="C51" s="139" t="s">
        <v>221</v>
      </c>
      <c r="D51" s="303" t="str">
        <f>IF(INDEX(DATA!CH:CH,MATCH($P$30,DATA!$B:$B,0))="","",INDEX(DATA!CH:CH,MATCH($P$30,DATA!$B:$B,0)))</f>
        <v>N/A</v>
      </c>
      <c r="E51" s="336"/>
      <c r="F51" s="336"/>
      <c r="G51" s="336"/>
      <c r="H51" s="336"/>
      <c r="I51" s="336"/>
      <c r="J51" s="336"/>
      <c r="K51" s="336"/>
      <c r="L51" s="336"/>
      <c r="M51" s="336"/>
      <c r="N51" s="336"/>
      <c r="O51" s="336"/>
      <c r="P51" s="336"/>
      <c r="Q51" s="336"/>
      <c r="R51" s="336"/>
      <c r="S51" s="336"/>
      <c r="T51" s="336"/>
      <c r="U51" s="336"/>
      <c r="V51" s="721" t="str">
        <f>IF(D51="N/A","",INDEX(DATA!CG:CG,MATCH($P$30,DATA!$B:$B,0)))</f>
        <v/>
      </c>
      <c r="W51" s="721"/>
      <c r="X51" s="740" t="str">
        <f>IF(LEN(V51)&gt;0,HYPERLINK("#"&amp;ADDRESS(MATCH(INDEX('DATA SOURCE #s'!$CH:$CH,MATCH('Device View'!$P$30,'DATA SOURCE #s'!$B:$B,0)),'SOURCE Info'!$A:$A,0),1,1,1,"SOURCE Info"),INDEX('DATA SOURCE #s'!$CH:$CH,MATCH('Device View'!$P$30,'DATA SOURCE #s'!$B:$B,0))),"")</f>
        <v/>
      </c>
      <c r="Y51" s="741"/>
      <c r="Z51" s="24"/>
      <c r="AA51" s="725"/>
      <c r="AB51" s="730"/>
      <c r="AC51" s="730"/>
      <c r="AD51" s="730"/>
      <c r="AE51" s="730"/>
      <c r="AF51" s="730"/>
      <c r="AG51" s="695"/>
      <c r="AH51" s="695"/>
      <c r="AI51" s="695"/>
      <c r="AJ51" s="711"/>
      <c r="AK51" s="712"/>
      <c r="AL51" s="712"/>
      <c r="AM51" s="712"/>
      <c r="AN51" s="712"/>
      <c r="AO51" s="713"/>
      <c r="AP51" s="707"/>
      <c r="AQ51" s="708"/>
      <c r="AR51" s="708"/>
      <c r="AS51" s="708"/>
      <c r="AT51" s="703"/>
      <c r="AU51" s="704"/>
      <c r="AV51" s="691"/>
      <c r="AW51" s="691"/>
      <c r="AX51" s="691"/>
      <c r="AY51" s="691"/>
      <c r="AZ51" s="691"/>
      <c r="BA51" s="691"/>
      <c r="BB51" s="749"/>
      <c r="BC51" s="750"/>
      <c r="BD51" s="750"/>
      <c r="BE51" s="750"/>
      <c r="BF51" s="750"/>
      <c r="BG51" s="750"/>
      <c r="BH51" s="750"/>
      <c r="BI51" s="750"/>
      <c r="BJ51" s="814"/>
      <c r="BK51" s="814"/>
      <c r="BL51" s="816"/>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row>
    <row r="52" spans="1:92" ht="15" customHeight="1" x14ac:dyDescent="0.25">
      <c r="A52" s="24"/>
      <c r="B52" s="292"/>
      <c r="C52" s="139" t="s">
        <v>222</v>
      </c>
      <c r="D52" s="306" t="s">
        <v>638</v>
      </c>
      <c r="E52" s="307"/>
      <c r="F52" s="307"/>
      <c r="G52" s="307"/>
      <c r="H52" s="307"/>
      <c r="I52" s="307"/>
      <c r="J52" s="307"/>
      <c r="K52" s="307"/>
      <c r="L52" s="307"/>
      <c r="M52" s="307"/>
      <c r="N52" s="307"/>
      <c r="O52" s="307"/>
      <c r="P52" s="307"/>
      <c r="Q52" s="307"/>
      <c r="R52" s="307"/>
      <c r="S52" s="307"/>
      <c r="T52" s="307"/>
      <c r="U52" s="307"/>
      <c r="V52" s="722"/>
      <c r="W52" s="722"/>
      <c r="X52" s="742"/>
      <c r="Y52" s="743"/>
      <c r="Z52" s="24"/>
      <c r="AA52" s="725"/>
      <c r="AB52" s="729" t="str">
        <f>'Intermediate Data'!C219</f>
        <v>Television</v>
      </c>
      <c r="AC52" s="730"/>
      <c r="AD52" s="730"/>
      <c r="AE52" s="730"/>
      <c r="AF52" s="730"/>
      <c r="AG52" s="695">
        <f>INDEX('Price Point Data'!P:P,MATCH($AB52,'Price Point Data'!$A:$A,0))</f>
        <v>0.57585139318885448</v>
      </c>
      <c r="AH52" s="695"/>
      <c r="AI52" s="695"/>
      <c r="AJ52" s="711" t="str">
        <f>INDEX('Price Point Data'!O:O,MATCH($AB52,'Price Point Data'!$A:$A,0))</f>
        <v>Under $200 to $3000 or more</v>
      </c>
      <c r="AK52" s="712"/>
      <c r="AL52" s="712"/>
      <c r="AM52" s="712"/>
      <c r="AN52" s="712"/>
      <c r="AO52" s="713"/>
      <c r="AP52" s="707" t="str">
        <f>INDEX('Price Point Data'!I:I,MATCH($AB52,'Price Point Data'!$A:$A,0))</f>
        <v>No constraint</v>
      </c>
      <c r="AQ52" s="708"/>
      <c r="AR52" s="708"/>
      <c r="AS52" s="708"/>
      <c r="AT52" s="697" t="str">
        <f>IF(AP52="No constraint","",INDEX('Price Point Data'!J:J,MATCH($AB52,'Price Point Data'!$A:$A,0)))</f>
        <v/>
      </c>
      <c r="AU52" s="698"/>
      <c r="AV52" s="692">
        <v>0.75</v>
      </c>
      <c r="AW52" s="692"/>
      <c r="AX52" s="692"/>
      <c r="AY52" s="692"/>
      <c r="AZ52" s="692"/>
      <c r="BA52" s="692"/>
      <c r="BB52" s="749" t="str">
        <f>INDEX('Price Point Data'!L:L,MATCH($AB52,'Price Point Data'!$A:$A,0))</f>
        <v>$2500 or more</v>
      </c>
      <c r="BC52" s="750"/>
      <c r="BD52" s="750"/>
      <c r="BE52" s="750"/>
      <c r="BF52" s="750"/>
      <c r="BG52" s="750"/>
      <c r="BH52" s="750"/>
      <c r="BI52" s="750"/>
      <c r="BJ52" s="814">
        <f>IF(BB52="No constraint","",INDEX('Price Point Data'!M:M,MATCH($AB52,'Price Point Data'!$A:$A,0)))</f>
        <v>0.24390243902439024</v>
      </c>
      <c r="BK52" s="814"/>
      <c r="BL52" s="816"/>
      <c r="BM52" s="24"/>
      <c r="BN52" s="24"/>
      <c r="BO52" s="24"/>
      <c r="BP52" s="24"/>
      <c r="BQ52" s="24"/>
      <c r="BR52" s="24"/>
      <c r="BS52" s="24"/>
      <c r="BT52" s="24"/>
      <c r="BU52" s="24"/>
      <c r="BV52" s="24"/>
    </row>
    <row r="53" spans="1:92" x14ac:dyDescent="0.25">
      <c r="A53" s="24"/>
      <c r="B53" s="300"/>
      <c r="C53" s="301" t="s">
        <v>223</v>
      </c>
      <c r="D53" s="337" t="str">
        <f>IF(INDEX(DATA!CM:CM,MATCH($P$30,DATA!$B:$B,0))="","",INDEX(DATA!CM:CM,MATCH($P$30,DATA!$B:$B,0)))</f>
        <v>N/A</v>
      </c>
      <c r="E53" s="338"/>
      <c r="F53" s="338"/>
      <c r="G53" s="338"/>
      <c r="H53" s="338"/>
      <c r="I53" s="338"/>
      <c r="J53" s="338"/>
      <c r="K53" s="338"/>
      <c r="L53" s="338"/>
      <c r="M53" s="338"/>
      <c r="N53" s="338"/>
      <c r="O53" s="338"/>
      <c r="P53" s="338"/>
      <c r="Q53" s="338"/>
      <c r="R53" s="338"/>
      <c r="S53" s="338"/>
      <c r="T53" s="338"/>
      <c r="U53" s="338"/>
      <c r="V53" s="723" t="str">
        <f>IF(D53="N/A","",INDEX(DATA!CL:CL,MATCH($P$30,DATA!$B:$B,0)))</f>
        <v/>
      </c>
      <c r="W53" s="723"/>
      <c r="X53" s="744" t="str">
        <f>IF(LEN(V53)&gt;0,HYPERLINK("#"&amp;ADDRESS(MATCH(INDEX('DATA SOURCE #s'!$CN:$CN,MATCH('Device View'!$P$30,'DATA SOURCE #s'!$B:$B,0)),'SOURCE Info'!$A:$A,0),1,1,1,"SOURCE Info"),INDEX('DATA SOURCE #s'!$CN:$CN,MATCH('Device View'!$P$30,'DATA SOURCE #s'!$B:$B,0))),"")</f>
        <v/>
      </c>
      <c r="Y53" s="745"/>
      <c r="Z53" s="24"/>
      <c r="AA53" s="726"/>
      <c r="AB53" s="731"/>
      <c r="AC53" s="732"/>
      <c r="AD53" s="732"/>
      <c r="AE53" s="732"/>
      <c r="AF53" s="732"/>
      <c r="AG53" s="696"/>
      <c r="AH53" s="696"/>
      <c r="AI53" s="696"/>
      <c r="AJ53" s="714"/>
      <c r="AK53" s="715"/>
      <c r="AL53" s="715"/>
      <c r="AM53" s="715"/>
      <c r="AN53" s="715"/>
      <c r="AO53" s="716"/>
      <c r="AP53" s="709"/>
      <c r="AQ53" s="710"/>
      <c r="AR53" s="710"/>
      <c r="AS53" s="710"/>
      <c r="AT53" s="699"/>
      <c r="AU53" s="700"/>
      <c r="AV53" s="693"/>
      <c r="AW53" s="693"/>
      <c r="AX53" s="693"/>
      <c r="AY53" s="693"/>
      <c r="AZ53" s="693"/>
      <c r="BA53" s="693"/>
      <c r="BB53" s="751"/>
      <c r="BC53" s="752"/>
      <c r="BD53" s="752"/>
      <c r="BE53" s="752"/>
      <c r="BF53" s="752"/>
      <c r="BG53" s="752"/>
      <c r="BH53" s="752"/>
      <c r="BI53" s="752"/>
      <c r="BJ53" s="817"/>
      <c r="BK53" s="817"/>
      <c r="BL53" s="818"/>
      <c r="BM53" s="24"/>
      <c r="BN53" s="24"/>
      <c r="BO53" s="24"/>
      <c r="BP53" s="24"/>
      <c r="BQ53" s="24"/>
      <c r="BR53" s="24"/>
      <c r="BS53" s="24"/>
      <c r="BT53" s="24"/>
      <c r="BU53" s="24"/>
      <c r="BV53" s="24"/>
    </row>
    <row r="54" spans="1:92"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row>
    <row r="55" spans="1:92" hidden="1"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row>
    <row r="56" spans="1:92"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row>
    <row r="57" spans="1:92" hidden="1" x14ac:dyDescent="0.25">
      <c r="A57" s="24"/>
      <c r="B57" s="24"/>
      <c r="C57" s="24"/>
      <c r="D57" s="24"/>
      <c r="E57" s="24"/>
      <c r="F57" s="24"/>
      <c r="G57" s="24" t="s">
        <v>818</v>
      </c>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row>
    <row r="58" spans="1:92"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row>
    <row r="59" spans="1:92"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row>
    <row r="60" spans="1:92"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row>
    <row r="61" spans="1:92"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row>
    <row r="62" spans="1:92"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row>
    <row r="63" spans="1:92"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row>
    <row r="64" spans="1:92"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row>
    <row r="65" spans="1:79"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row>
    <row r="66" spans="1:79" hidden="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row>
    <row r="67" spans="1:79"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row>
    <row r="68" spans="1:79"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row>
  </sheetData>
  <sheetProtection sheet="1" objects="1" scenarios="1"/>
  <mergeCells count="322">
    <mergeCell ref="F34:H34"/>
    <mergeCell ref="Q32:U32"/>
    <mergeCell ref="V36:W36"/>
    <mergeCell ref="V38:W38"/>
    <mergeCell ref="O40:S40"/>
    <mergeCell ref="T40:U40"/>
    <mergeCell ref="V40:W40"/>
    <mergeCell ref="M43:W44"/>
    <mergeCell ref="B42:K44"/>
    <mergeCell ref="G41:K41"/>
    <mergeCell ref="G40:H40"/>
    <mergeCell ref="O41:S41"/>
    <mergeCell ref="O42:S42"/>
    <mergeCell ref="T42:U42"/>
    <mergeCell ref="V41:W41"/>
    <mergeCell ref="B35:K36"/>
    <mergeCell ref="BP6:BT7"/>
    <mergeCell ref="BB38:BI39"/>
    <mergeCell ref="BB40:BI41"/>
    <mergeCell ref="BB42:BI43"/>
    <mergeCell ref="BB44:BI45"/>
    <mergeCell ref="BB46:BI47"/>
    <mergeCell ref="BB48:BI49"/>
    <mergeCell ref="T39:U39"/>
    <mergeCell ref="V39:W39"/>
    <mergeCell ref="T41:U41"/>
    <mergeCell ref="AH9:AL9"/>
    <mergeCell ref="AC9:AG9"/>
    <mergeCell ref="AH18:AJ18"/>
    <mergeCell ref="Y19:AA19"/>
    <mergeCell ref="Y20:AA20"/>
    <mergeCell ref="Y21:AA21"/>
    <mergeCell ref="Y22:AA22"/>
    <mergeCell ref="Y23:AA23"/>
    <mergeCell ref="Y24:AA24"/>
    <mergeCell ref="Y12:AA12"/>
    <mergeCell ref="Y13:AA13"/>
    <mergeCell ref="Y14:AA14"/>
    <mergeCell ref="Y15:AA15"/>
    <mergeCell ref="Y16:AA16"/>
    <mergeCell ref="BB50:BI51"/>
    <mergeCell ref="BB52:BI53"/>
    <mergeCell ref="BB31:BL32"/>
    <mergeCell ref="BJ50:BL51"/>
    <mergeCell ref="BJ52:BL53"/>
    <mergeCell ref="BJ34:BL35"/>
    <mergeCell ref="BJ36:BL37"/>
    <mergeCell ref="BJ38:BL39"/>
    <mergeCell ref="BJ40:BL41"/>
    <mergeCell ref="BJ42:BL43"/>
    <mergeCell ref="BJ44:BL45"/>
    <mergeCell ref="BJ46:BL47"/>
    <mergeCell ref="BJ48:BL49"/>
    <mergeCell ref="BB34:BI35"/>
    <mergeCell ref="BB36:BI37"/>
    <mergeCell ref="Y25:AA25"/>
    <mergeCell ref="Y26:AA26"/>
    <mergeCell ref="Y27:AA27"/>
    <mergeCell ref="Y28:AA28"/>
    <mergeCell ref="AC25:AE25"/>
    <mergeCell ref="AC26:AE26"/>
    <mergeCell ref="AK11:AL11"/>
    <mergeCell ref="AK12:AL12"/>
    <mergeCell ref="AK14:AL14"/>
    <mergeCell ref="AK15:AL15"/>
    <mergeCell ref="AK16:AL16"/>
    <mergeCell ref="AK17:AL17"/>
    <mergeCell ref="AH15:AJ15"/>
    <mergeCell ref="AH16:AJ16"/>
    <mergeCell ref="AH17:AJ17"/>
    <mergeCell ref="AK27:AL27"/>
    <mergeCell ref="AK28:AL28"/>
    <mergeCell ref="AK26:AL26"/>
    <mergeCell ref="AK19:AL19"/>
    <mergeCell ref="Y11:AA11"/>
    <mergeCell ref="AF13:AG13"/>
    <mergeCell ref="AF18:AG18"/>
    <mergeCell ref="AH19:AJ19"/>
    <mergeCell ref="AH20:AJ20"/>
    <mergeCell ref="AP23:AR23"/>
    <mergeCell ref="AP24:AR24"/>
    <mergeCell ref="AP25:AR25"/>
    <mergeCell ref="AP26:AR26"/>
    <mergeCell ref="AP27:AR27"/>
    <mergeCell ref="AP19:AR19"/>
    <mergeCell ref="AP20:AR20"/>
    <mergeCell ref="AP21:AR21"/>
    <mergeCell ref="AP22:AR22"/>
    <mergeCell ref="AH21:AJ21"/>
    <mergeCell ref="AH22:AJ22"/>
    <mergeCell ref="AM21:AO21"/>
    <mergeCell ref="AM19:AO19"/>
    <mergeCell ref="AM22:AO22"/>
    <mergeCell ref="AM20:AO20"/>
    <mergeCell ref="AF22:AG22"/>
    <mergeCell ref="Y17:AA17"/>
    <mergeCell ref="Y18:AA18"/>
    <mergeCell ref="AK21:AL21"/>
    <mergeCell ref="AC11:AE11"/>
    <mergeCell ref="AC12:AE12"/>
    <mergeCell ref="AK13:AL13"/>
    <mergeCell ref="AF11:AG11"/>
    <mergeCell ref="AF12:AG12"/>
    <mergeCell ref="G39:H39"/>
    <mergeCell ref="AV40:BA41"/>
    <mergeCell ref="AV42:BA43"/>
    <mergeCell ref="AT38:AU39"/>
    <mergeCell ref="AT40:AU41"/>
    <mergeCell ref="AT42:AU43"/>
    <mergeCell ref="AT34:AU35"/>
    <mergeCell ref="AK18:AL18"/>
    <mergeCell ref="AP18:AR18"/>
    <mergeCell ref="AB42:AF43"/>
    <mergeCell ref="AB40:AF41"/>
    <mergeCell ref="AK22:AL22"/>
    <mergeCell ref="AF23:AG23"/>
    <mergeCell ref="AF24:AG24"/>
    <mergeCell ref="AC19:AE19"/>
    <mergeCell ref="AJ36:AO37"/>
    <mergeCell ref="AJ38:AO39"/>
    <mergeCell ref="AJ40:AO41"/>
    <mergeCell ref="AK20:AL20"/>
    <mergeCell ref="AP17:AR17"/>
    <mergeCell ref="AC28:AE28"/>
    <mergeCell ref="K5:W5"/>
    <mergeCell ref="Y5:BM5"/>
    <mergeCell ref="B1:K2"/>
    <mergeCell ref="AV14:AY14"/>
    <mergeCell ref="AV15:AY15"/>
    <mergeCell ref="AV16:AY16"/>
    <mergeCell ref="AV17:AY17"/>
    <mergeCell ref="AV18:AY18"/>
    <mergeCell ref="AM11:AO11"/>
    <mergeCell ref="AM12:AO12"/>
    <mergeCell ref="AM13:AO13"/>
    <mergeCell ref="AM14:AO14"/>
    <mergeCell ref="AM15:AO15"/>
    <mergeCell ref="AM16:AO16"/>
    <mergeCell ref="AM17:AO17"/>
    <mergeCell ref="AM18:AO18"/>
    <mergeCell ref="AM9:AR9"/>
    <mergeCell ref="AP11:AR11"/>
    <mergeCell ref="AP12:AR12"/>
    <mergeCell ref="AP13:AR13"/>
    <mergeCell ref="AP14:AR14"/>
    <mergeCell ref="L1:V2"/>
    <mergeCell ref="AC8:AT8"/>
    <mergeCell ref="AS26:AT26"/>
    <mergeCell ref="AH11:AJ11"/>
    <mergeCell ref="AH12:AJ12"/>
    <mergeCell ref="AH13:AJ13"/>
    <mergeCell ref="AH14:AJ14"/>
    <mergeCell ref="G38:H38"/>
    <mergeCell ref="V34:W35"/>
    <mergeCell ref="G33:H33"/>
    <mergeCell ref="G32:H32"/>
    <mergeCell ref="AF26:AG26"/>
    <mergeCell ref="AF17:AG17"/>
    <mergeCell ref="AB38:AF39"/>
    <mergeCell ref="AF25:AG25"/>
    <mergeCell ref="T29:U29"/>
    <mergeCell ref="AC29:AE29"/>
    <mergeCell ref="I11:W28"/>
    <mergeCell ref="AC20:AE20"/>
    <mergeCell ref="AC21:AE21"/>
    <mergeCell ref="AC22:AE22"/>
    <mergeCell ref="AC13:AE13"/>
    <mergeCell ref="AF19:AG19"/>
    <mergeCell ref="AF20:AG20"/>
    <mergeCell ref="AF21:AG21"/>
    <mergeCell ref="AF27:AG27"/>
    <mergeCell ref="AV28:AY28"/>
    <mergeCell ref="AF31:AI33"/>
    <mergeCell ref="AT36:AU37"/>
    <mergeCell ref="AP34:AS35"/>
    <mergeCell ref="AP36:AS37"/>
    <mergeCell ref="AP38:AS39"/>
    <mergeCell ref="AS27:AT27"/>
    <mergeCell ref="AS28:AT28"/>
    <mergeCell ref="AP31:AU32"/>
    <mergeCell ref="AV31:BA32"/>
    <mergeCell ref="AV34:BA35"/>
    <mergeCell ref="AV36:BA37"/>
    <mergeCell ref="AV38:BA39"/>
    <mergeCell ref="AJ34:AO35"/>
    <mergeCell ref="AP40:AS41"/>
    <mergeCell ref="AJ42:AO43"/>
    <mergeCell ref="AF28:AG28"/>
    <mergeCell ref="BA7:BB7"/>
    <mergeCell ref="AV12:AY12"/>
    <mergeCell ref="AV13:AY13"/>
    <mergeCell ref="AB44:AF45"/>
    <mergeCell ref="AG44:AI45"/>
    <mergeCell ref="AV19:AY19"/>
    <mergeCell ref="AX10:AY10"/>
    <mergeCell ref="AC14:AE14"/>
    <mergeCell ref="AC15:AE15"/>
    <mergeCell ref="AC16:AE16"/>
    <mergeCell ref="AC17:AE17"/>
    <mergeCell ref="AP15:AR15"/>
    <mergeCell ref="AP16:AR16"/>
    <mergeCell ref="AF14:AG14"/>
    <mergeCell ref="AF15:AG15"/>
    <mergeCell ref="AF16:AG16"/>
    <mergeCell ref="AC18:AE18"/>
    <mergeCell ref="AC23:AE23"/>
    <mergeCell ref="AC24:AE24"/>
    <mergeCell ref="AG38:AI39"/>
    <mergeCell ref="AV21:AY21"/>
    <mergeCell ref="AV22:AY22"/>
    <mergeCell ref="AC27:AE27"/>
    <mergeCell ref="AV20:AY20"/>
    <mergeCell ref="AV11:AY11"/>
    <mergeCell ref="AS19:AT19"/>
    <mergeCell ref="AS20:AT20"/>
    <mergeCell ref="AS21:AT21"/>
    <mergeCell ref="AS22:AT22"/>
    <mergeCell ref="AS23:AT23"/>
    <mergeCell ref="AS24:AT24"/>
    <mergeCell ref="AS25:AT25"/>
    <mergeCell ref="AV23:AY23"/>
    <mergeCell ref="AV24:AY24"/>
    <mergeCell ref="AV25:AY25"/>
    <mergeCell ref="AS18:AT18"/>
    <mergeCell ref="AS11:AT11"/>
    <mergeCell ref="AS12:AT12"/>
    <mergeCell ref="AS13:AT13"/>
    <mergeCell ref="AS14:AT14"/>
    <mergeCell ref="AS15:AT15"/>
    <mergeCell ref="AS16:AT16"/>
    <mergeCell ref="AS17:AT17"/>
    <mergeCell ref="AV26:AY26"/>
    <mergeCell ref="AV27:AY27"/>
    <mergeCell ref="AP42:AS43"/>
    <mergeCell ref="AP44:AS45"/>
    <mergeCell ref="AH23:AJ23"/>
    <mergeCell ref="AH24:AJ24"/>
    <mergeCell ref="AH25:AJ25"/>
    <mergeCell ref="AH26:AJ26"/>
    <mergeCell ref="AH27:AJ27"/>
    <mergeCell ref="AH28:AJ28"/>
    <mergeCell ref="AM23:AO23"/>
    <mergeCell ref="AM24:AO24"/>
    <mergeCell ref="AM25:AO25"/>
    <mergeCell ref="AM26:AO26"/>
    <mergeCell ref="AM27:AO27"/>
    <mergeCell ref="AM28:AO28"/>
    <mergeCell ref="AM29:AO29"/>
    <mergeCell ref="AG40:AI41"/>
    <mergeCell ref="AG42:AI43"/>
    <mergeCell ref="AJ31:AO33"/>
    <mergeCell ref="AH29:AJ29"/>
    <mergeCell ref="AP28:AR28"/>
    <mergeCell ref="AK23:AL23"/>
    <mergeCell ref="AK24:AL24"/>
    <mergeCell ref="AK25:AL25"/>
    <mergeCell ref="AP29:AR29"/>
    <mergeCell ref="V49:W49"/>
    <mergeCell ref="V51:W51"/>
    <mergeCell ref="V52:W52"/>
    <mergeCell ref="V53:W53"/>
    <mergeCell ref="AA34:AA45"/>
    <mergeCell ref="V47:W47"/>
    <mergeCell ref="V48:W48"/>
    <mergeCell ref="AG34:AI35"/>
    <mergeCell ref="AG36:AI37"/>
    <mergeCell ref="AB52:AF53"/>
    <mergeCell ref="AB50:AF51"/>
    <mergeCell ref="AB48:AF49"/>
    <mergeCell ref="AB46:AF47"/>
    <mergeCell ref="X47:Y47"/>
    <mergeCell ref="X48:Y48"/>
    <mergeCell ref="X49:Y49"/>
    <mergeCell ref="X51:Y51"/>
    <mergeCell ref="X52:Y52"/>
    <mergeCell ref="X53:Y53"/>
    <mergeCell ref="V37:W37"/>
    <mergeCell ref="V42:W42"/>
    <mergeCell ref="AA46:AA53"/>
    <mergeCell ref="AB36:AF37"/>
    <mergeCell ref="AB34:AF35"/>
    <mergeCell ref="AV44:BA45"/>
    <mergeCell ref="AV46:BA47"/>
    <mergeCell ref="AV48:BA49"/>
    <mergeCell ref="AV50:BA51"/>
    <mergeCell ref="AV52:BA53"/>
    <mergeCell ref="AG46:AI47"/>
    <mergeCell ref="AG48:AI49"/>
    <mergeCell ref="AG50:AI51"/>
    <mergeCell ref="AG52:AI53"/>
    <mergeCell ref="AT44:AU45"/>
    <mergeCell ref="AT46:AU47"/>
    <mergeCell ref="AT48:AU49"/>
    <mergeCell ref="AT50:AU51"/>
    <mergeCell ref="AT52:AU53"/>
    <mergeCell ref="AP46:AS47"/>
    <mergeCell ref="AP48:AS49"/>
    <mergeCell ref="AP50:AS51"/>
    <mergeCell ref="AP52:AS53"/>
    <mergeCell ref="AJ52:AO53"/>
    <mergeCell ref="AJ44:AO45"/>
    <mergeCell ref="AJ46:AO47"/>
    <mergeCell ref="AJ48:AO49"/>
    <mergeCell ref="AJ50:AO51"/>
    <mergeCell ref="BL11:BM11"/>
    <mergeCell ref="BL12:BM12"/>
    <mergeCell ref="BL13:BM13"/>
    <mergeCell ref="BL14:BM14"/>
    <mergeCell ref="BL15:BM15"/>
    <mergeCell ref="BL16:BM16"/>
    <mergeCell ref="BL17:BM17"/>
    <mergeCell ref="BL18:BM18"/>
    <mergeCell ref="BL19:BM19"/>
    <mergeCell ref="BL20:BM20"/>
    <mergeCell ref="BL21:BM21"/>
    <mergeCell ref="BL22:BM22"/>
    <mergeCell ref="BL23:BM23"/>
    <mergeCell ref="BL24:BM24"/>
    <mergeCell ref="BL25:BM25"/>
    <mergeCell ref="BL26:BM26"/>
    <mergeCell ref="BL27:BM27"/>
    <mergeCell ref="BL28:BM28"/>
  </mergeCells>
  <conditionalFormatting sqref="AV34:AZ43 AV44">
    <cfRule type="dataBar" priority="49">
      <dataBar>
        <cfvo type="num" val="0"/>
        <cfvo type="num" val="5"/>
        <color theme="0" tint="-0.249977111117893"/>
      </dataBar>
      <extLst>
        <ext xmlns:x14="http://schemas.microsoft.com/office/spreadsheetml/2009/9/main" uri="{B025F937-C7B1-47D3-B67F-A62EFF666E3E}">
          <x14:id>{7A0DDB77-8B6C-418E-8FF0-FCE21C0B30A1}</x14:id>
        </ext>
      </extLst>
    </cfRule>
  </conditionalFormatting>
  <conditionalFormatting sqref="AV46:AZ53">
    <cfRule type="dataBar" priority="48">
      <dataBar>
        <cfvo type="num" val="0"/>
        <cfvo type="num" val="4"/>
        <color theme="0" tint="-0.249977111117893"/>
      </dataBar>
      <extLst>
        <ext xmlns:x14="http://schemas.microsoft.com/office/spreadsheetml/2009/9/main" uri="{B025F937-C7B1-47D3-B67F-A62EFF666E3E}">
          <x14:id>{ACA5BF12-DD8C-4ACC-BC73-093E363FD4BF}</x14:id>
        </ext>
      </extLst>
    </cfRule>
  </conditionalFormatting>
  <conditionalFormatting sqref="AV11:AY28">
    <cfRule type="dataBar" priority="46">
      <dataBar>
        <cfvo type="num" val="-0.35"/>
        <cfvo type="num" val="1"/>
        <color rgb="FF638EC6"/>
      </dataBar>
      <extLst>
        <ext xmlns:x14="http://schemas.microsoft.com/office/spreadsheetml/2009/9/main" uri="{B025F937-C7B1-47D3-B67F-A62EFF666E3E}">
          <x14:id>{DABAA578-6CE8-4A32-A37D-04F7F30412A8}</x14:id>
        </ext>
      </extLst>
    </cfRule>
  </conditionalFormatting>
  <conditionalFormatting sqref="B4:F4">
    <cfRule type="expression" dxfId="18" priority="40">
      <formula>$G$3="Gas"</formula>
    </cfRule>
  </conditionalFormatting>
  <conditionalFormatting sqref="B29:T29 V29:X29 AS29:AY29 BQ29">
    <cfRule type="expression" dxfId="17" priority="290">
      <formula>AND(ISODD(ROW($AO29)),NOT($B29=""))</formula>
    </cfRule>
  </conditionalFormatting>
  <conditionalFormatting sqref="B11:H28 X12:BK28 X11 AB11:BK11">
    <cfRule type="expression" dxfId="16" priority="294">
      <formula>AND(ISEVEN(ROW($AH11)),NOT($B11=""))</formula>
    </cfRule>
  </conditionalFormatting>
  <conditionalFormatting sqref="Y11:AA28">
    <cfRule type="expression" dxfId="15" priority="6">
      <formula>AND(ISEVEN(ROW($AH11)),NOT($B11=""))</formula>
    </cfRule>
  </conditionalFormatting>
  <conditionalFormatting sqref="BL11:BM28">
    <cfRule type="expression" dxfId="14" priority="4">
      <formula>AND(ISEVEN(ROW($AH11)),NOT($B11=""))</formula>
    </cfRule>
  </conditionalFormatting>
  <dataValidations disablePrompts="1" count="1">
    <dataValidation type="list" allowBlank="1" showInputMessage="1" showErrorMessage="1" sqref="N30">
      <formula1>T1ProductList</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66</xdr:col>
                    <xdr:colOff>28575</xdr:colOff>
                    <xdr:row>4</xdr:row>
                    <xdr:rowOff>28575</xdr:rowOff>
                  </from>
                  <to>
                    <xdr:col>66</xdr:col>
                    <xdr:colOff>209550</xdr:colOff>
                    <xdr:row>5</xdr:row>
                    <xdr:rowOff>28575</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66</xdr:col>
                    <xdr:colOff>28575</xdr:colOff>
                    <xdr:row>5</xdr:row>
                    <xdr:rowOff>38100</xdr:rowOff>
                  </from>
                  <to>
                    <xdr:col>66</xdr:col>
                    <xdr:colOff>209550</xdr:colOff>
                    <xdr:row>6</xdr:row>
                    <xdr:rowOff>133350</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66</xdr:col>
                    <xdr:colOff>28575</xdr:colOff>
                    <xdr:row>6</xdr:row>
                    <xdr:rowOff>171450</xdr:rowOff>
                  </from>
                  <to>
                    <xdr:col>66</xdr:col>
                    <xdr:colOff>209550</xdr:colOff>
                    <xdr:row>7</xdr:row>
                    <xdr:rowOff>171450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66</xdr:col>
                    <xdr:colOff>28575</xdr:colOff>
                    <xdr:row>7</xdr:row>
                    <xdr:rowOff>180975</xdr:rowOff>
                  </from>
                  <to>
                    <xdr:col>66</xdr:col>
                    <xdr:colOff>209550</xdr:colOff>
                    <xdr:row>8</xdr:row>
                    <xdr:rowOff>180975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66</xdr:col>
                    <xdr:colOff>28575</xdr:colOff>
                    <xdr:row>8</xdr:row>
                    <xdr:rowOff>190500</xdr:rowOff>
                  </from>
                  <to>
                    <xdr:col>66</xdr:col>
                    <xdr:colOff>209550</xdr:colOff>
                    <xdr:row>9</xdr:row>
                    <xdr:rowOff>180975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66</xdr:col>
                    <xdr:colOff>28575</xdr:colOff>
                    <xdr:row>11</xdr:row>
                    <xdr:rowOff>9525</xdr:rowOff>
                  </from>
                  <to>
                    <xdr:col>66</xdr:col>
                    <xdr:colOff>209550</xdr:colOff>
                    <xdr:row>12</xdr:row>
                    <xdr:rowOff>9525</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66</xdr:col>
                    <xdr:colOff>28575</xdr:colOff>
                    <xdr:row>12</xdr:row>
                    <xdr:rowOff>0</xdr:rowOff>
                  </from>
                  <to>
                    <xdr:col>66</xdr:col>
                    <xdr:colOff>209550</xdr:colOff>
                    <xdr:row>13</xdr:row>
                    <xdr:rowOff>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66</xdr:col>
                    <xdr:colOff>28575</xdr:colOff>
                    <xdr:row>13</xdr:row>
                    <xdr:rowOff>0</xdr:rowOff>
                  </from>
                  <to>
                    <xdr:col>66</xdr:col>
                    <xdr:colOff>209550</xdr:colOff>
                    <xdr:row>13</xdr:row>
                    <xdr:rowOff>180975</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66</xdr:col>
                    <xdr:colOff>28575</xdr:colOff>
                    <xdr:row>14</xdr:row>
                    <xdr:rowOff>0</xdr:rowOff>
                  </from>
                  <to>
                    <xdr:col>66</xdr:col>
                    <xdr:colOff>209550</xdr:colOff>
                    <xdr:row>15</xdr:row>
                    <xdr:rowOff>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66</xdr:col>
                    <xdr:colOff>28575</xdr:colOff>
                    <xdr:row>10</xdr:row>
                    <xdr:rowOff>0</xdr:rowOff>
                  </from>
                  <to>
                    <xdr:col>66</xdr:col>
                    <xdr:colOff>209550</xdr:colOff>
                    <xdr:row>11</xdr:row>
                    <xdr:rowOff>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66</xdr:col>
                    <xdr:colOff>28575</xdr:colOff>
                    <xdr:row>15</xdr:row>
                    <xdr:rowOff>0</xdr:rowOff>
                  </from>
                  <to>
                    <xdr:col>66</xdr:col>
                    <xdr:colOff>209550</xdr:colOff>
                    <xdr:row>16</xdr:row>
                    <xdr:rowOff>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66</xdr:col>
                    <xdr:colOff>28575</xdr:colOff>
                    <xdr:row>16</xdr:row>
                    <xdr:rowOff>9525</xdr:rowOff>
                  </from>
                  <to>
                    <xdr:col>66</xdr:col>
                    <xdr:colOff>209550</xdr:colOff>
                    <xdr:row>17</xdr:row>
                    <xdr:rowOff>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66</xdr:col>
                    <xdr:colOff>28575</xdr:colOff>
                    <xdr:row>17</xdr:row>
                    <xdr:rowOff>0</xdr:rowOff>
                  </from>
                  <to>
                    <xdr:col>66</xdr:col>
                    <xdr:colOff>209550</xdr:colOff>
                    <xdr:row>18</xdr:row>
                    <xdr:rowOff>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66</xdr:col>
                    <xdr:colOff>28575</xdr:colOff>
                    <xdr:row>18</xdr:row>
                    <xdr:rowOff>0</xdr:rowOff>
                  </from>
                  <to>
                    <xdr:col>66</xdr:col>
                    <xdr:colOff>209550</xdr:colOff>
                    <xdr:row>19</xdr:row>
                    <xdr:rowOff>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66</xdr:col>
                    <xdr:colOff>28575</xdr:colOff>
                    <xdr:row>19</xdr:row>
                    <xdr:rowOff>0</xdr:rowOff>
                  </from>
                  <to>
                    <xdr:col>66</xdr:col>
                    <xdr:colOff>209550</xdr:colOff>
                    <xdr:row>20</xdr:row>
                    <xdr:rowOff>0</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66</xdr:col>
                    <xdr:colOff>28575</xdr:colOff>
                    <xdr:row>20</xdr:row>
                    <xdr:rowOff>9525</xdr:rowOff>
                  </from>
                  <to>
                    <xdr:col>66</xdr:col>
                    <xdr:colOff>209550</xdr:colOff>
                    <xdr:row>21</xdr:row>
                    <xdr:rowOff>0</xdr:rowOff>
                  </to>
                </anchor>
              </controlPr>
            </control>
          </mc:Choice>
        </mc:AlternateContent>
        <mc:AlternateContent xmlns:mc="http://schemas.openxmlformats.org/markup-compatibility/2006">
          <mc:Choice Requires="x14">
            <control shapeId="12307" r:id="rId20" name="Check Box 19">
              <controlPr defaultSize="0" autoFill="0" autoLine="0" autoPict="0">
                <anchor moveWithCells="1">
                  <from>
                    <xdr:col>66</xdr:col>
                    <xdr:colOff>28575</xdr:colOff>
                    <xdr:row>21</xdr:row>
                    <xdr:rowOff>0</xdr:rowOff>
                  </from>
                  <to>
                    <xdr:col>66</xdr:col>
                    <xdr:colOff>209550</xdr:colOff>
                    <xdr:row>22</xdr:row>
                    <xdr:rowOff>0</xdr:rowOff>
                  </to>
                </anchor>
              </controlPr>
            </control>
          </mc:Choice>
        </mc:AlternateContent>
        <mc:AlternateContent xmlns:mc="http://schemas.openxmlformats.org/markup-compatibility/2006">
          <mc:Choice Requires="x14">
            <control shapeId="12308" r:id="rId21" name="Check Box 20">
              <controlPr defaultSize="0" autoFill="0" autoLine="0" autoPict="0">
                <anchor moveWithCells="1">
                  <from>
                    <xdr:col>66</xdr:col>
                    <xdr:colOff>28575</xdr:colOff>
                    <xdr:row>21</xdr:row>
                    <xdr:rowOff>180975</xdr:rowOff>
                  </from>
                  <to>
                    <xdr:col>66</xdr:col>
                    <xdr:colOff>209550</xdr:colOff>
                    <xdr:row>22</xdr:row>
                    <xdr:rowOff>180975</xdr:rowOff>
                  </to>
                </anchor>
              </controlPr>
            </control>
          </mc:Choice>
        </mc:AlternateContent>
        <mc:AlternateContent xmlns:mc="http://schemas.openxmlformats.org/markup-compatibility/2006">
          <mc:Choice Requires="x14">
            <control shapeId="12322" r:id="rId22" name="Option Button 34">
              <controlPr defaultSize="0" autoFill="0" autoLine="0" autoPict="0">
                <anchor moveWithCells="1">
                  <from>
                    <xdr:col>24</xdr:col>
                    <xdr:colOff>28575</xdr:colOff>
                    <xdr:row>5</xdr:row>
                    <xdr:rowOff>85725</xdr:rowOff>
                  </from>
                  <to>
                    <xdr:col>24</xdr:col>
                    <xdr:colOff>209550</xdr:colOff>
                    <xdr:row>6</xdr:row>
                    <xdr:rowOff>171450</xdr:rowOff>
                  </to>
                </anchor>
              </controlPr>
            </control>
          </mc:Choice>
        </mc:AlternateContent>
        <mc:AlternateContent xmlns:mc="http://schemas.openxmlformats.org/markup-compatibility/2006">
          <mc:Choice Requires="x14">
            <control shapeId="12323" r:id="rId23" name="Option Button 35">
              <controlPr defaultSize="0" autoFill="0" autoLine="0" autoPict="0">
                <anchor moveWithCells="1">
                  <from>
                    <xdr:col>28</xdr:col>
                    <xdr:colOff>28575</xdr:colOff>
                    <xdr:row>5</xdr:row>
                    <xdr:rowOff>85725</xdr:rowOff>
                  </from>
                  <to>
                    <xdr:col>28</xdr:col>
                    <xdr:colOff>209550</xdr:colOff>
                    <xdr:row>6</xdr:row>
                    <xdr:rowOff>171450</xdr:rowOff>
                  </to>
                </anchor>
              </controlPr>
            </control>
          </mc:Choice>
        </mc:AlternateContent>
        <mc:AlternateContent xmlns:mc="http://schemas.openxmlformats.org/markup-compatibility/2006">
          <mc:Choice Requires="x14">
            <control shapeId="12324" r:id="rId24" name="Option Button 36">
              <controlPr defaultSize="0" autoFill="0" autoLine="0" autoPict="0">
                <anchor moveWithCells="1">
                  <from>
                    <xdr:col>33</xdr:col>
                    <xdr:colOff>28575</xdr:colOff>
                    <xdr:row>5</xdr:row>
                    <xdr:rowOff>85725</xdr:rowOff>
                  </from>
                  <to>
                    <xdr:col>33</xdr:col>
                    <xdr:colOff>209550</xdr:colOff>
                    <xdr:row>6</xdr:row>
                    <xdr:rowOff>171450</xdr:rowOff>
                  </to>
                </anchor>
              </controlPr>
            </control>
          </mc:Choice>
        </mc:AlternateContent>
        <mc:AlternateContent xmlns:mc="http://schemas.openxmlformats.org/markup-compatibility/2006">
          <mc:Choice Requires="x14">
            <control shapeId="12325" r:id="rId25" name="Option Button 37">
              <controlPr defaultSize="0" autoFill="0" autoLine="0" autoPict="0">
                <anchor moveWithCells="1">
                  <from>
                    <xdr:col>38</xdr:col>
                    <xdr:colOff>28575</xdr:colOff>
                    <xdr:row>5</xdr:row>
                    <xdr:rowOff>85725</xdr:rowOff>
                  </from>
                  <to>
                    <xdr:col>38</xdr:col>
                    <xdr:colOff>209550</xdr:colOff>
                    <xdr:row>6</xdr:row>
                    <xdr:rowOff>171450</xdr:rowOff>
                  </to>
                </anchor>
              </controlPr>
            </control>
          </mc:Choice>
        </mc:AlternateContent>
        <mc:AlternateContent xmlns:mc="http://schemas.openxmlformats.org/markup-compatibility/2006">
          <mc:Choice Requires="x14">
            <control shapeId="12350" r:id="rId26" name="Drop Down 62">
              <controlPr defaultSize="0" autoLine="0" autoPict="0">
                <anchor moveWithCells="1">
                  <from>
                    <xdr:col>5</xdr:col>
                    <xdr:colOff>200025</xdr:colOff>
                    <xdr:row>2</xdr:row>
                    <xdr:rowOff>0</xdr:rowOff>
                  </from>
                  <to>
                    <xdr:col>8</xdr:col>
                    <xdr:colOff>238125</xdr:colOff>
                    <xdr:row>2</xdr:row>
                    <xdr:rowOff>180975</xdr:rowOff>
                  </to>
                </anchor>
              </controlPr>
            </control>
          </mc:Choice>
        </mc:AlternateContent>
        <mc:AlternateContent xmlns:mc="http://schemas.openxmlformats.org/markup-compatibility/2006">
          <mc:Choice Requires="x14">
            <control shapeId="12358" r:id="rId27" name="Drop Down 70">
              <controlPr defaultSize="0" autoLine="0" autoPict="0">
                <anchor moveWithCells="1">
                  <from>
                    <xdr:col>5</xdr:col>
                    <xdr:colOff>200025</xdr:colOff>
                    <xdr:row>3</xdr:row>
                    <xdr:rowOff>9525</xdr:rowOff>
                  </from>
                  <to>
                    <xdr:col>8</xdr:col>
                    <xdr:colOff>238125</xdr:colOff>
                    <xdr:row>3</xdr:row>
                    <xdr:rowOff>190500</xdr:rowOff>
                  </to>
                </anchor>
              </controlPr>
            </control>
          </mc:Choice>
        </mc:AlternateContent>
        <mc:AlternateContent xmlns:mc="http://schemas.openxmlformats.org/markup-compatibility/2006">
          <mc:Choice Requires="x14">
            <control shapeId="12359" r:id="rId28" name="Drop Down 71">
              <controlPr defaultSize="0" autoLine="0" autoPict="0">
                <anchor moveWithCells="1">
                  <from>
                    <xdr:col>5</xdr:col>
                    <xdr:colOff>200025</xdr:colOff>
                    <xdr:row>4</xdr:row>
                    <xdr:rowOff>9525</xdr:rowOff>
                  </from>
                  <to>
                    <xdr:col>8</xdr:col>
                    <xdr:colOff>238125</xdr:colOff>
                    <xdr:row>5</xdr:row>
                    <xdr:rowOff>0</xdr:rowOff>
                  </to>
                </anchor>
              </controlPr>
            </control>
          </mc:Choice>
        </mc:AlternateContent>
        <mc:AlternateContent xmlns:mc="http://schemas.openxmlformats.org/markup-compatibility/2006">
          <mc:Choice Requires="x14">
            <control shapeId="12363" r:id="rId29" name="Drop Down 75">
              <controlPr defaultSize="0" autoLine="0" autoPict="0">
                <anchor moveWithCells="1">
                  <from>
                    <xdr:col>15</xdr:col>
                    <xdr:colOff>57150</xdr:colOff>
                    <xdr:row>29</xdr:row>
                    <xdr:rowOff>47625</xdr:rowOff>
                  </from>
                  <to>
                    <xdr:col>24</xdr:col>
                    <xdr:colOff>47625</xdr:colOff>
                    <xdr:row>29</xdr:row>
                    <xdr:rowOff>228600</xdr:rowOff>
                  </to>
                </anchor>
              </controlPr>
            </control>
          </mc:Choice>
        </mc:AlternateContent>
        <mc:AlternateContent xmlns:mc="http://schemas.openxmlformats.org/markup-compatibility/2006">
          <mc:Choice Requires="x14">
            <control shapeId="12370" r:id="rId30" name="Option Button 82">
              <controlPr defaultSize="0" autoFill="0" autoLine="0" autoPict="0">
                <anchor moveWithCells="1">
                  <from>
                    <xdr:col>47</xdr:col>
                    <xdr:colOff>9525</xdr:colOff>
                    <xdr:row>5</xdr:row>
                    <xdr:rowOff>85725</xdr:rowOff>
                  </from>
                  <to>
                    <xdr:col>47</xdr:col>
                    <xdr:colOff>190500</xdr:colOff>
                    <xdr:row>6</xdr:row>
                    <xdr:rowOff>171450</xdr:rowOff>
                  </to>
                </anchor>
              </controlPr>
            </control>
          </mc:Choice>
        </mc:AlternateContent>
        <mc:AlternateContent xmlns:mc="http://schemas.openxmlformats.org/markup-compatibility/2006">
          <mc:Choice Requires="x14">
            <control shapeId="12371" r:id="rId31" name="Option Button 83">
              <controlPr defaultSize="0" autoFill="0" autoLine="0" autoPict="0">
                <anchor moveWithCells="1">
                  <from>
                    <xdr:col>52</xdr:col>
                    <xdr:colOff>28575</xdr:colOff>
                    <xdr:row>5</xdr:row>
                    <xdr:rowOff>85725</xdr:rowOff>
                  </from>
                  <to>
                    <xdr:col>53</xdr:col>
                    <xdr:colOff>76200</xdr:colOff>
                    <xdr:row>6</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7A0DDB77-8B6C-418E-8FF0-FCE21C0B30A1}">
            <x14:dataBar minLength="0" maxLength="100" gradient="0">
              <x14:cfvo type="num">
                <xm:f>0</xm:f>
              </x14:cfvo>
              <x14:cfvo type="num">
                <xm:f>5</xm:f>
              </x14:cfvo>
              <x14:negativeFillColor rgb="FFFF0000"/>
              <x14:axisColor rgb="FF000000"/>
            </x14:dataBar>
          </x14:cfRule>
          <xm:sqref>AV34:AZ43 AV44</xm:sqref>
        </x14:conditionalFormatting>
        <x14:conditionalFormatting xmlns:xm="http://schemas.microsoft.com/office/excel/2006/main">
          <x14:cfRule type="dataBar" id="{ACA5BF12-DD8C-4ACC-BC73-093E363FD4BF}">
            <x14:dataBar minLength="0" maxLength="100" gradient="0" direction="rightToLeft">
              <x14:cfvo type="num">
                <xm:f>0</xm:f>
              </x14:cfvo>
              <x14:cfvo type="num">
                <xm:f>4</xm:f>
              </x14:cfvo>
              <x14:negativeFillColor rgb="FFFF0000"/>
              <x14:axisColor rgb="FF000000"/>
            </x14:dataBar>
          </x14:cfRule>
          <xm:sqref>AV46:AZ53</xm:sqref>
        </x14:conditionalFormatting>
        <x14:conditionalFormatting xmlns:xm="http://schemas.microsoft.com/office/excel/2006/main">
          <x14:cfRule type="dataBar" id="{DABAA578-6CE8-4A32-A37D-04F7F30412A8}">
            <x14:dataBar minLength="0" maxLength="100" gradient="0">
              <x14:cfvo type="num">
                <xm:f>-0.35</xm:f>
              </x14:cfvo>
              <x14:cfvo type="num">
                <xm:f>1</xm:f>
              </x14:cfvo>
              <x14:negativeFillColor rgb="FFFF0000"/>
              <x14:axisColor rgb="FF000000"/>
            </x14:dataBar>
          </x14:cfRule>
          <xm:sqref>AV11:AY28</xm:sqref>
        </x14:conditionalFormatting>
        <x14:conditionalFormatting xmlns:xm="http://schemas.microsoft.com/office/excel/2006/main">
          <x14:cfRule type="expression" priority="41" stopIfTrue="1" id="{7DCA6475-3DDE-49F4-8E70-9EB8E9BD3A32}">
            <xm:f>AND(OR(IFERROR(YEAR(BB$10)=YEAR('Intermediate Data'!$CC54),FALSE),IFERROR(YEAR(BB$10)=YEAR('Intermediate Data'!$CE54),FALSE)),OR(IFERROR(YEAR(BB$10)=YEAR('Intermediate Data'!$BZ54),FALSE),IFERROR(YEAR(BB$10)=YEAR('Intermediate Data'!$CB54),FALSE)))</xm:f>
            <x14:dxf>
              <fill>
                <patternFill>
                  <bgColor rgb="FF009999"/>
                </patternFill>
              </fill>
            </x14:dxf>
          </x14:cfRule>
          <x14:cfRule type="expression" priority="42" id="{7778E55D-6E0A-47F7-91AE-781DBDB1892B}">
            <xm:f>OR(IFERROR(YEAR(BB$10)=YEAR('Intermediate Data'!$CC54),FALSE),IFERROR(YEAR(BB$10)=YEAR('Intermediate Data'!$CE54),FALSE))</xm:f>
            <x14:dxf>
              <fill>
                <patternFill>
                  <bgColor theme="9"/>
                </patternFill>
              </fill>
            </x14:dxf>
          </x14:cfRule>
          <x14:cfRule type="expression" priority="43" id="{C52F4BCE-8021-407F-8DC4-5A6A7EA0C612}">
            <xm:f>OR(IFERROR(YEAR(BB$10)=YEAR('Intermediate Data'!$BZ54),FALSE),IFERROR(YEAR(BB$10)=YEAR('Intermediate Data'!$CB54),FALSE))</xm:f>
            <x14:dxf>
              <font>
                <color auto="1"/>
              </font>
              <fill>
                <patternFill>
                  <bgColor theme="8"/>
                </patternFill>
              </fill>
            </x14:dxf>
          </x14:cfRule>
          <xm:sqref>BB11:BK28</xm:sqref>
        </x14:conditionalFormatting>
        <x14:conditionalFormatting xmlns:xm="http://schemas.microsoft.com/office/excel/2006/main">
          <x14:cfRule type="expression" priority="31" id="{CE1D2CDB-ABA5-48BC-9D00-73E1DD0F3A1A}">
            <xm:f>ISERROR(MATCH($P$30,'Price Point Data'!$A:$A,0))</xm:f>
            <x14:dxf>
              <font>
                <color theme="0" tint="-0.34998626667073579"/>
              </font>
            </x14:dxf>
          </x14:cfRule>
          <xm:sqref>M43 T39:T42 V39:V42 O40:O42 M39:N42</xm:sqref>
        </x14:conditionalFormatting>
        <x14:conditionalFormatting xmlns:xm="http://schemas.microsoft.com/office/excel/2006/main">
          <x14:cfRule type="expression" priority="24" id="{54BE1A7D-05AD-41AF-BC4E-CC9B8CC3BC3A}">
            <xm:f>OR('Intermediate Data'!$AV$46="Gas",NOT('Intermediate Data'!$AV$47="Custom Select"))</xm:f>
            <x14:dxf>
              <font>
                <color theme="0" tint="-0.24994659260841701"/>
              </font>
              <fill>
                <patternFill>
                  <bgColor theme="0"/>
                </patternFill>
              </fill>
            </x14:dxf>
          </x14:cfRule>
          <xm:sqref>BN4:BT4 BO7 BU5:BV7 BO5:BP6 BO8:BV23</xm:sqref>
        </x14:conditionalFormatting>
        <x14:conditionalFormatting xmlns:xm="http://schemas.microsoft.com/office/excel/2006/main">
          <x14:cfRule type="expression" priority="241" id="{04B1BE1D-DF60-4888-92EC-8703D1114A06}">
            <xm:f>'Intermediate Data'!$AV$46='Intermediate Data'!$B$3</xm:f>
            <x14:dxf>
              <fill>
                <patternFill>
                  <bgColor theme="4" tint="0.59996337778862885"/>
                </patternFill>
              </fill>
            </x14:dxf>
          </x14:cfRule>
          <x14:cfRule type="expression" priority="247" id="{D5997E42-2390-4055-919B-21875952128D}">
            <xm:f>'Intermediate Data'!$AV$46='Intermediate Data'!$B$4</xm:f>
            <x14:dxf>
              <fill>
                <patternFill>
                  <bgColor theme="5" tint="0.59996337778862885"/>
                </patternFill>
              </fill>
            </x14:dxf>
          </x14:cfRule>
          <xm:sqref>K3:BT3</xm:sqref>
        </x14:conditionalFormatting>
        <x14:conditionalFormatting xmlns:xm="http://schemas.microsoft.com/office/excel/2006/main">
          <x14:cfRule type="dataBar" priority="12" id="{C9316DEE-995E-4AC0-B93D-2CACDD33B29E}">
            <x14:dataBar minLength="0" maxLength="100" gradient="0">
              <x14:cfvo type="formula">
                <xm:f>-MAX('Intermediate Data'!$BT$54:$BT$74)/1.7</xm:f>
              </x14:cfvo>
              <x14:cfvo type="max"/>
              <x14:fillColor rgb="FF638EC6"/>
              <x14:negativeFillColor rgb="FFFF0000"/>
              <x14:axisColor rgb="FF000000"/>
            </x14:dataBar>
          </x14:cfRule>
          <xm:sqref>AC11:AE28 AH11:AJ28 AM11:AO28</xm:sqref>
        </x14:conditionalFormatting>
        <x14:conditionalFormatting xmlns:xm="http://schemas.microsoft.com/office/excel/2006/main">
          <x14:cfRule type="expression" priority="107" id="{71730CE3-807D-404D-9BD0-9BBBACEB4A2B}">
            <xm:f>AND(IFERROR(2012&gt;YEAR('Intermediate Data'!$CC54),FALSE),IFERROR(2012&gt;YEAR('Intermediate Data'!$BZ54),FALSE))</xm:f>
            <x14:dxf>
              <fill>
                <patternFill>
                  <bgColor rgb="FF009999"/>
                </patternFill>
              </fill>
            </x14:dxf>
          </x14:cfRule>
          <x14:cfRule type="expression" priority="108" stopIfTrue="1" id="{CA592DB6-9BC1-48BC-95EF-A92BF0891991}">
            <xm:f>AND(IFERROR(2012&gt;YEAR('Intermediate Data'!$CC54),FALSE),NOT(IFERROR(2012&gt;YEAR('Intermediate Data'!$BZ54),FALSE)))</xm:f>
            <x14:dxf>
              <fill>
                <patternFill>
                  <bgColor theme="9"/>
                </patternFill>
              </fill>
            </x14:dxf>
          </x14:cfRule>
          <x14:cfRule type="expression" priority="109" id="{C52F4BCE-8021-407F-8DC4-5A6A7EA0C612}">
            <xm:f>AND(NOT(IFERROR(2012&gt;YEAR('Intermediate Data'!$CC54),FALSE)),IFERROR(2012&gt;YEAR('Intermediate Data'!$BZ54),FALSE))</xm:f>
            <x14:dxf>
              <font>
                <color rgb="FFEEB500"/>
              </font>
              <fill>
                <patternFill>
                  <bgColor theme="8"/>
                </patternFill>
              </fill>
            </x14:dxf>
          </x14:cfRule>
          <xm:sqref>BA11:BA29</xm:sqref>
        </x14:conditionalFormatting>
        <x14:conditionalFormatting xmlns:xm="http://schemas.microsoft.com/office/excel/2006/main">
          <x14:cfRule type="expression" priority="8" id="{0926AFE5-E006-4D0C-B096-57C997E90641}">
            <xm:f>'Intermediate Data'!$AV$46="Gas"</xm:f>
            <x14:dxf>
              <font>
                <color theme="2" tint="-0.24994659260841701"/>
              </font>
              <fill>
                <patternFill>
                  <bgColor theme="0"/>
                </patternFill>
              </fill>
            </x14:dxf>
          </x14:cfRule>
          <xm:sqref>B4:J4</xm:sqref>
        </x14:conditionalFormatting>
        <x14:conditionalFormatting xmlns:xm="http://schemas.microsoft.com/office/excel/2006/main">
          <x14:cfRule type="dataBar" priority="5" id="{7554575D-FDB7-44C6-B8A9-D3BB6668040D}">
            <x14:dataBar minLength="0" maxLength="100" gradient="0">
              <x14:cfvo type="formula">
                <xm:f>-MAX('Intermediate Data'!$BS$54:$BS$74)/1.7</xm:f>
              </x14:cfvo>
              <x14:cfvo type="max"/>
              <x14:fillColor rgb="FF638EC6"/>
              <x14:negativeFillColor rgb="FFFF0000"/>
              <x14:axisColor rgb="FF000000"/>
            </x14:dataBar>
          </x14:cfRule>
          <xm:sqref>Y11:AA28</xm:sqref>
        </x14:conditionalFormatting>
        <x14:conditionalFormatting xmlns:xm="http://schemas.microsoft.com/office/excel/2006/main">
          <x14:cfRule type="expression" priority="3" id="{E21F7943-DF44-4FAC-9F65-5A68D2D8B0B2}">
            <xm:f>ISERROR(MATCH($P$30,'Price Point Data'!$A:$A,0))</xm:f>
            <x14:dxf>
              <font>
                <color theme="0" tint="-0.34998626667073579"/>
              </font>
            </x14:dxf>
          </x14:cfRule>
          <xm:sqref>O39</xm:sqref>
        </x14:conditionalFormatting>
        <x14:conditionalFormatting xmlns:xm="http://schemas.microsoft.com/office/excel/2006/main">
          <x14:cfRule type="expression" priority="1" id="{D5CDC762-50C7-45FE-B31E-63CEDB7785C7}">
            <xm:f>ISERROR(MATCH($P$30,'Price Point Data'!$A:$A,0))</xm:f>
            <x14:dxf>
              <font>
                <color theme="0" tint="-0.34998626667073579"/>
              </font>
            </x14:dxf>
          </x14:cfRule>
          <xm:sqref>M38:Q38 U38</xm:sqref>
        </x14:conditionalFormatting>
      </x14:conditionalFormattings>
    </ext>
    <ext xmlns:x14="http://schemas.microsoft.com/office/spreadsheetml/2009/9/main" uri="{05C60535-1F16-4fd2-B633-F4F36F0B64E0}">
      <x14:sparklineGroups xmlns:xm="http://schemas.microsoft.com/office/excel/2006/main">
        <x14:sparklineGroup manualMax="1" manualMin="0" lineWeight="1.5" displayEmptyCellsAs="gap" minAxisType="custom" maxAxisType="custom">
          <x14:colorSeries theme="7"/>
          <x14:colorNegative rgb="FFD00000"/>
          <x14:colorAxis rgb="FF000000"/>
          <x14:colorMarkers rgb="FFD00000"/>
          <x14:colorFirst rgb="FFD00000"/>
          <x14:colorLast rgb="FFD00000"/>
          <x14:colorHigh rgb="FFD00000"/>
          <x14:colorLow rgb="FFD00000"/>
          <x14:sparklines>
            <x14:sparkline>
              <xm:f>ES_P6</xm:f>
              <xm:sqref>AV44</xm:sqref>
            </x14:sparkline>
            <x14:sparkline>
              <xm:f>ES_P5</xm:f>
              <xm:sqref>AV42</xm:sqref>
            </x14:sparkline>
            <x14:sparkline>
              <xm:f>ES_P3</xm:f>
              <xm:sqref>AV38</xm:sqref>
            </x14:sparkline>
            <x14:sparkline>
              <xm:f>ES_P2</xm:f>
              <xm:sqref>AV36</xm:sqref>
            </x14:sparkline>
            <x14:sparkline>
              <xm:f>ES_P1</xm:f>
              <xm:sqref>AV34</xm:sqref>
            </x14:sparkline>
            <x14:sparkline>
              <xm:f>ES_P4</xm:f>
              <xm:sqref>AV40</xm:sqref>
            </x14:sparkline>
          </x14:sparklines>
        </x14:sparklineGroup>
        <x14:sparklineGroup manualMax="1" manualMin="0" lineWeight="1.5" displayEmptyCellsAs="gap" minAxisType="custom" maxAxisType="custom">
          <x14:colorSeries theme="5"/>
          <x14:colorNegative rgb="FFD00000"/>
          <x14:colorAxis rgb="FF000000"/>
          <x14:colorMarkers rgb="FFD00000"/>
          <x14:colorFirst rgb="FFD00000"/>
          <x14:colorLast rgb="FFD00000"/>
          <x14:colorHigh rgb="FFD00000"/>
          <x14:colorLow rgb="FFD00000"/>
          <x14:sparklines>
            <x14:sparkline>
              <xm:f>ES_P7</xm:f>
              <xm:sqref>AV46</xm:sqref>
            </x14:sparkline>
            <x14:sparkline>
              <xm:f>ES_P10</xm:f>
              <xm:sqref>AV52</xm:sqref>
            </x14:sparkline>
            <x14:sparkline>
              <xm:f>ES_P9</xm:f>
              <xm:sqref>AV50</xm:sqref>
            </x14:sparkline>
            <x14:sparkline>
              <xm:f>ES_P8</xm:f>
              <xm:sqref>AV48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U153"/>
  <sheetViews>
    <sheetView workbookViewId="0">
      <pane xSplit="2" ySplit="4" topLeftCell="C5" activePane="bottomRight" state="frozen"/>
      <selection pane="topRight" activeCell="C1" sqref="C1"/>
      <selection pane="bottomLeft" activeCell="A5" sqref="A5"/>
      <selection pane="bottomRight" activeCell="C10" sqref="C10"/>
    </sheetView>
  </sheetViews>
  <sheetFormatPr defaultColWidth="0" defaultRowHeight="15" zeroHeight="1" x14ac:dyDescent="0.25"/>
  <cols>
    <col min="1" max="1" width="9.140625" style="13" customWidth="1"/>
    <col min="2" max="2" width="33.28515625" style="4" customWidth="1"/>
    <col min="3" max="3" width="26.85546875" style="9" customWidth="1"/>
    <col min="4" max="4" width="14.28515625" customWidth="1"/>
    <col min="5" max="5" width="10.42578125" style="9" customWidth="1"/>
    <col min="6" max="6" width="9.140625" style="9" customWidth="1"/>
    <col min="7" max="9" width="18" style="8" customWidth="1"/>
    <col min="10" max="10" width="15.42578125" style="8" customWidth="1"/>
    <col min="11" max="40" width="13.7109375" style="8" customWidth="1"/>
    <col min="41" max="41" width="13.7109375" style="551" customWidth="1"/>
    <col min="42" max="55" width="13.7109375" style="8" customWidth="1"/>
    <col min="56" max="56" width="13.7109375" style="551" customWidth="1"/>
    <col min="57" max="57" width="17.42578125" style="13" customWidth="1"/>
    <col min="58" max="59" width="12.85546875" style="13" customWidth="1"/>
    <col min="60" max="60" width="12.42578125" style="13" customWidth="1"/>
    <col min="61" max="61" width="13.7109375" style="13" customWidth="1"/>
    <col min="62" max="64" width="12.42578125" style="13" customWidth="1"/>
    <col min="65" max="67" width="13.42578125" style="13" customWidth="1"/>
    <col min="68" max="71" width="13.42578125" style="76" customWidth="1"/>
    <col min="72" max="81" width="15.42578125" style="13" customWidth="1"/>
    <col min="82" max="83" width="12.42578125" style="13" customWidth="1"/>
    <col min="84" max="84" width="17" style="13" customWidth="1"/>
    <col min="85" max="86" width="12.42578125" style="13" customWidth="1"/>
    <col min="87" max="87" width="12.28515625" style="13" customWidth="1"/>
    <col min="88" max="89" width="9.140625" style="13" customWidth="1"/>
    <col min="90" max="90" width="9.7109375" style="13" bestFit="1" customWidth="1"/>
    <col min="91" max="91" width="9.140625" style="13" customWidth="1"/>
    <col min="92" max="92" width="10" style="13" customWidth="1"/>
    <col min="93" max="93" width="9.28515625" style="13" customWidth="1"/>
    <col min="94" max="96" width="9.140625" style="13" customWidth="1"/>
    <col min="97" max="97" width="9.140625" style="13" hidden="1" customWidth="1"/>
    <col min="98" max="98" width="2.5703125" style="384" customWidth="1"/>
    <col min="99" max="99" width="0" style="13" hidden="1" customWidth="1"/>
    <col min="100" max="16384" width="9.140625" style="13" hidden="1"/>
  </cols>
  <sheetData>
    <row r="1" spans="1:98" s="254" customFormat="1" ht="25.5" x14ac:dyDescent="0.25">
      <c r="A1" s="251" t="s">
        <v>599</v>
      </c>
      <c r="B1" s="846" t="s">
        <v>581</v>
      </c>
      <c r="C1" s="847"/>
      <c r="D1" s="847"/>
      <c r="E1" s="847"/>
      <c r="F1" s="847"/>
      <c r="G1" s="856" t="s">
        <v>784</v>
      </c>
      <c r="H1" s="856"/>
      <c r="I1" s="856"/>
      <c r="J1" s="856"/>
      <c r="K1" s="856"/>
      <c r="L1" s="856"/>
      <c r="M1" s="856"/>
      <c r="N1" s="856"/>
      <c r="O1" s="856"/>
      <c r="P1" s="856"/>
      <c r="Q1" s="856"/>
      <c r="R1" s="856"/>
      <c r="S1" s="856"/>
      <c r="T1" s="856"/>
      <c r="U1" s="856"/>
      <c r="V1" s="856"/>
      <c r="W1" s="856"/>
      <c r="X1" s="856"/>
      <c r="Y1" s="856"/>
      <c r="Z1" s="856"/>
      <c r="AA1" s="856"/>
      <c r="AB1" s="856"/>
      <c r="AC1" s="856"/>
      <c r="AD1" s="856"/>
      <c r="AE1" s="856"/>
      <c r="AF1" s="856"/>
      <c r="AG1" s="856"/>
      <c r="AH1" s="856"/>
      <c r="AI1" s="856"/>
      <c r="AJ1" s="856"/>
      <c r="AK1" s="856"/>
      <c r="AL1" s="856"/>
      <c r="AM1" s="856"/>
      <c r="AN1" s="856"/>
      <c r="AO1" s="856"/>
      <c r="AP1" s="856"/>
      <c r="AQ1" s="856"/>
      <c r="AR1" s="856"/>
      <c r="AS1" s="856"/>
      <c r="AT1" s="856"/>
      <c r="AU1" s="856"/>
      <c r="AV1" s="856"/>
      <c r="AW1" s="856"/>
      <c r="AX1" s="856"/>
      <c r="AY1" s="856"/>
      <c r="AZ1" s="856"/>
      <c r="BA1" s="856"/>
      <c r="BB1" s="856"/>
      <c r="BC1" s="856"/>
      <c r="BD1" s="857"/>
      <c r="BE1" s="257" t="s">
        <v>182</v>
      </c>
      <c r="BF1" s="854" t="s">
        <v>61</v>
      </c>
      <c r="BG1" s="855"/>
      <c r="BH1" s="858" t="s">
        <v>786</v>
      </c>
      <c r="BI1" s="859"/>
      <c r="BJ1" s="859"/>
      <c r="BK1" s="859"/>
      <c r="BL1" s="859"/>
      <c r="BM1" s="860" t="s">
        <v>846</v>
      </c>
      <c r="BN1" s="862"/>
      <c r="BO1" s="860" t="s">
        <v>787</v>
      </c>
      <c r="BP1" s="861"/>
      <c r="BQ1" s="861"/>
      <c r="BR1" s="861"/>
      <c r="BS1" s="862"/>
      <c r="BT1" s="848" t="s">
        <v>844</v>
      </c>
      <c r="BU1" s="848"/>
      <c r="BV1" s="848"/>
      <c r="BW1" s="848"/>
      <c r="BX1" s="848"/>
      <c r="BY1" s="848"/>
      <c r="BZ1" s="848"/>
      <c r="CA1" s="848"/>
      <c r="CB1" s="848"/>
      <c r="CC1" s="849"/>
      <c r="CD1" s="850" t="s">
        <v>441</v>
      </c>
      <c r="CE1" s="851"/>
      <c r="CF1" s="851"/>
      <c r="CG1" s="851"/>
      <c r="CH1" s="851"/>
      <c r="CI1" s="851"/>
      <c r="CJ1" s="851"/>
      <c r="CK1" s="851"/>
      <c r="CL1" s="851"/>
      <c r="CM1" s="851"/>
      <c r="CN1" s="851"/>
      <c r="CO1" s="851"/>
      <c r="CP1" s="851"/>
      <c r="CQ1" s="851"/>
      <c r="CR1" s="852"/>
      <c r="CT1" s="380"/>
    </row>
    <row r="2" spans="1:98" s="253" customFormat="1" ht="36.75" customHeight="1" x14ac:dyDescent="0.2">
      <c r="A2" s="250" t="s">
        <v>579</v>
      </c>
      <c r="B2" s="252" t="s">
        <v>576</v>
      </c>
      <c r="C2" s="259"/>
      <c r="D2" s="255"/>
      <c r="E2" s="255" t="s">
        <v>578</v>
      </c>
      <c r="F2" s="258"/>
      <c r="G2" s="260" t="s">
        <v>788</v>
      </c>
      <c r="H2" s="261" t="s">
        <v>789</v>
      </c>
      <c r="I2" s="260" t="s">
        <v>788</v>
      </c>
      <c r="J2" s="261" t="s">
        <v>789</v>
      </c>
      <c r="K2" s="261" t="s">
        <v>788</v>
      </c>
      <c r="L2" s="260" t="s">
        <v>788</v>
      </c>
      <c r="M2" s="261" t="s">
        <v>789</v>
      </c>
      <c r="N2" s="260" t="s">
        <v>788</v>
      </c>
      <c r="O2" s="261" t="s">
        <v>789</v>
      </c>
      <c r="P2" s="261" t="s">
        <v>788</v>
      </c>
      <c r="Q2" s="260" t="s">
        <v>788</v>
      </c>
      <c r="R2" s="261" t="s">
        <v>789</v>
      </c>
      <c r="S2" s="260" t="s">
        <v>788</v>
      </c>
      <c r="T2" s="261" t="s">
        <v>789</v>
      </c>
      <c r="U2" s="261" t="s">
        <v>788</v>
      </c>
      <c r="V2" s="260" t="s">
        <v>788</v>
      </c>
      <c r="W2" s="261" t="s">
        <v>789</v>
      </c>
      <c r="X2" s="260" t="s">
        <v>788</v>
      </c>
      <c r="Y2" s="261" t="s">
        <v>789</v>
      </c>
      <c r="Z2" s="261" t="s">
        <v>788</v>
      </c>
      <c r="AA2" s="260" t="s">
        <v>788</v>
      </c>
      <c r="AB2" s="261" t="s">
        <v>789</v>
      </c>
      <c r="AC2" s="260" t="s">
        <v>788</v>
      </c>
      <c r="AD2" s="261" t="s">
        <v>789</v>
      </c>
      <c r="AE2" s="261" t="s">
        <v>788</v>
      </c>
      <c r="AF2" s="260" t="s">
        <v>788</v>
      </c>
      <c r="AG2" s="261" t="s">
        <v>789</v>
      </c>
      <c r="AH2" s="260" t="s">
        <v>788</v>
      </c>
      <c r="AI2" s="261" t="s">
        <v>789</v>
      </c>
      <c r="AJ2" s="261" t="s">
        <v>788</v>
      </c>
      <c r="AK2" s="260" t="s">
        <v>788</v>
      </c>
      <c r="AL2" s="261" t="s">
        <v>789</v>
      </c>
      <c r="AM2" s="260" t="s">
        <v>788</v>
      </c>
      <c r="AN2" s="261" t="s">
        <v>789</v>
      </c>
      <c r="AO2" s="548" t="s">
        <v>788</v>
      </c>
      <c r="AP2" s="260" t="s">
        <v>788</v>
      </c>
      <c r="AQ2" s="261" t="s">
        <v>789</v>
      </c>
      <c r="AR2" s="260" t="s">
        <v>788</v>
      </c>
      <c r="AS2" s="261" t="s">
        <v>789</v>
      </c>
      <c r="AT2" s="261" t="s">
        <v>788</v>
      </c>
      <c r="AU2" s="260" t="s">
        <v>788</v>
      </c>
      <c r="AV2" s="261" t="s">
        <v>789</v>
      </c>
      <c r="AW2" s="260" t="s">
        <v>788</v>
      </c>
      <c r="AX2" s="261" t="s">
        <v>789</v>
      </c>
      <c r="AY2" s="261" t="s">
        <v>788</v>
      </c>
      <c r="AZ2" s="260" t="s">
        <v>788</v>
      </c>
      <c r="BA2" s="261" t="s">
        <v>789</v>
      </c>
      <c r="BB2" s="260" t="s">
        <v>788</v>
      </c>
      <c r="BC2" s="261" t="s">
        <v>789</v>
      </c>
      <c r="BD2" s="548" t="s">
        <v>788</v>
      </c>
      <c r="BE2" s="516" t="s">
        <v>583</v>
      </c>
      <c r="BF2" s="272" t="s">
        <v>790</v>
      </c>
      <c r="BG2" s="273" t="s">
        <v>824</v>
      </c>
      <c r="BH2" s="863" t="s">
        <v>791</v>
      </c>
      <c r="BI2" s="864"/>
      <c r="BJ2" s="864"/>
      <c r="BK2" s="864"/>
      <c r="BL2" s="864"/>
      <c r="BM2" s="844" t="s">
        <v>792</v>
      </c>
      <c r="BN2" s="845"/>
      <c r="BO2" s="844" t="s">
        <v>792</v>
      </c>
      <c r="BP2" s="853"/>
      <c r="BQ2" s="853"/>
      <c r="BR2" s="853"/>
      <c r="BS2" s="845"/>
      <c r="BT2" s="865" t="s">
        <v>793</v>
      </c>
      <c r="BU2" s="866"/>
      <c r="BV2" s="866"/>
      <c r="BW2" s="866"/>
      <c r="BX2" s="866"/>
      <c r="BY2" s="866"/>
      <c r="BZ2" s="866"/>
      <c r="CA2" s="866"/>
      <c r="CB2" s="866"/>
      <c r="CC2" s="867"/>
      <c r="CD2" s="868" t="s">
        <v>811</v>
      </c>
      <c r="CE2" s="869"/>
      <c r="CF2" s="869"/>
      <c r="CG2" s="869"/>
      <c r="CH2" s="870"/>
      <c r="CI2" s="868" t="s">
        <v>812</v>
      </c>
      <c r="CJ2" s="869"/>
      <c r="CK2" s="869"/>
      <c r="CL2" s="869"/>
      <c r="CM2" s="870"/>
      <c r="CN2" s="868" t="s">
        <v>813</v>
      </c>
      <c r="CO2" s="869"/>
      <c r="CP2" s="869"/>
      <c r="CQ2" s="869"/>
      <c r="CR2" s="870"/>
      <c r="CS2" s="514"/>
      <c r="CT2" s="381"/>
    </row>
    <row r="3" spans="1:98" s="268" customFormat="1" ht="56.25" customHeight="1" x14ac:dyDescent="0.2">
      <c r="A3" s="263" t="s">
        <v>600</v>
      </c>
      <c r="B3" s="264"/>
      <c r="C3" s="256"/>
      <c r="D3" s="256"/>
      <c r="E3" s="256" t="s">
        <v>783</v>
      </c>
      <c r="F3" s="265"/>
      <c r="G3" s="266" t="s">
        <v>582</v>
      </c>
      <c r="H3" s="267" t="s">
        <v>582</v>
      </c>
      <c r="I3" s="267" t="s">
        <v>582</v>
      </c>
      <c r="J3" s="267" t="s">
        <v>582</v>
      </c>
      <c r="K3" s="267" t="s">
        <v>582</v>
      </c>
      <c r="L3" s="267" t="s">
        <v>582</v>
      </c>
      <c r="M3" s="267" t="s">
        <v>582</v>
      </c>
      <c r="N3" s="267" t="s">
        <v>582</v>
      </c>
      <c r="O3" s="267" t="s">
        <v>582</v>
      </c>
      <c r="P3" s="267" t="s">
        <v>582</v>
      </c>
      <c r="Q3" s="267" t="s">
        <v>582</v>
      </c>
      <c r="R3" s="267" t="s">
        <v>582</v>
      </c>
      <c r="S3" s="267" t="s">
        <v>582</v>
      </c>
      <c r="T3" s="267" t="s">
        <v>582</v>
      </c>
      <c r="U3" s="267" t="s">
        <v>582</v>
      </c>
      <c r="V3" s="267" t="s">
        <v>582</v>
      </c>
      <c r="W3" s="267" t="s">
        <v>582</v>
      </c>
      <c r="X3" s="267" t="s">
        <v>582</v>
      </c>
      <c r="Y3" s="267" t="s">
        <v>582</v>
      </c>
      <c r="Z3" s="267" t="s">
        <v>582</v>
      </c>
      <c r="AA3" s="267" t="s">
        <v>582</v>
      </c>
      <c r="AB3" s="267" t="s">
        <v>582</v>
      </c>
      <c r="AC3" s="267" t="s">
        <v>582</v>
      </c>
      <c r="AD3" s="267" t="s">
        <v>582</v>
      </c>
      <c r="AE3" s="267" t="s">
        <v>582</v>
      </c>
      <c r="AF3" s="267" t="s">
        <v>582</v>
      </c>
      <c r="AG3" s="267" t="s">
        <v>582</v>
      </c>
      <c r="AH3" s="267" t="s">
        <v>582</v>
      </c>
      <c r="AI3" s="267" t="s">
        <v>582</v>
      </c>
      <c r="AJ3" s="267" t="s">
        <v>582</v>
      </c>
      <c r="AK3" s="267" t="s">
        <v>582</v>
      </c>
      <c r="AL3" s="267" t="s">
        <v>582</v>
      </c>
      <c r="AM3" s="267" t="s">
        <v>582</v>
      </c>
      <c r="AN3" s="267" t="s">
        <v>582</v>
      </c>
      <c r="AO3" s="549" t="s">
        <v>582</v>
      </c>
      <c r="AP3" s="267" t="s">
        <v>582</v>
      </c>
      <c r="AQ3" s="267" t="s">
        <v>582</v>
      </c>
      <c r="AR3" s="267" t="s">
        <v>582</v>
      </c>
      <c r="AS3" s="267" t="s">
        <v>582</v>
      </c>
      <c r="AT3" s="267" t="s">
        <v>582</v>
      </c>
      <c r="AU3" s="267" t="s">
        <v>582</v>
      </c>
      <c r="AV3" s="267" t="s">
        <v>582</v>
      </c>
      <c r="AW3" s="267" t="s">
        <v>582</v>
      </c>
      <c r="AX3" s="267" t="s">
        <v>582</v>
      </c>
      <c r="AY3" s="267" t="s">
        <v>582</v>
      </c>
      <c r="AZ3" s="267" t="s">
        <v>582</v>
      </c>
      <c r="BA3" s="267" t="s">
        <v>582</v>
      </c>
      <c r="BB3" s="267" t="s">
        <v>582</v>
      </c>
      <c r="BC3" s="267" t="s">
        <v>582</v>
      </c>
      <c r="BD3" s="549" t="s">
        <v>582</v>
      </c>
      <c r="BE3" s="262" t="s">
        <v>584</v>
      </c>
      <c r="BF3" s="269" t="s">
        <v>893</v>
      </c>
      <c r="BG3" s="270"/>
      <c r="BH3" s="271" t="s">
        <v>969</v>
      </c>
      <c r="BI3" s="553" t="s">
        <v>970</v>
      </c>
      <c r="BJ3" s="271" t="s">
        <v>969</v>
      </c>
      <c r="BK3" s="271" t="s">
        <v>892</v>
      </c>
      <c r="BL3" s="276"/>
      <c r="BM3" s="563"/>
      <c r="BN3" s="564"/>
      <c r="BO3" s="277"/>
      <c r="BP3" s="275"/>
      <c r="BQ3" s="275"/>
      <c r="BR3" s="275"/>
      <c r="BS3" s="278"/>
      <c r="BT3" s="279" t="s">
        <v>586</v>
      </c>
      <c r="BU3" s="280" t="s">
        <v>586</v>
      </c>
      <c r="BV3" s="280" t="s">
        <v>586</v>
      </c>
      <c r="BW3" s="281" t="s">
        <v>587</v>
      </c>
      <c r="BX3" s="281" t="s">
        <v>588</v>
      </c>
      <c r="BY3" s="281" t="s">
        <v>588</v>
      </c>
      <c r="BZ3" s="281" t="s">
        <v>587</v>
      </c>
      <c r="CA3" s="281" t="s">
        <v>588</v>
      </c>
      <c r="CB3" s="281" t="s">
        <v>588</v>
      </c>
      <c r="CC3" s="282"/>
      <c r="CD3" s="283" t="s">
        <v>598</v>
      </c>
      <c r="CE3" s="283" t="s">
        <v>598</v>
      </c>
      <c r="CF3" s="283" t="s">
        <v>598</v>
      </c>
      <c r="CG3" s="283" t="s">
        <v>598</v>
      </c>
      <c r="CH3" s="283" t="s">
        <v>598</v>
      </c>
      <c r="CI3" s="283" t="s">
        <v>598</v>
      </c>
      <c r="CJ3" s="283" t="s">
        <v>598</v>
      </c>
      <c r="CK3" s="283" t="s">
        <v>598</v>
      </c>
      <c r="CL3" s="283" t="s">
        <v>598</v>
      </c>
      <c r="CM3" s="283" t="s">
        <v>598</v>
      </c>
      <c r="CN3" s="283" t="s">
        <v>598</v>
      </c>
      <c r="CO3" s="283" t="s">
        <v>598</v>
      </c>
      <c r="CP3" s="283" t="s">
        <v>598</v>
      </c>
      <c r="CQ3" s="283" t="s">
        <v>598</v>
      </c>
      <c r="CR3" s="283" t="s">
        <v>598</v>
      </c>
      <c r="CT3" s="382"/>
    </row>
    <row r="4" spans="1:98" s="535" customFormat="1" ht="48" customHeight="1" thickBot="1" x14ac:dyDescent="0.3">
      <c r="A4" s="517" t="s">
        <v>580</v>
      </c>
      <c r="B4" s="518" t="s">
        <v>573</v>
      </c>
      <c r="C4" s="519" t="s">
        <v>624</v>
      </c>
      <c r="D4" s="520" t="s">
        <v>574</v>
      </c>
      <c r="E4" s="520" t="s">
        <v>577</v>
      </c>
      <c r="F4" s="521" t="s">
        <v>575</v>
      </c>
      <c r="G4" s="522" t="s">
        <v>858</v>
      </c>
      <c r="H4" s="523" t="s">
        <v>178</v>
      </c>
      <c r="I4" s="523" t="s">
        <v>637</v>
      </c>
      <c r="J4" s="523" t="s">
        <v>156</v>
      </c>
      <c r="K4" s="523" t="s">
        <v>155</v>
      </c>
      <c r="L4" s="523" t="s">
        <v>859</v>
      </c>
      <c r="M4" s="523" t="s">
        <v>157</v>
      </c>
      <c r="N4" s="523" t="s">
        <v>636</v>
      </c>
      <c r="O4" s="523" t="s">
        <v>158</v>
      </c>
      <c r="P4" s="523" t="s">
        <v>159</v>
      </c>
      <c r="Q4" s="523" t="s">
        <v>860</v>
      </c>
      <c r="R4" s="523" t="s">
        <v>160</v>
      </c>
      <c r="S4" s="523" t="s">
        <v>635</v>
      </c>
      <c r="T4" s="523" t="s">
        <v>161</v>
      </c>
      <c r="U4" s="523" t="s">
        <v>162</v>
      </c>
      <c r="V4" s="523" t="s">
        <v>861</v>
      </c>
      <c r="W4" s="523" t="s">
        <v>399</v>
      </c>
      <c r="X4" s="523" t="s">
        <v>634</v>
      </c>
      <c r="Y4" s="523" t="s">
        <v>400</v>
      </c>
      <c r="Z4" s="523" t="s">
        <v>401</v>
      </c>
      <c r="AA4" s="523" t="s">
        <v>862</v>
      </c>
      <c r="AB4" s="523" t="s">
        <v>163</v>
      </c>
      <c r="AC4" s="523" t="s">
        <v>633</v>
      </c>
      <c r="AD4" s="523" t="s">
        <v>164</v>
      </c>
      <c r="AE4" s="523" t="s">
        <v>165</v>
      </c>
      <c r="AF4" s="523" t="s">
        <v>863</v>
      </c>
      <c r="AG4" s="523" t="s">
        <v>166</v>
      </c>
      <c r="AH4" s="523" t="s">
        <v>632</v>
      </c>
      <c r="AI4" s="523" t="s">
        <v>167</v>
      </c>
      <c r="AJ4" s="523" t="s">
        <v>168</v>
      </c>
      <c r="AK4" s="523" t="s">
        <v>864</v>
      </c>
      <c r="AL4" s="523" t="s">
        <v>169</v>
      </c>
      <c r="AM4" s="523" t="s">
        <v>631</v>
      </c>
      <c r="AN4" s="523" t="s">
        <v>170</v>
      </c>
      <c r="AO4" s="550" t="s">
        <v>171</v>
      </c>
      <c r="AP4" s="523" t="s">
        <v>865</v>
      </c>
      <c r="AQ4" s="523" t="s">
        <v>172</v>
      </c>
      <c r="AR4" s="523" t="s">
        <v>630</v>
      </c>
      <c r="AS4" s="523" t="s">
        <v>173</v>
      </c>
      <c r="AT4" s="523" t="s">
        <v>174</v>
      </c>
      <c r="AU4" s="523" t="s">
        <v>866</v>
      </c>
      <c r="AV4" s="523" t="s">
        <v>402</v>
      </c>
      <c r="AW4" s="523" t="s">
        <v>629</v>
      </c>
      <c r="AX4" s="523" t="s">
        <v>403</v>
      </c>
      <c r="AY4" s="523" t="s">
        <v>404</v>
      </c>
      <c r="AZ4" s="523" t="s">
        <v>867</v>
      </c>
      <c r="BA4" s="523" t="s">
        <v>175</v>
      </c>
      <c r="BB4" s="523" t="s">
        <v>628</v>
      </c>
      <c r="BC4" s="523" t="s">
        <v>176</v>
      </c>
      <c r="BD4" s="550" t="s">
        <v>177</v>
      </c>
      <c r="BE4" s="524" t="s">
        <v>785</v>
      </c>
      <c r="BF4" s="525" t="s">
        <v>684</v>
      </c>
      <c r="BG4" s="525" t="s">
        <v>795</v>
      </c>
      <c r="BH4" s="526" t="s">
        <v>611</v>
      </c>
      <c r="BI4" s="526" t="s">
        <v>182</v>
      </c>
      <c r="BJ4" s="526" t="s">
        <v>1</v>
      </c>
      <c r="BK4" s="526" t="s">
        <v>796</v>
      </c>
      <c r="BL4" s="527" t="s">
        <v>797</v>
      </c>
      <c r="BM4" s="565" t="s">
        <v>847</v>
      </c>
      <c r="BN4" s="566" t="s">
        <v>848</v>
      </c>
      <c r="BO4" s="529" t="s">
        <v>798</v>
      </c>
      <c r="BP4" s="530" t="s">
        <v>799</v>
      </c>
      <c r="BQ4" s="530" t="s">
        <v>800</v>
      </c>
      <c r="BR4" s="530" t="s">
        <v>801</v>
      </c>
      <c r="BS4" s="531" t="s">
        <v>802</v>
      </c>
      <c r="BT4" s="532" t="s">
        <v>803</v>
      </c>
      <c r="BU4" s="533" t="s">
        <v>794</v>
      </c>
      <c r="BV4" s="533" t="s">
        <v>443</v>
      </c>
      <c r="BW4" s="533" t="s">
        <v>804</v>
      </c>
      <c r="BX4" s="533" t="s">
        <v>805</v>
      </c>
      <c r="BY4" s="533" t="s">
        <v>806</v>
      </c>
      <c r="BZ4" s="533" t="s">
        <v>807</v>
      </c>
      <c r="CA4" s="533" t="s">
        <v>808</v>
      </c>
      <c r="CB4" s="533" t="s">
        <v>809</v>
      </c>
      <c r="CC4" s="533" t="s">
        <v>810</v>
      </c>
      <c r="CD4" s="534" t="s">
        <v>471</v>
      </c>
      <c r="CE4" s="534" t="s">
        <v>472</v>
      </c>
      <c r="CF4" s="523" t="s">
        <v>478</v>
      </c>
      <c r="CG4" s="534" t="s">
        <v>596</v>
      </c>
      <c r="CH4" s="534" t="s">
        <v>597</v>
      </c>
      <c r="CI4" s="534" t="s">
        <v>475</v>
      </c>
      <c r="CJ4" s="534" t="s">
        <v>476</v>
      </c>
      <c r="CK4" s="523" t="s">
        <v>477</v>
      </c>
      <c r="CL4" s="534" t="s">
        <v>589</v>
      </c>
      <c r="CM4" s="534" t="s">
        <v>590</v>
      </c>
      <c r="CN4" s="534" t="s">
        <v>591</v>
      </c>
      <c r="CO4" s="534" t="s">
        <v>592</v>
      </c>
      <c r="CP4" s="523" t="s">
        <v>593</v>
      </c>
      <c r="CQ4" s="534" t="s">
        <v>594</v>
      </c>
      <c r="CR4" s="534" t="s">
        <v>595</v>
      </c>
      <c r="CS4" s="535" t="s">
        <v>661</v>
      </c>
      <c r="CT4" s="536"/>
    </row>
    <row r="5" spans="1:98" s="8" customFormat="1" ht="15" customHeight="1" x14ac:dyDescent="0.25">
      <c r="A5" s="8">
        <v>1</v>
      </c>
      <c r="B5" s="4" t="s">
        <v>726</v>
      </c>
      <c r="C5" s="4"/>
      <c r="D5" s="9" t="s">
        <v>78</v>
      </c>
      <c r="E5" s="9" t="s">
        <v>73</v>
      </c>
      <c r="F5" s="9" t="s">
        <v>8</v>
      </c>
      <c r="G5" s="578">
        <v>0.79300000000000004</v>
      </c>
      <c r="H5" s="578">
        <v>0.7706411905121594</v>
      </c>
      <c r="I5" s="578">
        <v>0.82099999999999995</v>
      </c>
      <c r="J5" s="578">
        <v>0.81276296876179988</v>
      </c>
      <c r="K5" s="578">
        <v>0.78900000000000003</v>
      </c>
      <c r="L5" s="578">
        <v>0.80700000000000005</v>
      </c>
      <c r="M5" s="578">
        <v>0.77488714659063906</v>
      </c>
      <c r="N5" s="578">
        <v>0.85499999999999998</v>
      </c>
      <c r="O5" s="578">
        <v>0.82091037663986088</v>
      </c>
      <c r="P5" s="578">
        <v>0.79200000000000004</v>
      </c>
      <c r="Q5" s="578">
        <v>0.82899999999999996</v>
      </c>
      <c r="R5" s="578">
        <v>0.76999040961919929</v>
      </c>
      <c r="S5" s="578">
        <v>0.77800000000000002</v>
      </c>
      <c r="T5" s="578">
        <v>0.81548974109345373</v>
      </c>
      <c r="U5" s="578">
        <v>0.78400000000000003</v>
      </c>
      <c r="V5" s="578">
        <v>-99</v>
      </c>
      <c r="W5" s="578">
        <v>-99</v>
      </c>
      <c r="X5" s="578">
        <v>-99</v>
      </c>
      <c r="Y5" s="578">
        <v>-99</v>
      </c>
      <c r="Z5" s="578">
        <v>-99</v>
      </c>
      <c r="AA5" s="578">
        <v>0.61499999999999999</v>
      </c>
      <c r="AB5" s="578">
        <v>0.75766906989816019</v>
      </c>
      <c r="AC5" s="578">
        <v>0.84199999999999997</v>
      </c>
      <c r="AD5" s="578">
        <v>0.77237817979612555</v>
      </c>
      <c r="AE5" s="578">
        <v>0.79100000000000004</v>
      </c>
      <c r="AF5" s="578">
        <v>-99</v>
      </c>
      <c r="AG5" s="579">
        <v>-99</v>
      </c>
      <c r="AH5" s="578">
        <v>-99</v>
      </c>
      <c r="AI5" s="579">
        <v>-99</v>
      </c>
      <c r="AJ5" s="578">
        <v>-99</v>
      </c>
      <c r="AK5" s="578">
        <v>-99</v>
      </c>
      <c r="AL5" s="579">
        <v>-99</v>
      </c>
      <c r="AM5" s="578">
        <v>-99</v>
      </c>
      <c r="AN5" s="579">
        <v>-99</v>
      </c>
      <c r="AO5" s="580">
        <v>-99</v>
      </c>
      <c r="AP5" s="578">
        <v>-99</v>
      </c>
      <c r="AQ5" s="579">
        <v>-99</v>
      </c>
      <c r="AR5" s="578">
        <v>-99</v>
      </c>
      <c r="AS5" s="579">
        <v>-99</v>
      </c>
      <c r="AT5" s="578">
        <v>-99</v>
      </c>
      <c r="AU5" s="579">
        <v>-99</v>
      </c>
      <c r="AV5" s="579">
        <v>-99</v>
      </c>
      <c r="AW5" s="579">
        <v>-99</v>
      </c>
      <c r="AX5" s="579">
        <v>-99</v>
      </c>
      <c r="AY5" s="578">
        <v>-99</v>
      </c>
      <c r="AZ5" s="578">
        <v>-99</v>
      </c>
      <c r="BA5" s="579">
        <v>-99</v>
      </c>
      <c r="BB5" s="578">
        <v>-99</v>
      </c>
      <c r="BC5" s="579">
        <v>-99</v>
      </c>
      <c r="BD5" s="580">
        <v>-99</v>
      </c>
      <c r="BE5" s="581">
        <v>0.66</v>
      </c>
      <c r="BF5" s="582">
        <v>-98</v>
      </c>
      <c r="BG5" s="582"/>
      <c r="BH5" s="583">
        <f>768-293</f>
        <v>475</v>
      </c>
      <c r="BI5" s="584">
        <v>310</v>
      </c>
      <c r="BJ5" s="583"/>
      <c r="BK5" s="585"/>
      <c r="BL5" s="583" t="s">
        <v>875</v>
      </c>
      <c r="BM5" s="586"/>
      <c r="BN5" s="587"/>
      <c r="BO5" s="586"/>
      <c r="BP5" s="588"/>
      <c r="BQ5" s="588"/>
      <c r="BR5" s="588"/>
      <c r="BS5" s="587"/>
      <c r="BT5" s="589" t="str">
        <f>IFERROR(INDEX('Price Point Data'!O:O,MATCH($B5,'Price Point Data'!$A:$A,0)),-99)</f>
        <v>Under $500 to $1500</v>
      </c>
      <c r="BU5" s="590">
        <f>IFERROR(INDEX('Price Point Data'!P:P,MATCH($B5,'Price Point Data'!$A:$A,0)),-99)</f>
        <v>0.93103448275862066</v>
      </c>
      <c r="BV5" s="589">
        <f>IFERROR(INDEX('Price Point Data'!Q:Q,MATCH($B5,'Price Point Data'!$A:$A,0)),-99)</f>
        <v>116</v>
      </c>
      <c r="BW5" s="589" t="str">
        <f>IFERROR(INDEX('Price Point Data'!I:I,MATCH($B5,'Price Point Data'!$A:$A,0)),-99)</f>
        <v>Under $500</v>
      </c>
      <c r="BX5" s="590">
        <f>IFERROR(INDEX('Price Point Data'!J:J,MATCH($B5,'Price Point Data'!$A:$A,0)),-99)</f>
        <v>0.25</v>
      </c>
      <c r="BY5" s="589">
        <f>IFERROR(INDEX('Price Point Data'!K:K,MATCH($B5,'Price Point Data'!$A:$A,0)),-99)</f>
        <v>4</v>
      </c>
      <c r="BZ5" s="589" t="str">
        <f>IFERROR(INDEX('Price Point Data'!L:L,MATCH($B5,'Price Point Data'!$A:$A,0)),-99)</f>
        <v>No constraint</v>
      </c>
      <c r="CA5" s="589" t="str">
        <f>IFERROR(INDEX('Price Point Data'!M:M,MATCH($B5,'Price Point Data'!$A:$A,0)),-99)</f>
        <v>N/A</v>
      </c>
      <c r="CB5" s="589" t="str">
        <f>IFERROR(INDEX('Price Point Data'!N:N,MATCH($B5,'Price Point Data'!$A:$A,0)),-99)</f>
        <v>N/A</v>
      </c>
      <c r="CC5" s="589"/>
      <c r="CD5" s="591">
        <v>40544</v>
      </c>
      <c r="CE5" s="582" t="s">
        <v>437</v>
      </c>
      <c r="CF5" s="582" t="s">
        <v>473</v>
      </c>
      <c r="CG5" s="591">
        <v>42070</v>
      </c>
      <c r="CH5" s="582" t="s">
        <v>429</v>
      </c>
      <c r="CI5" s="591">
        <v>41306</v>
      </c>
      <c r="CJ5" s="582" t="s">
        <v>192</v>
      </c>
      <c r="CK5" s="582" t="s">
        <v>473</v>
      </c>
      <c r="CL5" s="591">
        <v>42070</v>
      </c>
      <c r="CM5" s="582" t="s">
        <v>193</v>
      </c>
      <c r="CN5" s="591">
        <v>39083</v>
      </c>
      <c r="CO5" s="582" t="s">
        <v>194</v>
      </c>
      <c r="CP5" s="582" t="s">
        <v>191</v>
      </c>
      <c r="CQ5" s="582" t="s">
        <v>191</v>
      </c>
      <c r="CR5" s="582" t="s">
        <v>191</v>
      </c>
      <c r="CS5" s="8">
        <v>116</v>
      </c>
      <c r="CT5" s="383"/>
    </row>
    <row r="6" spans="1:98" s="8" customFormat="1" x14ac:dyDescent="0.25">
      <c r="A6" s="17">
        <v>2</v>
      </c>
      <c r="B6" s="20" t="s">
        <v>62</v>
      </c>
      <c r="C6" s="20" t="s">
        <v>125</v>
      </c>
      <c r="D6" s="20" t="s">
        <v>55</v>
      </c>
      <c r="E6" s="20" t="s">
        <v>73</v>
      </c>
      <c r="F6" s="20" t="s">
        <v>8</v>
      </c>
      <c r="G6" s="578">
        <v>-99</v>
      </c>
      <c r="H6" s="578">
        <v>0.35085418252428829</v>
      </c>
      <c r="I6" s="578">
        <v>-99</v>
      </c>
      <c r="J6" s="578">
        <v>0.38628919820289026</v>
      </c>
      <c r="K6" s="578">
        <v>0.40300000000000002</v>
      </c>
      <c r="L6" s="578">
        <v>-99</v>
      </c>
      <c r="M6" s="578">
        <v>0.51900000000000002</v>
      </c>
      <c r="N6" s="578">
        <v>-99</v>
      </c>
      <c r="O6" s="578">
        <v>0.496</v>
      </c>
      <c r="P6" s="578">
        <v>0.49199999999999999</v>
      </c>
      <c r="Q6" s="578">
        <v>-99</v>
      </c>
      <c r="R6" s="578">
        <v>0.222</v>
      </c>
      <c r="S6" s="578">
        <v>-99</v>
      </c>
      <c r="T6" s="578">
        <v>0.26400000000000001</v>
      </c>
      <c r="U6" s="578">
        <v>0.28199999999999997</v>
      </c>
      <c r="V6" s="578">
        <v>-99</v>
      </c>
      <c r="W6" s="578">
        <v>-99</v>
      </c>
      <c r="X6" s="578">
        <v>-99</v>
      </c>
      <c r="Y6" s="578">
        <v>-99</v>
      </c>
      <c r="Z6" s="578">
        <v>-99</v>
      </c>
      <c r="AA6" s="578">
        <v>-99</v>
      </c>
      <c r="AB6" s="578">
        <v>0.435</v>
      </c>
      <c r="AC6" s="578">
        <v>-99</v>
      </c>
      <c r="AD6" s="578">
        <v>0.40600000000000003</v>
      </c>
      <c r="AE6" s="578">
        <v>0.49399999999999999</v>
      </c>
      <c r="AF6" s="578">
        <v>-99</v>
      </c>
      <c r="AG6" s="579">
        <v>-99</v>
      </c>
      <c r="AH6" s="578">
        <v>-99</v>
      </c>
      <c r="AI6" s="579">
        <v>-99</v>
      </c>
      <c r="AJ6" s="578">
        <v>-99</v>
      </c>
      <c r="AK6" s="578">
        <v>-99</v>
      </c>
      <c r="AL6" s="579">
        <v>-99</v>
      </c>
      <c r="AM6" s="578">
        <v>-99</v>
      </c>
      <c r="AN6" s="579">
        <v>-99</v>
      </c>
      <c r="AO6" s="580">
        <v>-99</v>
      </c>
      <c r="AP6" s="578">
        <v>-99</v>
      </c>
      <c r="AQ6" s="579">
        <v>-99</v>
      </c>
      <c r="AR6" s="578">
        <v>-99</v>
      </c>
      <c r="AS6" s="579">
        <v>-99</v>
      </c>
      <c r="AT6" s="578">
        <v>-99</v>
      </c>
      <c r="AU6" s="579">
        <v>-99</v>
      </c>
      <c r="AV6" s="579">
        <v>-99</v>
      </c>
      <c r="AW6" s="579">
        <v>-99</v>
      </c>
      <c r="AX6" s="579">
        <v>-99</v>
      </c>
      <c r="AY6" s="578">
        <v>-99</v>
      </c>
      <c r="AZ6" s="578">
        <v>-99</v>
      </c>
      <c r="BA6" s="579">
        <v>-99</v>
      </c>
      <c r="BB6" s="578">
        <v>-99</v>
      </c>
      <c r="BC6" s="579">
        <v>-99</v>
      </c>
      <c r="BD6" s="580">
        <v>-99</v>
      </c>
      <c r="BE6" s="592">
        <v>-99</v>
      </c>
      <c r="BF6" s="593">
        <v>-98</v>
      </c>
      <c r="BG6" s="593"/>
      <c r="BH6" s="583"/>
      <c r="BI6" s="584">
        <v>-99</v>
      </c>
      <c r="BJ6" s="583">
        <f>((256-246)+(360-271.9)+(280.6-240.7)+(370-255))/2</f>
        <v>126.50000000000003</v>
      </c>
      <c r="BK6" s="592" t="s">
        <v>658</v>
      </c>
      <c r="BL6" s="583" t="s">
        <v>685</v>
      </c>
      <c r="BM6" s="586"/>
      <c r="BN6" s="587"/>
      <c r="BO6" s="586"/>
      <c r="BP6" s="588"/>
      <c r="BQ6" s="588"/>
      <c r="BR6" s="588"/>
      <c r="BS6" s="587"/>
      <c r="BT6" s="589">
        <f>IFERROR(INDEX('Price Point Data'!O:O,MATCH($B6,'Price Point Data'!$A:$A,0)),-99)</f>
        <v>-99</v>
      </c>
      <c r="BU6" s="589">
        <f>IFERROR(INDEX('Price Point Data'!P:P,MATCH($B6,'Price Point Data'!$A:$A,0)),-99)</f>
        <v>-99</v>
      </c>
      <c r="BV6" s="589">
        <f>IFERROR(INDEX('Price Point Data'!Q:Q,MATCH($B6,'Price Point Data'!$A:$A,0)),-99)</f>
        <v>-99</v>
      </c>
      <c r="BW6" s="589">
        <f>IFERROR(INDEX('Price Point Data'!I:I,MATCH($B6,'Price Point Data'!$A:$A,0)),-99)</f>
        <v>-99</v>
      </c>
      <c r="BX6" s="589">
        <f>IFERROR(INDEX('Price Point Data'!J:J,MATCH($B6,'Price Point Data'!$A:$A,0)),-99)</f>
        <v>-99</v>
      </c>
      <c r="BY6" s="589">
        <f>IFERROR(INDEX('Price Point Data'!K:K,MATCH($B6,'Price Point Data'!$A:$A,0)),-99)</f>
        <v>-99</v>
      </c>
      <c r="BZ6" s="589">
        <f>IFERROR(INDEX('Price Point Data'!L:L,MATCH($B6,'Price Point Data'!$A:$A,0)),-99)</f>
        <v>-99</v>
      </c>
      <c r="CA6" s="589">
        <f>IFERROR(INDEX('Price Point Data'!M:M,MATCH($B6,'Price Point Data'!$A:$A,0)),-99)</f>
        <v>-99</v>
      </c>
      <c r="CB6" s="589">
        <f>IFERROR(INDEX('Price Point Data'!N:N,MATCH($B6,'Price Point Data'!$A:$A,0)),-99)</f>
        <v>-99</v>
      </c>
      <c r="CC6" s="582"/>
      <c r="CD6" s="591" t="s">
        <v>191</v>
      </c>
      <c r="CE6" s="582" t="s">
        <v>191</v>
      </c>
      <c r="CF6" s="582" t="s">
        <v>474</v>
      </c>
      <c r="CG6" s="591">
        <v>44197</v>
      </c>
      <c r="CH6" s="582" t="s">
        <v>479</v>
      </c>
      <c r="CI6" s="582" t="s">
        <v>191</v>
      </c>
      <c r="CJ6" s="582" t="s">
        <v>191</v>
      </c>
      <c r="CK6" s="582" t="s">
        <v>191</v>
      </c>
      <c r="CL6" s="582" t="s">
        <v>191</v>
      </c>
      <c r="CM6" s="582" t="s">
        <v>191</v>
      </c>
      <c r="CN6" s="582" t="s">
        <v>191</v>
      </c>
      <c r="CO6" s="582" t="s">
        <v>191</v>
      </c>
      <c r="CP6" s="582" t="s">
        <v>191</v>
      </c>
      <c r="CQ6" s="582" t="s">
        <v>191</v>
      </c>
      <c r="CR6" s="582" t="s">
        <v>191</v>
      </c>
      <c r="CS6" s="8">
        <v>59</v>
      </c>
      <c r="CT6" s="383"/>
    </row>
    <row r="7" spans="1:98" s="8" customFormat="1" x14ac:dyDescent="0.25">
      <c r="A7" s="17">
        <v>3</v>
      </c>
      <c r="B7" s="20" t="s">
        <v>737</v>
      </c>
      <c r="C7" s="20" t="s">
        <v>710</v>
      </c>
      <c r="D7" s="20" t="s">
        <v>77</v>
      </c>
      <c r="E7" s="20" t="s">
        <v>73</v>
      </c>
      <c r="F7" s="20" t="s">
        <v>6</v>
      </c>
      <c r="G7" s="578">
        <v>0.73818799999999996</v>
      </c>
      <c r="H7" s="578">
        <v>0.85119241493206299</v>
      </c>
      <c r="I7" s="578">
        <v>0.78763000000000005</v>
      </c>
      <c r="J7" s="578">
        <v>0.87625182161365023</v>
      </c>
      <c r="K7" s="578">
        <v>0.80229399999999995</v>
      </c>
      <c r="L7" s="578">
        <v>0.69960800000000001</v>
      </c>
      <c r="M7" s="578">
        <v>0.85</v>
      </c>
      <c r="N7" s="578">
        <v>0.78921000000000008</v>
      </c>
      <c r="O7" s="578">
        <v>0.88700000000000001</v>
      </c>
      <c r="P7" s="578">
        <v>0.93856099999999998</v>
      </c>
      <c r="Q7" s="578">
        <v>-99</v>
      </c>
      <c r="R7" s="578">
        <v>-99</v>
      </c>
      <c r="S7" s="578">
        <v>-99</v>
      </c>
      <c r="T7" s="578">
        <v>-99</v>
      </c>
      <c r="U7" s="578">
        <v>-99</v>
      </c>
      <c r="V7" s="578">
        <v>-99</v>
      </c>
      <c r="W7" s="578">
        <v>0.85199999999999998</v>
      </c>
      <c r="X7" s="578">
        <v>-99</v>
      </c>
      <c r="Y7" s="578">
        <v>0.878</v>
      </c>
      <c r="Z7" s="578">
        <v>0.93778199999999989</v>
      </c>
      <c r="AA7" s="578">
        <v>0.67495499999999997</v>
      </c>
      <c r="AB7" s="578">
        <v>0.85</v>
      </c>
      <c r="AC7" s="578">
        <v>0.81063799999999997</v>
      </c>
      <c r="AD7" s="578">
        <v>0.82599999999999996</v>
      </c>
      <c r="AE7" s="578">
        <v>0.92434999999999989</v>
      </c>
      <c r="AF7" s="578">
        <v>-99</v>
      </c>
      <c r="AG7" s="579">
        <v>-99</v>
      </c>
      <c r="AH7" s="578">
        <v>-99</v>
      </c>
      <c r="AI7" s="579">
        <v>-99</v>
      </c>
      <c r="AJ7" s="578">
        <v>-99</v>
      </c>
      <c r="AK7" s="578">
        <v>-99</v>
      </c>
      <c r="AL7" s="579">
        <v>-99</v>
      </c>
      <c r="AM7" s="578">
        <v>-99</v>
      </c>
      <c r="AN7" s="579">
        <v>-99</v>
      </c>
      <c r="AO7" s="580">
        <v>-99</v>
      </c>
      <c r="AP7" s="578">
        <v>-99</v>
      </c>
      <c r="AQ7" s="579">
        <v>-99</v>
      </c>
      <c r="AR7" s="578">
        <v>-99</v>
      </c>
      <c r="AS7" s="579">
        <v>-99</v>
      </c>
      <c r="AT7" s="578">
        <v>-99</v>
      </c>
      <c r="AU7" s="579">
        <v>-99</v>
      </c>
      <c r="AV7" s="579">
        <v>-99</v>
      </c>
      <c r="AW7" s="579">
        <v>-99</v>
      </c>
      <c r="AX7" s="579">
        <v>-99</v>
      </c>
      <c r="AY7" s="578">
        <v>-99</v>
      </c>
      <c r="AZ7" s="578">
        <v>-99</v>
      </c>
      <c r="BA7" s="579">
        <v>-99</v>
      </c>
      <c r="BB7" s="578">
        <v>-99</v>
      </c>
      <c r="BC7" s="579">
        <v>-99</v>
      </c>
      <c r="BD7" s="580">
        <v>-99</v>
      </c>
      <c r="BE7" s="581">
        <v>0.35</v>
      </c>
      <c r="BF7" s="582">
        <v>-98</v>
      </c>
      <c r="BG7" s="582"/>
      <c r="BH7" s="594">
        <f>555-464</f>
        <v>91</v>
      </c>
      <c r="BI7" s="592">
        <v>50</v>
      </c>
      <c r="BJ7" s="583"/>
      <c r="BK7" s="585"/>
      <c r="BL7" s="583" t="s">
        <v>878</v>
      </c>
      <c r="BM7" s="586"/>
      <c r="BN7" s="587"/>
      <c r="BO7" s="586"/>
      <c r="BP7" s="588"/>
      <c r="BQ7" s="588"/>
      <c r="BR7" s="588"/>
      <c r="BS7" s="587"/>
      <c r="BT7" s="589" t="str">
        <f>IFERROR(INDEX('Price Point Data'!O:O,MATCH($B7,'Price Point Data'!$A:$A,0)),-99)</f>
        <v>Unknown</v>
      </c>
      <c r="BU7" s="589" t="str">
        <f>IFERROR(INDEX('Price Point Data'!P:P,MATCH($B7,'Price Point Data'!$A:$A,0)),-99)</f>
        <v>Unknown</v>
      </c>
      <c r="BV7" s="589" t="str">
        <f>IFERROR(INDEX('Price Point Data'!Q:Q,MATCH($B7,'Price Point Data'!$A:$A,0)),-99)</f>
        <v>Unknown</v>
      </c>
      <c r="BW7" s="589" t="str">
        <f>IFERROR(INDEX('Price Point Data'!I:I,MATCH($B7,'Price Point Data'!$A:$A,0)),-99)</f>
        <v>Unknown</v>
      </c>
      <c r="BX7" s="590" t="str">
        <f>IFERROR(INDEX('Price Point Data'!J:J,MATCH($B7,'Price Point Data'!$A:$A,0)),-99)</f>
        <v>Unknown</v>
      </c>
      <c r="BY7" s="589" t="str">
        <f>IFERROR(INDEX('Price Point Data'!K:K,MATCH($B7,'Price Point Data'!$A:$A,0)),-99)</f>
        <v>Unknown</v>
      </c>
      <c r="BZ7" s="589" t="str">
        <f>IFERROR(INDEX('Price Point Data'!L:L,MATCH($B7,'Price Point Data'!$A:$A,0)),-99)</f>
        <v>Unknown</v>
      </c>
      <c r="CA7" s="589" t="str">
        <f>IFERROR(INDEX('Price Point Data'!M:M,MATCH($B7,'Price Point Data'!$A:$A,0)),-99)</f>
        <v>Unknown</v>
      </c>
      <c r="CB7" s="589" t="str">
        <f>IFERROR(INDEX('Price Point Data'!N:N,MATCH($B7,'Price Point Data'!$A:$A,0)),-99)</f>
        <v>Unknown</v>
      </c>
      <c r="CC7" s="595" t="s">
        <v>290</v>
      </c>
      <c r="CD7" s="591">
        <v>41395</v>
      </c>
      <c r="CE7" s="582" t="s">
        <v>432</v>
      </c>
      <c r="CF7" s="582" t="s">
        <v>473</v>
      </c>
      <c r="CG7" s="591">
        <v>42005</v>
      </c>
      <c r="CH7" s="582" t="s">
        <v>436</v>
      </c>
      <c r="CI7" s="591">
        <v>41306</v>
      </c>
      <c r="CJ7" s="582" t="s">
        <v>213</v>
      </c>
      <c r="CK7" s="582" t="s">
        <v>191</v>
      </c>
      <c r="CL7" s="582" t="s">
        <v>191</v>
      </c>
      <c r="CM7" s="582" t="s">
        <v>191</v>
      </c>
      <c r="CN7" s="591">
        <v>41153</v>
      </c>
      <c r="CO7" s="583" t="s">
        <v>215</v>
      </c>
      <c r="CP7" s="582" t="s">
        <v>191</v>
      </c>
      <c r="CQ7" s="582" t="s">
        <v>191</v>
      </c>
      <c r="CR7" s="582" t="s">
        <v>191</v>
      </c>
      <c r="CS7" s="8">
        <v>85</v>
      </c>
      <c r="CT7" s="383"/>
    </row>
    <row r="8" spans="1:98" s="8" customFormat="1" x14ac:dyDescent="0.25">
      <c r="A8" s="17">
        <v>4</v>
      </c>
      <c r="B8" s="562" t="s">
        <v>86</v>
      </c>
      <c r="C8" s="20"/>
      <c r="D8" s="20" t="s">
        <v>54</v>
      </c>
      <c r="E8" s="20" t="s">
        <v>73</v>
      </c>
      <c r="F8" s="20" t="s">
        <v>8</v>
      </c>
      <c r="G8" s="578">
        <v>0.161</v>
      </c>
      <c r="H8" s="578">
        <v>0.18872987922376952</v>
      </c>
      <c r="I8" s="578">
        <v>0.193</v>
      </c>
      <c r="J8" s="578">
        <v>0.18694317807906549</v>
      </c>
      <c r="K8" s="578">
        <v>0.15100000000000002</v>
      </c>
      <c r="L8" s="578">
        <v>0.20699999999999999</v>
      </c>
      <c r="M8" s="578">
        <v>0.22818024831743192</v>
      </c>
      <c r="N8" s="578">
        <v>0.26200000000000001</v>
      </c>
      <c r="O8" s="578">
        <v>0.21871521020025331</v>
      </c>
      <c r="P8" s="578">
        <v>0.18000000000000005</v>
      </c>
      <c r="Q8" s="578">
        <v>0.14399999999999999</v>
      </c>
      <c r="R8" s="578">
        <v>0.15235272267663183</v>
      </c>
      <c r="S8" s="578">
        <v>0.11600000000000001</v>
      </c>
      <c r="T8" s="578">
        <v>0.16281622173585236</v>
      </c>
      <c r="U8" s="578">
        <v>0.123</v>
      </c>
      <c r="V8" s="578">
        <v>-99</v>
      </c>
      <c r="W8" s="578">
        <v>-99</v>
      </c>
      <c r="X8" s="578">
        <v>-99</v>
      </c>
      <c r="Y8" s="578">
        <v>-99</v>
      </c>
      <c r="Z8" s="578">
        <v>-99</v>
      </c>
      <c r="AA8" s="578">
        <v>4.2000000000000003E-2</v>
      </c>
      <c r="AB8" s="578">
        <v>0.17042456587274116</v>
      </c>
      <c r="AC8" s="578">
        <v>0.20300000000000001</v>
      </c>
      <c r="AD8" s="578">
        <v>0.15299360768606041</v>
      </c>
      <c r="AE8" s="578">
        <v>0.13800000000000001</v>
      </c>
      <c r="AF8" s="580">
        <v>0.16900000000000001</v>
      </c>
      <c r="AG8" s="579">
        <v>0.1969225414581483</v>
      </c>
      <c r="AH8" s="578">
        <v>0.19800000000000001</v>
      </c>
      <c r="AI8" s="579">
        <v>0.19606892223426714</v>
      </c>
      <c r="AJ8" s="578">
        <v>0.152</v>
      </c>
      <c r="AK8" s="578">
        <v>0.218</v>
      </c>
      <c r="AL8" s="579">
        <v>0.23880316841017987</v>
      </c>
      <c r="AM8" s="578">
        <v>0.27</v>
      </c>
      <c r="AN8" s="579">
        <v>0.23027953115191555</v>
      </c>
      <c r="AO8" s="580">
        <v>0.184</v>
      </c>
      <c r="AP8" s="578">
        <v>0.151</v>
      </c>
      <c r="AQ8" s="579">
        <v>0.15838242369699673</v>
      </c>
      <c r="AR8" s="578">
        <v>0.11600000000000001</v>
      </c>
      <c r="AS8" s="579">
        <v>0.17091963246543154</v>
      </c>
      <c r="AT8" s="578">
        <v>0.125</v>
      </c>
      <c r="AU8" s="579">
        <v>-99</v>
      </c>
      <c r="AV8" s="579">
        <v>-99</v>
      </c>
      <c r="AW8" s="579">
        <v>-99</v>
      </c>
      <c r="AX8" s="579">
        <v>-99</v>
      </c>
      <c r="AY8" s="578">
        <v>-99</v>
      </c>
      <c r="AZ8" s="578">
        <v>4.2000000000000003E-2</v>
      </c>
      <c r="BA8" s="579">
        <v>0.177226761126664</v>
      </c>
      <c r="BB8" s="578">
        <v>0.21299999999999999</v>
      </c>
      <c r="BC8" s="579">
        <v>0.15656575921227311</v>
      </c>
      <c r="BD8" s="580">
        <v>0.14000000000000001</v>
      </c>
      <c r="BE8" s="596">
        <v>0.44</v>
      </c>
      <c r="BF8" s="582">
        <v>-98</v>
      </c>
      <c r="BG8" s="582"/>
      <c r="BH8" s="597">
        <f>407-262</f>
        <v>145</v>
      </c>
      <c r="BI8" s="598">
        <v>30</v>
      </c>
      <c r="BJ8" s="597"/>
      <c r="BK8" s="585"/>
      <c r="BL8" s="597" t="s">
        <v>686</v>
      </c>
      <c r="BM8" s="586"/>
      <c r="BN8" s="587"/>
      <c r="BO8" s="586"/>
      <c r="BP8" s="588"/>
      <c r="BQ8" s="588"/>
      <c r="BR8" s="588"/>
      <c r="BS8" s="587"/>
      <c r="BT8" s="589" t="str">
        <f>IFERROR(INDEX('Price Point Data'!O:O,MATCH($B8,'Price Point Data'!$A:$A,0)),-99)</f>
        <v>Under $300 to $900 or more</v>
      </c>
      <c r="BU8" s="590">
        <f>IFERROR(INDEX('Price Point Data'!P:P,MATCH($B8,'Price Point Data'!$A:$A,0)),-99)</f>
        <v>0.56716417910447758</v>
      </c>
      <c r="BV8" s="589">
        <f>IFERROR(INDEX('Price Point Data'!Q:Q,MATCH($B8,'Price Point Data'!$A:$A,0)),-99)</f>
        <v>67</v>
      </c>
      <c r="BW8" s="589" t="str">
        <f>IFERROR(INDEX('Price Point Data'!I:I,MATCH($B8,'Price Point Data'!$A:$A,0)),-99)</f>
        <v>Under $500</v>
      </c>
      <c r="BX8" s="590">
        <f>IFERROR(INDEX('Price Point Data'!J:J,MATCH($B8,'Price Point Data'!$A:$A,0)),-99)</f>
        <v>0.32142857142857145</v>
      </c>
      <c r="BY8" s="589">
        <f>IFERROR(INDEX('Price Point Data'!K:K,MATCH($B8,'Price Point Data'!$A:$A,0)),-99)</f>
        <v>28</v>
      </c>
      <c r="BZ8" s="589" t="str">
        <f>IFERROR(INDEX('Price Point Data'!L:L,MATCH($B8,'Price Point Data'!$A:$A,0)),-99)</f>
        <v>No constraint</v>
      </c>
      <c r="CA8" s="589" t="str">
        <f>IFERROR(INDEX('Price Point Data'!M:M,MATCH($B8,'Price Point Data'!$A:$A,0)),-99)</f>
        <v>N/A</v>
      </c>
      <c r="CB8" s="589" t="str">
        <f>IFERROR(INDEX('Price Point Data'!N:N,MATCH($B8,'Price Point Data'!$A:$A,0)),-99)</f>
        <v>N/A</v>
      </c>
      <c r="CC8" s="595" t="s">
        <v>266</v>
      </c>
      <c r="CD8" s="591">
        <v>37073</v>
      </c>
      <c r="CE8" s="582" t="s">
        <v>433</v>
      </c>
      <c r="CF8" s="582" t="s">
        <v>473</v>
      </c>
      <c r="CG8" s="591">
        <v>41897</v>
      </c>
      <c r="CH8" s="582" t="s">
        <v>430</v>
      </c>
      <c r="CI8" s="591">
        <v>39566</v>
      </c>
      <c r="CJ8" s="582" t="s">
        <v>465</v>
      </c>
      <c r="CK8" s="582" t="s">
        <v>473</v>
      </c>
      <c r="CL8" s="591">
        <v>41897</v>
      </c>
      <c r="CM8" s="582" t="s">
        <v>196</v>
      </c>
      <c r="CN8" s="591">
        <v>37073</v>
      </c>
      <c r="CO8" s="582" t="s">
        <v>197</v>
      </c>
      <c r="CP8" s="582" t="s">
        <v>191</v>
      </c>
      <c r="CQ8" s="582" t="s">
        <v>191</v>
      </c>
      <c r="CR8" s="582" t="s">
        <v>191</v>
      </c>
      <c r="CS8" s="8">
        <v>26</v>
      </c>
      <c r="CT8" s="383"/>
    </row>
    <row r="9" spans="1:98" s="8" customFormat="1" x14ac:dyDescent="0.25">
      <c r="A9" s="17">
        <v>5</v>
      </c>
      <c r="B9" s="20" t="s">
        <v>85</v>
      </c>
      <c r="C9" s="20" t="s">
        <v>670</v>
      </c>
      <c r="D9" s="20" t="s">
        <v>54</v>
      </c>
      <c r="E9" s="20" t="s">
        <v>73</v>
      </c>
      <c r="F9" s="20" t="s">
        <v>8</v>
      </c>
      <c r="G9" s="578">
        <v>-98</v>
      </c>
      <c r="H9" s="578">
        <v>0.99870892732744043</v>
      </c>
      <c r="I9" s="578">
        <v>1</v>
      </c>
      <c r="J9" s="578">
        <v>0.99801470744118836</v>
      </c>
      <c r="K9" s="578">
        <v>0.999</v>
      </c>
      <c r="L9" s="578">
        <v>-98</v>
      </c>
      <c r="M9" s="578">
        <v>0.9988612335045286</v>
      </c>
      <c r="N9" s="578">
        <v>1</v>
      </c>
      <c r="O9" s="578">
        <v>0.99887313172274461</v>
      </c>
      <c r="P9" s="578">
        <v>0.998</v>
      </c>
      <c r="Q9" s="578">
        <v>-98</v>
      </c>
      <c r="R9" s="578">
        <v>0.99857178862471641</v>
      </c>
      <c r="S9" s="578">
        <v>1</v>
      </c>
      <c r="T9" s="578">
        <v>0.99789162634595541</v>
      </c>
      <c r="U9" s="578">
        <v>1</v>
      </c>
      <c r="V9" s="578">
        <v>-99</v>
      </c>
      <c r="W9" s="578">
        <v>-99</v>
      </c>
      <c r="X9" s="578">
        <v>-99</v>
      </c>
      <c r="Y9" s="578">
        <v>-99</v>
      </c>
      <c r="Z9" s="578">
        <v>-99</v>
      </c>
      <c r="AA9" s="578">
        <v>-98</v>
      </c>
      <c r="AB9" s="578">
        <v>0.99862712495263417</v>
      </c>
      <c r="AC9" s="578">
        <v>1</v>
      </c>
      <c r="AD9" s="578">
        <v>0.99521816997852974</v>
      </c>
      <c r="AE9" s="578">
        <v>1</v>
      </c>
      <c r="AF9" s="578">
        <v>-99</v>
      </c>
      <c r="AG9" s="579">
        <v>1.1996594589533784</v>
      </c>
      <c r="AH9" s="578">
        <v>1.411</v>
      </c>
      <c r="AI9" s="579">
        <v>1.2706475164401392</v>
      </c>
      <c r="AJ9" s="578">
        <v>1.3069999999999999</v>
      </c>
      <c r="AK9" s="578">
        <v>-99</v>
      </c>
      <c r="AL9" s="579">
        <v>1.2011095504659863</v>
      </c>
      <c r="AM9" s="578">
        <v>1.5660000000000001</v>
      </c>
      <c r="AN9" s="579">
        <v>1.2785414673283726</v>
      </c>
      <c r="AO9" s="580">
        <v>1.29</v>
      </c>
      <c r="AP9" s="578">
        <v>-99</v>
      </c>
      <c r="AQ9" s="579">
        <v>1.1974399392118935</v>
      </c>
      <c r="AR9" s="578">
        <v>1.27</v>
      </c>
      <c r="AS9" s="579">
        <v>1.2781401660164113</v>
      </c>
      <c r="AT9" s="578">
        <v>1.323</v>
      </c>
      <c r="AU9" s="579">
        <v>-99</v>
      </c>
      <c r="AV9" s="579">
        <v>-99</v>
      </c>
      <c r="AW9" s="579">
        <v>-99</v>
      </c>
      <c r="AX9" s="579">
        <v>-99</v>
      </c>
      <c r="AY9" s="578">
        <v>-99</v>
      </c>
      <c r="AZ9" s="578">
        <v>-99</v>
      </c>
      <c r="BA9" s="579">
        <v>1.2019605058968932</v>
      </c>
      <c r="BB9" s="578">
        <v>1.304</v>
      </c>
      <c r="BC9" s="579">
        <v>1.2142799654979826</v>
      </c>
      <c r="BD9" s="580">
        <v>1.3129999999999999</v>
      </c>
      <c r="BE9" s="581">
        <v>0.76</v>
      </c>
      <c r="BF9" s="593">
        <v>-98</v>
      </c>
      <c r="BG9" s="593"/>
      <c r="BH9" s="582"/>
      <c r="BI9" s="592">
        <v>50</v>
      </c>
      <c r="BJ9" s="582">
        <f>574-342</f>
        <v>232</v>
      </c>
      <c r="BK9" s="592" t="s">
        <v>655</v>
      </c>
      <c r="BL9" s="599" t="s">
        <v>660</v>
      </c>
      <c r="BM9" s="586"/>
      <c r="BN9" s="587"/>
      <c r="BO9" s="586"/>
      <c r="BP9" s="588"/>
      <c r="BQ9" s="588"/>
      <c r="BR9" s="588"/>
      <c r="BS9" s="587"/>
      <c r="BT9" s="589" t="str">
        <f>IFERROR(INDEX('Price Point Data'!O:O,MATCH($B9,'Price Point Data'!$A:$A,0)),-99)</f>
        <v>Under $400 to $2500 or more</v>
      </c>
      <c r="BU9" s="590">
        <f>IFERROR(INDEX('Price Point Data'!P:P,MATCH($B9,'Price Point Data'!$A:$A,0)),-99)</f>
        <v>0.8300561797752809</v>
      </c>
      <c r="BV9" s="589">
        <f>IFERROR(INDEX('Price Point Data'!Q:Q,MATCH($B9,'Price Point Data'!$A:$A,0)),-99)</f>
        <v>712</v>
      </c>
      <c r="BW9" s="589" t="str">
        <f>IFERROR(INDEX('Price Point Data'!I:I,MATCH($B9,'Price Point Data'!$A:$A,0)),-99)</f>
        <v>Under $600</v>
      </c>
      <c r="BX9" s="590">
        <f>IFERROR(INDEX('Price Point Data'!J:J,MATCH($B9,'Price Point Data'!$A:$A,0)),-99)</f>
        <v>0.3577981651376147</v>
      </c>
      <c r="BY9" s="589">
        <f>IFERROR(INDEX('Price Point Data'!K:K,MATCH($B9,'Price Point Data'!$A:$A,0)),-99)</f>
        <v>109</v>
      </c>
      <c r="BZ9" s="589" t="str">
        <f>IFERROR(INDEX('Price Point Data'!L:L,MATCH($B9,'Price Point Data'!$A:$A,0)),-99)</f>
        <v>No constraint</v>
      </c>
      <c r="CA9" s="589" t="str">
        <f>IFERROR(INDEX('Price Point Data'!M:M,MATCH($B9,'Price Point Data'!$A:$A,0)),-99)</f>
        <v>N/A</v>
      </c>
      <c r="CB9" s="589" t="str">
        <f>IFERROR(INDEX('Price Point Data'!N:N,MATCH($B9,'Price Point Data'!$A:$A,0)),-99)</f>
        <v>N/A</v>
      </c>
      <c r="CC9" s="589" t="s">
        <v>248</v>
      </c>
      <c r="CD9" s="591">
        <v>37073</v>
      </c>
      <c r="CE9" s="582" t="s">
        <v>433</v>
      </c>
      <c r="CF9" s="582" t="s">
        <v>473</v>
      </c>
      <c r="CG9" s="591">
        <v>41897</v>
      </c>
      <c r="CH9" s="582" t="s">
        <v>430</v>
      </c>
      <c r="CI9" s="591">
        <v>39566</v>
      </c>
      <c r="CJ9" s="582" t="s">
        <v>465</v>
      </c>
      <c r="CK9" s="582" t="s">
        <v>473</v>
      </c>
      <c r="CL9" s="591">
        <v>41897</v>
      </c>
      <c r="CM9" s="582" t="s">
        <v>196</v>
      </c>
      <c r="CN9" s="591">
        <v>37073</v>
      </c>
      <c r="CO9" s="582" t="s">
        <v>197</v>
      </c>
      <c r="CP9" s="582" t="s">
        <v>191</v>
      </c>
      <c r="CQ9" s="582" t="s">
        <v>191</v>
      </c>
      <c r="CR9" s="582" t="s">
        <v>191</v>
      </c>
      <c r="CS9" s="8">
        <v>43</v>
      </c>
      <c r="CT9" s="383"/>
    </row>
    <row r="10" spans="1:98" s="8" customFormat="1" x14ac:dyDescent="0.25">
      <c r="A10" s="17">
        <v>6</v>
      </c>
      <c r="B10" s="20" t="s">
        <v>727</v>
      </c>
      <c r="C10" s="20"/>
      <c r="D10" s="20" t="s">
        <v>78</v>
      </c>
      <c r="E10" s="20" t="s">
        <v>73</v>
      </c>
      <c r="F10" s="20" t="s">
        <v>8</v>
      </c>
      <c r="G10" s="578">
        <v>0.294904</v>
      </c>
      <c r="H10" s="578">
        <v>0.31014796666629402</v>
      </c>
      <c r="I10" s="578">
        <v>0.32840999999999998</v>
      </c>
      <c r="J10" s="578">
        <v>0.31706218820121751</v>
      </c>
      <c r="K10" s="578">
        <v>0.27181</v>
      </c>
      <c r="L10" s="578">
        <v>0.484848</v>
      </c>
      <c r="M10" s="578">
        <v>0.42799999999999999</v>
      </c>
      <c r="N10" s="578">
        <v>0.54423599999999994</v>
      </c>
      <c r="O10" s="578">
        <v>0.45400000000000001</v>
      </c>
      <c r="P10" s="578">
        <v>0.46379999999999999</v>
      </c>
      <c r="Q10" s="578">
        <v>0.1208</v>
      </c>
      <c r="R10" s="578">
        <v>0.17100000000000001</v>
      </c>
      <c r="S10" s="578">
        <v>0.12203800000000001</v>
      </c>
      <c r="T10" s="578">
        <v>0.184</v>
      </c>
      <c r="U10" s="578">
        <v>8.0079999999999998E-2</v>
      </c>
      <c r="V10" s="578">
        <v>-99</v>
      </c>
      <c r="W10" s="578">
        <v>-99</v>
      </c>
      <c r="X10" s="578">
        <v>-99</v>
      </c>
      <c r="Y10" s="578">
        <v>-99</v>
      </c>
      <c r="Z10" s="578">
        <v>-99</v>
      </c>
      <c r="AA10" s="578">
        <v>0.17995</v>
      </c>
      <c r="AB10" s="578">
        <v>0.249</v>
      </c>
      <c r="AC10" s="578">
        <v>0.23373199999999997</v>
      </c>
      <c r="AD10" s="578">
        <v>0.27600000000000002</v>
      </c>
      <c r="AE10" s="578">
        <v>0.23149500000000001</v>
      </c>
      <c r="AF10" s="578">
        <v>-99</v>
      </c>
      <c r="AG10" s="579">
        <v>-99</v>
      </c>
      <c r="AH10" s="578">
        <v>-99</v>
      </c>
      <c r="AI10" s="579">
        <v>-99</v>
      </c>
      <c r="AJ10" s="578">
        <v>-99</v>
      </c>
      <c r="AK10" s="578">
        <v>-99</v>
      </c>
      <c r="AL10" s="579">
        <v>-99</v>
      </c>
      <c r="AM10" s="578">
        <v>-99</v>
      </c>
      <c r="AN10" s="579">
        <v>-99</v>
      </c>
      <c r="AO10" s="580">
        <v>-99</v>
      </c>
      <c r="AP10" s="578">
        <v>-99</v>
      </c>
      <c r="AQ10" s="579">
        <v>-99</v>
      </c>
      <c r="AR10" s="578">
        <v>-99</v>
      </c>
      <c r="AS10" s="579">
        <v>-99</v>
      </c>
      <c r="AT10" s="578">
        <v>-99</v>
      </c>
      <c r="AU10" s="579">
        <v>-99</v>
      </c>
      <c r="AV10" s="579">
        <v>-99</v>
      </c>
      <c r="AW10" s="579">
        <v>-99</v>
      </c>
      <c r="AX10" s="579">
        <v>-99</v>
      </c>
      <c r="AY10" s="578">
        <v>-99</v>
      </c>
      <c r="AZ10" s="578">
        <v>-99</v>
      </c>
      <c r="BA10" s="579">
        <v>-99</v>
      </c>
      <c r="BB10" s="578">
        <v>-99</v>
      </c>
      <c r="BC10" s="579">
        <v>-99</v>
      </c>
      <c r="BD10" s="580">
        <v>-99</v>
      </c>
      <c r="BE10" s="592">
        <v>-99</v>
      </c>
      <c r="BF10" s="599">
        <v>-98</v>
      </c>
      <c r="BG10" s="599"/>
      <c r="BH10" s="582">
        <f>900*27%</f>
        <v>243.00000000000003</v>
      </c>
      <c r="BI10" s="592">
        <v>160</v>
      </c>
      <c r="BJ10" s="582"/>
      <c r="BK10" s="585"/>
      <c r="BL10" s="582" t="s">
        <v>687</v>
      </c>
      <c r="BM10" s="586"/>
      <c r="BN10" s="587"/>
      <c r="BO10" s="586"/>
      <c r="BP10" s="588"/>
      <c r="BQ10" s="588"/>
      <c r="BR10" s="588"/>
      <c r="BS10" s="587"/>
      <c r="BT10" s="589">
        <f>IFERROR(INDEX('Price Point Data'!O:O,MATCH($B10,'Price Point Data'!$A:$A,0)),-99)</f>
        <v>-99</v>
      </c>
      <c r="BU10" s="589">
        <f>IFERROR(INDEX('Price Point Data'!P:P,MATCH($B10,'Price Point Data'!$A:$A,0)),-99)</f>
        <v>-99</v>
      </c>
      <c r="BV10" s="589">
        <f>IFERROR(INDEX('Price Point Data'!Q:Q,MATCH($B10,'Price Point Data'!$A:$A,0)),-99)</f>
        <v>-99</v>
      </c>
      <c r="BW10" s="589">
        <f>IFERROR(INDEX('Price Point Data'!I:I,MATCH($B10,'Price Point Data'!$A:$A,0)),-99)</f>
        <v>-99</v>
      </c>
      <c r="BX10" s="589">
        <f>IFERROR(INDEX('Price Point Data'!J:J,MATCH($B10,'Price Point Data'!$A:$A,0)),-99)</f>
        <v>-99</v>
      </c>
      <c r="BY10" s="589">
        <f>IFERROR(INDEX('Price Point Data'!K:K,MATCH($B10,'Price Point Data'!$A:$A,0)),-99)</f>
        <v>-99</v>
      </c>
      <c r="BZ10" s="589">
        <f>IFERROR(INDEX('Price Point Data'!L:L,MATCH($B10,'Price Point Data'!$A:$A,0)),-99)</f>
        <v>-99</v>
      </c>
      <c r="CA10" s="589">
        <f>IFERROR(INDEX('Price Point Data'!M:M,MATCH($B10,'Price Point Data'!$A:$A,0)),-99)</f>
        <v>-99</v>
      </c>
      <c r="CB10" s="589">
        <f>IFERROR(INDEX('Price Point Data'!N:N,MATCH($B10,'Price Point Data'!$A:$A,0)),-99)</f>
        <v>-99</v>
      </c>
      <c r="CC10" s="582"/>
      <c r="CD10" s="591">
        <v>34468</v>
      </c>
      <c r="CE10" s="582" t="s">
        <v>434</v>
      </c>
      <c r="CF10" s="582" t="s">
        <v>473</v>
      </c>
      <c r="CG10" s="591">
        <v>42005</v>
      </c>
      <c r="CH10" s="582" t="s">
        <v>431</v>
      </c>
      <c r="CI10" s="582" t="s">
        <v>191</v>
      </c>
      <c r="CJ10" s="582" t="s">
        <v>191</v>
      </c>
      <c r="CK10" s="582" t="s">
        <v>474</v>
      </c>
      <c r="CL10" s="591">
        <v>42005</v>
      </c>
      <c r="CM10" s="582" t="s">
        <v>464</v>
      </c>
      <c r="CN10" s="582" t="s">
        <v>191</v>
      </c>
      <c r="CO10" s="582" t="s">
        <v>211</v>
      </c>
      <c r="CP10" s="582" t="s">
        <v>191</v>
      </c>
      <c r="CQ10" s="582" t="s">
        <v>191</v>
      </c>
      <c r="CR10" s="582" t="s">
        <v>191</v>
      </c>
      <c r="CS10" s="8">
        <v>119</v>
      </c>
      <c r="CT10" s="383"/>
    </row>
    <row r="11" spans="1:98" s="8" customFormat="1" x14ac:dyDescent="0.25">
      <c r="A11" s="17">
        <v>7</v>
      </c>
      <c r="B11" s="20" t="s">
        <v>728</v>
      </c>
      <c r="C11" s="20"/>
      <c r="D11" s="20" t="s">
        <v>78</v>
      </c>
      <c r="E11" s="20" t="s">
        <v>73</v>
      </c>
      <c r="F11" s="20" t="s">
        <v>6</v>
      </c>
      <c r="G11" s="578">
        <v>0.46069199999999999</v>
      </c>
      <c r="H11" s="578">
        <v>0.40553722744741555</v>
      </c>
      <c r="I11" s="578">
        <v>0.45977400000000002</v>
      </c>
      <c r="J11" s="578">
        <v>0.45913595064815682</v>
      </c>
      <c r="K11" s="578">
        <v>0.47971000000000003</v>
      </c>
      <c r="L11" s="578">
        <v>0.28127400000000002</v>
      </c>
      <c r="M11" s="578">
        <v>0.252</v>
      </c>
      <c r="N11" s="578">
        <v>0.27086399999999999</v>
      </c>
      <c r="O11" s="578">
        <v>0.309</v>
      </c>
      <c r="P11" s="578">
        <v>0.30732800000000005</v>
      </c>
      <c r="Q11" s="578">
        <v>-99</v>
      </c>
      <c r="R11" s="578">
        <v>-99</v>
      </c>
      <c r="S11" s="578">
        <v>-99</v>
      </c>
      <c r="T11" s="578">
        <v>-99</v>
      </c>
      <c r="U11" s="578">
        <v>-99</v>
      </c>
      <c r="V11" s="578">
        <v>-99</v>
      </c>
      <c r="W11" s="578">
        <v>0.48099999999999998</v>
      </c>
      <c r="X11" s="578">
        <v>-99</v>
      </c>
      <c r="Y11" s="578">
        <v>0.57999999999999996</v>
      </c>
      <c r="Z11" s="578">
        <v>0.78029999999999999</v>
      </c>
      <c r="AA11" s="578">
        <v>0.41004999999999997</v>
      </c>
      <c r="AB11" s="578">
        <v>0.49199999999999999</v>
      </c>
      <c r="AC11" s="578">
        <v>0.57939199999999991</v>
      </c>
      <c r="AD11" s="578">
        <v>0.47799999999999998</v>
      </c>
      <c r="AE11" s="578">
        <v>0.62487800000000004</v>
      </c>
      <c r="AF11" s="578">
        <v>-99</v>
      </c>
      <c r="AG11" s="579">
        <v>-99</v>
      </c>
      <c r="AH11" s="578">
        <v>-99</v>
      </c>
      <c r="AI11" s="579">
        <v>-99</v>
      </c>
      <c r="AJ11" s="578">
        <v>-99</v>
      </c>
      <c r="AK11" s="578">
        <v>-99</v>
      </c>
      <c r="AL11" s="579">
        <v>-99</v>
      </c>
      <c r="AM11" s="578">
        <v>-99</v>
      </c>
      <c r="AN11" s="579">
        <v>-99</v>
      </c>
      <c r="AO11" s="580">
        <v>-99</v>
      </c>
      <c r="AP11" s="578">
        <v>-99</v>
      </c>
      <c r="AQ11" s="579">
        <v>-99</v>
      </c>
      <c r="AR11" s="578">
        <v>-99</v>
      </c>
      <c r="AS11" s="579">
        <v>-99</v>
      </c>
      <c r="AT11" s="578">
        <v>-99</v>
      </c>
      <c r="AU11" s="579">
        <v>-99</v>
      </c>
      <c r="AV11" s="579">
        <v>-99</v>
      </c>
      <c r="AW11" s="579">
        <v>-99</v>
      </c>
      <c r="AX11" s="579">
        <v>-99</v>
      </c>
      <c r="AY11" s="578">
        <v>-99</v>
      </c>
      <c r="AZ11" s="578">
        <v>-99</v>
      </c>
      <c r="BA11" s="579">
        <v>-99</v>
      </c>
      <c r="BB11" s="578">
        <v>-99</v>
      </c>
      <c r="BC11" s="579">
        <v>-99</v>
      </c>
      <c r="BD11" s="580">
        <v>-99</v>
      </c>
      <c r="BE11" s="592">
        <v>-99</v>
      </c>
      <c r="BF11" s="599">
        <v>-98</v>
      </c>
      <c r="BG11" s="599"/>
      <c r="BH11" s="600"/>
      <c r="BI11" s="601">
        <v>5.4</v>
      </c>
      <c r="BJ11" s="582"/>
      <c r="BK11" s="585"/>
      <c r="BL11" s="582" t="s">
        <v>874</v>
      </c>
      <c r="BM11" s="586"/>
      <c r="BN11" s="587"/>
      <c r="BO11" s="586"/>
      <c r="BP11" s="588"/>
      <c r="BQ11" s="588"/>
      <c r="BR11" s="588"/>
      <c r="BS11" s="587"/>
      <c r="BT11" s="589">
        <f>IFERROR(INDEX('Price Point Data'!O:O,MATCH($B11,'Price Point Data'!$A:$A,0)),-99)</f>
        <v>-99</v>
      </c>
      <c r="BU11" s="589">
        <f>IFERROR(INDEX('Price Point Data'!P:P,MATCH($B11,'Price Point Data'!$A:$A,0)),-99)</f>
        <v>-99</v>
      </c>
      <c r="BV11" s="589">
        <f>IFERROR(INDEX('Price Point Data'!Q:Q,MATCH($B11,'Price Point Data'!$A:$A,0)),-99)</f>
        <v>-99</v>
      </c>
      <c r="BW11" s="589">
        <f>IFERROR(INDEX('Price Point Data'!I:I,MATCH($B11,'Price Point Data'!$A:$A,0)),-99)</f>
        <v>-99</v>
      </c>
      <c r="BX11" s="589">
        <f>IFERROR(INDEX('Price Point Data'!J:J,MATCH($B11,'Price Point Data'!$A:$A,0)),-99)</f>
        <v>-99</v>
      </c>
      <c r="BY11" s="589">
        <f>IFERROR(INDEX('Price Point Data'!K:K,MATCH($B11,'Price Point Data'!$A:$A,0)),-99)</f>
        <v>-99</v>
      </c>
      <c r="BZ11" s="589">
        <f>IFERROR(INDEX('Price Point Data'!L:L,MATCH($B11,'Price Point Data'!$A:$A,0)),-99)</f>
        <v>-99</v>
      </c>
      <c r="CA11" s="589">
        <f>IFERROR(INDEX('Price Point Data'!M:M,MATCH($B11,'Price Point Data'!$A:$A,0)),-99)</f>
        <v>-99</v>
      </c>
      <c r="CB11" s="589">
        <f>IFERROR(INDEX('Price Point Data'!N:N,MATCH($B11,'Price Point Data'!$A:$A,0)),-99)</f>
        <v>-99</v>
      </c>
      <c r="CC11" s="599"/>
      <c r="CD11" s="591">
        <v>34468</v>
      </c>
      <c r="CE11" s="582" t="s">
        <v>434</v>
      </c>
      <c r="CF11" s="599" t="s">
        <v>473</v>
      </c>
      <c r="CG11" s="602">
        <v>42005</v>
      </c>
      <c r="CH11" s="582" t="s">
        <v>431</v>
      </c>
      <c r="CI11" s="582" t="s">
        <v>191</v>
      </c>
      <c r="CJ11" s="582" t="s">
        <v>191</v>
      </c>
      <c r="CK11" s="582" t="s">
        <v>474</v>
      </c>
      <c r="CL11" s="591">
        <v>42005</v>
      </c>
      <c r="CM11" s="582" t="s">
        <v>464</v>
      </c>
      <c r="CN11" s="582" t="s">
        <v>191</v>
      </c>
      <c r="CO11" s="582" t="s">
        <v>211</v>
      </c>
      <c r="CP11" s="582" t="s">
        <v>191</v>
      </c>
      <c r="CQ11" s="582" t="s">
        <v>191</v>
      </c>
      <c r="CR11" s="582" t="s">
        <v>191</v>
      </c>
      <c r="CS11" s="8">
        <v>118</v>
      </c>
      <c r="CT11" s="383"/>
    </row>
    <row r="12" spans="1:98" s="8" customFormat="1" x14ac:dyDescent="0.25">
      <c r="A12" s="17">
        <v>8</v>
      </c>
      <c r="B12" s="20" t="s">
        <v>733</v>
      </c>
      <c r="C12" s="20"/>
      <c r="D12" s="20" t="s">
        <v>55</v>
      </c>
      <c r="E12" s="20" t="s">
        <v>73</v>
      </c>
      <c r="F12" s="20" t="s">
        <v>8</v>
      </c>
      <c r="G12" s="578">
        <v>-99</v>
      </c>
      <c r="H12" s="578">
        <v>0.95128559283769853</v>
      </c>
      <c r="I12" s="578">
        <v>-99</v>
      </c>
      <c r="J12" s="578">
        <v>0.86414298720496718</v>
      </c>
      <c r="K12" s="578">
        <v>-99</v>
      </c>
      <c r="L12" s="578">
        <v>-99</v>
      </c>
      <c r="M12" s="578">
        <v>0.94455282185208456</v>
      </c>
      <c r="N12" s="578">
        <v>-99</v>
      </c>
      <c r="O12" s="578">
        <v>0.86299999999999999</v>
      </c>
      <c r="P12" s="578">
        <v>-99</v>
      </c>
      <c r="Q12" s="578">
        <v>-99</v>
      </c>
      <c r="R12" s="578">
        <v>0.95839264479683695</v>
      </c>
      <c r="S12" s="578">
        <v>-99</v>
      </c>
      <c r="T12" s="578">
        <v>0.86099999999999999</v>
      </c>
      <c r="U12" s="578">
        <v>-99</v>
      </c>
      <c r="V12" s="578">
        <v>-99</v>
      </c>
      <c r="W12" s="578">
        <v>-99</v>
      </c>
      <c r="X12" s="578">
        <v>-99</v>
      </c>
      <c r="Y12" s="578">
        <v>-99</v>
      </c>
      <c r="Z12" s="578">
        <v>-99</v>
      </c>
      <c r="AA12" s="578">
        <v>-99</v>
      </c>
      <c r="AB12" s="578">
        <v>0.95138056281155403</v>
      </c>
      <c r="AC12" s="578">
        <v>-99</v>
      </c>
      <c r="AD12" s="578">
        <v>0.878</v>
      </c>
      <c r="AE12" s="578">
        <v>-99</v>
      </c>
      <c r="AF12" s="578">
        <v>-99</v>
      </c>
      <c r="AG12" s="579">
        <v>-99</v>
      </c>
      <c r="AH12" s="578">
        <v>-99</v>
      </c>
      <c r="AI12" s="579">
        <v>-99</v>
      </c>
      <c r="AJ12" s="578">
        <v>-99</v>
      </c>
      <c r="AK12" s="578">
        <v>-99</v>
      </c>
      <c r="AL12" s="579">
        <v>-99</v>
      </c>
      <c r="AM12" s="578">
        <v>-99</v>
      </c>
      <c r="AN12" s="579">
        <v>-99</v>
      </c>
      <c r="AO12" s="580">
        <v>-99</v>
      </c>
      <c r="AP12" s="578">
        <v>-99</v>
      </c>
      <c r="AQ12" s="579">
        <v>-99</v>
      </c>
      <c r="AR12" s="578">
        <v>-99</v>
      </c>
      <c r="AS12" s="579">
        <v>-99</v>
      </c>
      <c r="AT12" s="578">
        <v>-99</v>
      </c>
      <c r="AU12" s="579">
        <v>-99</v>
      </c>
      <c r="AV12" s="579">
        <v>-99</v>
      </c>
      <c r="AW12" s="579">
        <v>-99</v>
      </c>
      <c r="AX12" s="579">
        <v>-99</v>
      </c>
      <c r="AY12" s="578">
        <v>-99</v>
      </c>
      <c r="AZ12" s="578">
        <v>-99</v>
      </c>
      <c r="BA12" s="579">
        <v>-99</v>
      </c>
      <c r="BB12" s="578">
        <v>-99</v>
      </c>
      <c r="BC12" s="579">
        <v>-99</v>
      </c>
      <c r="BD12" s="580">
        <v>-99</v>
      </c>
      <c r="BE12" s="592">
        <v>-99</v>
      </c>
      <c r="BF12" s="582">
        <v>72</v>
      </c>
      <c r="BG12" s="582"/>
      <c r="BH12" s="592"/>
      <c r="BI12" s="592">
        <v>-99</v>
      </c>
      <c r="BJ12" s="592">
        <f>121-86.1</f>
        <v>34.900000000000006</v>
      </c>
      <c r="BK12" s="592" t="s">
        <v>655</v>
      </c>
      <c r="BL12" s="582"/>
      <c r="BM12" s="586"/>
      <c r="BN12" s="587"/>
      <c r="BO12" s="586"/>
      <c r="BP12" s="588"/>
      <c r="BQ12" s="588"/>
      <c r="BR12" s="588"/>
      <c r="BS12" s="587"/>
      <c r="BT12" s="589">
        <f>IFERROR(INDEX('Price Point Data'!O:O,MATCH($B12,'Price Point Data'!$A:$A,0)),-99)</f>
        <v>-99</v>
      </c>
      <c r="BU12" s="589">
        <f>IFERROR(INDEX('Price Point Data'!P:P,MATCH($B12,'Price Point Data'!$A:$A,0)),-99)</f>
        <v>-99</v>
      </c>
      <c r="BV12" s="589">
        <f>IFERROR(INDEX('Price Point Data'!Q:Q,MATCH($B12,'Price Point Data'!$A:$A,0)),-99)</f>
        <v>-99</v>
      </c>
      <c r="BW12" s="589">
        <f>IFERROR(INDEX('Price Point Data'!I:I,MATCH($B12,'Price Point Data'!$A:$A,0)),-99)</f>
        <v>-99</v>
      </c>
      <c r="BX12" s="589">
        <f>IFERROR(INDEX('Price Point Data'!J:J,MATCH($B12,'Price Point Data'!$A:$A,0)),-99)</f>
        <v>-99</v>
      </c>
      <c r="BY12" s="589">
        <f>IFERROR(INDEX('Price Point Data'!K:K,MATCH($B12,'Price Point Data'!$A:$A,0)),-99)</f>
        <v>-99</v>
      </c>
      <c r="BZ12" s="589">
        <f>IFERROR(INDEX('Price Point Data'!L:L,MATCH($B12,'Price Point Data'!$A:$A,0)),-99)</f>
        <v>-99</v>
      </c>
      <c r="CA12" s="589">
        <f>IFERROR(INDEX('Price Point Data'!M:M,MATCH($B12,'Price Point Data'!$A:$A,0)),-99)</f>
        <v>-99</v>
      </c>
      <c r="CB12" s="589">
        <f>IFERROR(INDEX('Price Point Data'!N:N,MATCH($B12,'Price Point Data'!$A:$A,0)),-99)</f>
        <v>-99</v>
      </c>
      <c r="CC12" s="582"/>
      <c r="CD12" s="582" t="s">
        <v>191</v>
      </c>
      <c r="CE12" s="582" t="s">
        <v>191</v>
      </c>
      <c r="CF12" s="582" t="s">
        <v>473</v>
      </c>
      <c r="CG12" s="591">
        <v>42538</v>
      </c>
      <c r="CH12" s="583" t="s">
        <v>435</v>
      </c>
      <c r="CI12" s="582" t="s">
        <v>191</v>
      </c>
      <c r="CJ12" s="582" t="s">
        <v>191</v>
      </c>
      <c r="CK12" s="582" t="s">
        <v>191</v>
      </c>
      <c r="CL12" s="582" t="s">
        <v>191</v>
      </c>
      <c r="CM12" s="582" t="s">
        <v>191</v>
      </c>
      <c r="CN12" s="582" t="s">
        <v>191</v>
      </c>
      <c r="CO12" s="582" t="s">
        <v>191</v>
      </c>
      <c r="CP12" s="582" t="s">
        <v>191</v>
      </c>
      <c r="CQ12" s="582" t="s">
        <v>191</v>
      </c>
      <c r="CR12" s="582" t="s">
        <v>191</v>
      </c>
      <c r="CS12" s="8">
        <v>65</v>
      </c>
      <c r="CT12" s="383"/>
    </row>
    <row r="13" spans="1:98" s="8" customFormat="1" x14ac:dyDescent="0.25">
      <c r="A13" s="17">
        <v>9</v>
      </c>
      <c r="B13" s="20" t="s">
        <v>735</v>
      </c>
      <c r="C13" s="20" t="s">
        <v>109</v>
      </c>
      <c r="D13" s="20" t="s">
        <v>52</v>
      </c>
      <c r="E13" s="20" t="s">
        <v>73</v>
      </c>
      <c r="F13" s="20" t="s">
        <v>8</v>
      </c>
      <c r="G13" s="578">
        <v>-99</v>
      </c>
      <c r="H13" s="578">
        <v>-99</v>
      </c>
      <c r="I13" s="578">
        <v>-99</v>
      </c>
      <c r="J13" s="578">
        <v>-99</v>
      </c>
      <c r="K13" s="578">
        <v>-98</v>
      </c>
      <c r="L13" s="578">
        <v>-99</v>
      </c>
      <c r="M13" s="578">
        <v>-99</v>
      </c>
      <c r="N13" s="578">
        <v>-99</v>
      </c>
      <c r="O13" s="578">
        <v>-99</v>
      </c>
      <c r="P13" s="578">
        <v>-98</v>
      </c>
      <c r="Q13" s="578">
        <v>-99</v>
      </c>
      <c r="R13" s="578">
        <v>-99</v>
      </c>
      <c r="S13" s="578">
        <v>-99</v>
      </c>
      <c r="T13" s="578">
        <v>-99</v>
      </c>
      <c r="U13" s="578">
        <v>-98</v>
      </c>
      <c r="V13" s="578">
        <v>-99</v>
      </c>
      <c r="W13" s="578">
        <v>-99</v>
      </c>
      <c r="X13" s="578">
        <v>-99</v>
      </c>
      <c r="Y13" s="578">
        <v>-99</v>
      </c>
      <c r="Z13" s="578">
        <v>-99</v>
      </c>
      <c r="AA13" s="578">
        <v>-99</v>
      </c>
      <c r="AB13" s="578">
        <v>-99</v>
      </c>
      <c r="AC13" s="578">
        <v>-99</v>
      </c>
      <c r="AD13" s="578">
        <v>-99</v>
      </c>
      <c r="AE13" s="578">
        <v>-98</v>
      </c>
      <c r="AF13" s="578">
        <v>-99</v>
      </c>
      <c r="AG13" s="579">
        <v>-99</v>
      </c>
      <c r="AH13" s="578">
        <v>-99</v>
      </c>
      <c r="AI13" s="579">
        <v>-99</v>
      </c>
      <c r="AJ13" s="578">
        <v>-99</v>
      </c>
      <c r="AK13" s="578">
        <v>-99</v>
      </c>
      <c r="AL13" s="579">
        <v>-99</v>
      </c>
      <c r="AM13" s="578">
        <v>-99</v>
      </c>
      <c r="AN13" s="579">
        <v>-99</v>
      </c>
      <c r="AO13" s="580">
        <v>-99</v>
      </c>
      <c r="AP13" s="578">
        <v>-99</v>
      </c>
      <c r="AQ13" s="579">
        <v>-99</v>
      </c>
      <c r="AR13" s="578">
        <v>-99</v>
      </c>
      <c r="AS13" s="579">
        <v>-99</v>
      </c>
      <c r="AT13" s="578">
        <v>-99</v>
      </c>
      <c r="AU13" s="579">
        <v>-99</v>
      </c>
      <c r="AV13" s="579">
        <v>-99</v>
      </c>
      <c r="AW13" s="579">
        <v>-99</v>
      </c>
      <c r="AX13" s="579">
        <v>-99</v>
      </c>
      <c r="AY13" s="578">
        <v>-99</v>
      </c>
      <c r="AZ13" s="578">
        <v>-99</v>
      </c>
      <c r="BA13" s="579">
        <v>-99</v>
      </c>
      <c r="BB13" s="578">
        <v>-99</v>
      </c>
      <c r="BC13" s="579">
        <v>-99</v>
      </c>
      <c r="BD13" s="580">
        <v>-99</v>
      </c>
      <c r="BE13" s="581">
        <v>0</v>
      </c>
      <c r="BF13" s="582">
        <v>65</v>
      </c>
      <c r="BG13" s="582" t="s">
        <v>713</v>
      </c>
      <c r="BH13" s="592">
        <v>47</v>
      </c>
      <c r="BI13" s="592">
        <v>18</v>
      </c>
      <c r="BJ13" s="585"/>
      <c r="BK13" s="603"/>
      <c r="BL13" s="582" t="s">
        <v>708</v>
      </c>
      <c r="BM13" s="586"/>
      <c r="BN13" s="587"/>
      <c r="BO13" s="586"/>
      <c r="BP13" s="588"/>
      <c r="BQ13" s="588"/>
      <c r="BR13" s="588"/>
      <c r="BS13" s="604"/>
      <c r="BT13" s="589" t="str">
        <f>IFERROR(INDEX('Price Point Data'!O:O,MATCH($B13,'Price Point Data'!$A:$A,0)),-99)</f>
        <v>Unknown</v>
      </c>
      <c r="BU13" s="589" t="str">
        <f>IFERROR(INDEX('Price Point Data'!P:P,MATCH($B13,'Price Point Data'!$A:$A,0)),-99)</f>
        <v>Unknown</v>
      </c>
      <c r="BV13" s="589" t="str">
        <f>IFERROR(INDEX('Price Point Data'!Q:Q,MATCH($B13,'Price Point Data'!$A:$A,0)),-99)</f>
        <v>Unknown</v>
      </c>
      <c r="BW13" s="589" t="str">
        <f>IFERROR(INDEX('Price Point Data'!I:I,MATCH($B13,'Price Point Data'!$A:$A,0)),-99)</f>
        <v>Unknown</v>
      </c>
      <c r="BX13" s="590" t="str">
        <f>IFERROR(INDEX('Price Point Data'!J:J,MATCH($B13,'Price Point Data'!$A:$A,0)),-99)</f>
        <v>Unknown</v>
      </c>
      <c r="BY13" s="589" t="str">
        <f>IFERROR(INDEX('Price Point Data'!K:K,MATCH($B13,'Price Point Data'!$A:$A,0)),-99)</f>
        <v>Unknown</v>
      </c>
      <c r="BZ13" s="589" t="str">
        <f>IFERROR(INDEX('Price Point Data'!L:L,MATCH($B13,'Price Point Data'!$A:$A,0)),-99)</f>
        <v>Unknown</v>
      </c>
      <c r="CA13" s="589" t="str">
        <f>IFERROR(INDEX('Price Point Data'!M:M,MATCH($B13,'Price Point Data'!$A:$A,0)),-99)</f>
        <v>Unknown</v>
      </c>
      <c r="CB13" s="589" t="str">
        <f>IFERROR(INDEX('Price Point Data'!N:N,MATCH($B13,'Price Point Data'!$A:$A,0)),-99)</f>
        <v>Unknown</v>
      </c>
      <c r="CC13" s="595" t="s">
        <v>289</v>
      </c>
      <c r="CD13" s="582" t="s">
        <v>191</v>
      </c>
      <c r="CE13" s="582" t="s">
        <v>191</v>
      </c>
      <c r="CF13" s="582" t="s">
        <v>191</v>
      </c>
      <c r="CG13" s="582" t="s">
        <v>191</v>
      </c>
      <c r="CH13" s="582" t="s">
        <v>191</v>
      </c>
      <c r="CI13" s="591">
        <v>41395</v>
      </c>
      <c r="CJ13" s="582" t="s">
        <v>198</v>
      </c>
      <c r="CK13" s="582" t="s">
        <v>191</v>
      </c>
      <c r="CL13" s="582" t="s">
        <v>191</v>
      </c>
      <c r="CM13" s="582" t="s">
        <v>191</v>
      </c>
      <c r="CN13" s="591">
        <v>39083</v>
      </c>
      <c r="CO13" s="582" t="s">
        <v>199</v>
      </c>
      <c r="CP13" s="582" t="s">
        <v>191</v>
      </c>
      <c r="CQ13" s="582" t="s">
        <v>191</v>
      </c>
      <c r="CR13" s="582" t="s">
        <v>191</v>
      </c>
      <c r="CS13" s="8">
        <v>133</v>
      </c>
      <c r="CT13" s="383"/>
    </row>
    <row r="14" spans="1:98" s="8" customFormat="1" x14ac:dyDescent="0.25">
      <c r="A14" s="17">
        <v>10</v>
      </c>
      <c r="B14" s="20" t="s">
        <v>732</v>
      </c>
      <c r="C14" s="20" t="s">
        <v>369</v>
      </c>
      <c r="D14" s="20" t="s">
        <v>51</v>
      </c>
      <c r="E14" s="20" t="s">
        <v>73</v>
      </c>
      <c r="F14" s="20" t="s">
        <v>8</v>
      </c>
      <c r="G14" s="578">
        <v>-99</v>
      </c>
      <c r="H14" s="578">
        <v>-98</v>
      </c>
      <c r="I14" s="578">
        <v>-99</v>
      </c>
      <c r="J14" s="578">
        <v>0.53859045289216145</v>
      </c>
      <c r="K14" s="578">
        <v>0.40990600000000005</v>
      </c>
      <c r="L14" s="578">
        <v>-99</v>
      </c>
      <c r="M14" s="578">
        <v>-98</v>
      </c>
      <c r="N14" s="578">
        <v>-99</v>
      </c>
      <c r="O14" s="578">
        <v>0.53025432005734896</v>
      </c>
      <c r="P14" s="578">
        <v>0.40303499999999998</v>
      </c>
      <c r="Q14" s="578">
        <v>-99</v>
      </c>
      <c r="R14" s="578">
        <v>-98</v>
      </c>
      <c r="S14" s="578">
        <v>-99</v>
      </c>
      <c r="T14" s="578">
        <v>0.52968421746100303</v>
      </c>
      <c r="U14" s="578">
        <v>0.42166800000000004</v>
      </c>
      <c r="V14" s="578">
        <v>-99</v>
      </c>
      <c r="W14" s="578">
        <v>-98</v>
      </c>
      <c r="X14" s="578">
        <v>-99</v>
      </c>
      <c r="Y14" s="578">
        <v>-99</v>
      </c>
      <c r="Z14" s="578">
        <v>-99</v>
      </c>
      <c r="AA14" s="578">
        <v>-99</v>
      </c>
      <c r="AB14" s="578">
        <v>-98</v>
      </c>
      <c r="AC14" s="578">
        <v>-99</v>
      </c>
      <c r="AD14" s="578">
        <v>0.6016477084268238</v>
      </c>
      <c r="AE14" s="578">
        <v>0.40137999999999996</v>
      </c>
      <c r="AF14" s="578">
        <v>-99</v>
      </c>
      <c r="AG14" s="579">
        <v>-98</v>
      </c>
      <c r="AH14" s="578">
        <v>-99</v>
      </c>
      <c r="AI14" s="579">
        <v>0.75254778096811481</v>
      </c>
      <c r="AJ14" s="578">
        <v>-99</v>
      </c>
      <c r="AK14" s="578">
        <v>-99</v>
      </c>
      <c r="AL14" s="579">
        <v>-98</v>
      </c>
      <c r="AM14" s="578">
        <v>-99</v>
      </c>
      <c r="AN14" s="579">
        <v>0.7549531924553774</v>
      </c>
      <c r="AO14" s="580">
        <v>-99</v>
      </c>
      <c r="AP14" s="578">
        <v>-99</v>
      </c>
      <c r="AQ14" s="579">
        <v>-98</v>
      </c>
      <c r="AR14" s="578">
        <v>-99</v>
      </c>
      <c r="AS14" s="579">
        <v>0.72607726753676438</v>
      </c>
      <c r="AT14" s="578">
        <v>-99</v>
      </c>
      <c r="AU14" s="579">
        <v>-99</v>
      </c>
      <c r="AV14" s="579">
        <v>-98</v>
      </c>
      <c r="AW14" s="579">
        <v>-99</v>
      </c>
      <c r="AX14" s="579">
        <v>-99</v>
      </c>
      <c r="AY14" s="578">
        <v>-99</v>
      </c>
      <c r="AZ14" s="578">
        <v>-99</v>
      </c>
      <c r="BA14" s="579">
        <v>-98</v>
      </c>
      <c r="BB14" s="578">
        <v>-99</v>
      </c>
      <c r="BC14" s="579">
        <v>0.83756072815249838</v>
      </c>
      <c r="BD14" s="580">
        <v>-99</v>
      </c>
      <c r="BE14" s="581">
        <v>0.69</v>
      </c>
      <c r="BF14" s="582">
        <v>70</v>
      </c>
      <c r="BG14" s="582"/>
      <c r="BH14" s="582">
        <f>63-5.2</f>
        <v>57.8</v>
      </c>
      <c r="BI14" s="584">
        <v>12</v>
      </c>
      <c r="BJ14" s="582"/>
      <c r="BK14" s="585"/>
      <c r="BL14" s="582" t="s">
        <v>688</v>
      </c>
      <c r="BM14" s="586"/>
      <c r="BN14" s="587"/>
      <c r="BO14" s="586"/>
      <c r="BP14" s="588"/>
      <c r="BQ14" s="588"/>
      <c r="BR14" s="588"/>
      <c r="BS14" s="587"/>
      <c r="BT14" s="589" t="str">
        <f>IFERROR(INDEX('Price Point Data'!O:O,MATCH($B14,'Price Point Data'!$A:$A,0)),-99)</f>
        <v>Under $250 to $1999</v>
      </c>
      <c r="BU14" s="590">
        <f>IFERROR(INDEX('Price Point Data'!P:P,MATCH($B14,'Price Point Data'!$A:$A,0)),-99)</f>
        <v>0.43620178041543028</v>
      </c>
      <c r="BV14" s="589">
        <f>IFERROR(INDEX('Price Point Data'!Q:Q,MATCH($B14,'Price Point Data'!$A:$A,0)),-99)</f>
        <v>337</v>
      </c>
      <c r="BW14" s="589" t="str">
        <f>IFERROR(INDEX('Price Point Data'!I:I,MATCH($B14,'Price Point Data'!$A:$A,0)),-99)</f>
        <v>No constraint</v>
      </c>
      <c r="BX14" s="589" t="str">
        <f>IFERROR(INDEX('Price Point Data'!J:J,MATCH($B14,'Price Point Data'!$A:$A,0)),-99)</f>
        <v>N/A</v>
      </c>
      <c r="BY14" s="589" t="str">
        <f>IFERROR(INDEX('Price Point Data'!K:K,MATCH($B14,'Price Point Data'!$A:$A,0)),-99)</f>
        <v>N/A</v>
      </c>
      <c r="BZ14" s="589" t="str">
        <f>IFERROR(INDEX('Price Point Data'!L:L,MATCH($B14,'Price Point Data'!$A:$A,0)),-99)</f>
        <v>$1500 - $1999</v>
      </c>
      <c r="CA14" s="590">
        <f>IFERROR(INDEX('Price Point Data'!M:M,MATCH($B14,'Price Point Data'!$A:$A,0)),-99)</f>
        <v>0.19230769230769232</v>
      </c>
      <c r="CB14" s="589">
        <f>IFERROR(INDEX('Price Point Data'!N:N,MATCH($B14,'Price Point Data'!$A:$A,0)),-99)</f>
        <v>26</v>
      </c>
      <c r="CC14" s="605" t="s">
        <v>350</v>
      </c>
      <c r="CD14" s="582" t="s">
        <v>191</v>
      </c>
      <c r="CE14" s="582" t="s">
        <v>191</v>
      </c>
      <c r="CF14" s="582" t="s">
        <v>191</v>
      </c>
      <c r="CG14" s="582" t="s">
        <v>191</v>
      </c>
      <c r="CH14" s="582" t="s">
        <v>191</v>
      </c>
      <c r="CI14" s="591">
        <v>41792</v>
      </c>
      <c r="CJ14" s="582" t="s">
        <v>207</v>
      </c>
      <c r="CK14" s="582" t="s">
        <v>191</v>
      </c>
      <c r="CL14" s="582" t="s">
        <v>191</v>
      </c>
      <c r="CM14" s="582" t="s">
        <v>191</v>
      </c>
      <c r="CN14" s="582" t="s">
        <v>191</v>
      </c>
      <c r="CO14" s="582" t="s">
        <v>191</v>
      </c>
      <c r="CP14" s="582" t="s">
        <v>191</v>
      </c>
      <c r="CQ14" s="582" t="s">
        <v>191</v>
      </c>
      <c r="CR14" s="582" t="s">
        <v>191</v>
      </c>
      <c r="CS14" s="8">
        <v>61</v>
      </c>
      <c r="CT14" s="383"/>
    </row>
    <row r="15" spans="1:98" s="8" customFormat="1" x14ac:dyDescent="0.25">
      <c r="A15" s="17">
        <v>11</v>
      </c>
      <c r="B15" s="20" t="s">
        <v>775</v>
      </c>
      <c r="C15" s="20" t="s">
        <v>671</v>
      </c>
      <c r="D15" s="20" t="s">
        <v>53</v>
      </c>
      <c r="E15" s="20" t="s">
        <v>73</v>
      </c>
      <c r="F15" s="20" t="s">
        <v>8</v>
      </c>
      <c r="G15" s="578">
        <v>-99</v>
      </c>
      <c r="H15" s="578">
        <v>9.3362613442261322E-2</v>
      </c>
      <c r="I15" s="578">
        <v>3.04E-2</v>
      </c>
      <c r="J15" s="578">
        <v>0.1074153783658072</v>
      </c>
      <c r="K15" s="578">
        <v>4.6955999999999998E-2</v>
      </c>
      <c r="L15" s="578">
        <v>-99</v>
      </c>
      <c r="M15" s="578">
        <v>8.2000000000000003E-2</v>
      </c>
      <c r="N15" s="578">
        <v>5.0300999999999998E-2</v>
      </c>
      <c r="O15" s="578">
        <v>9.7000000000000003E-2</v>
      </c>
      <c r="P15" s="578">
        <v>6.2032999999999991E-2</v>
      </c>
      <c r="Q15" s="578">
        <v>-99</v>
      </c>
      <c r="R15" s="578">
        <v>9.7000000000000003E-2</v>
      </c>
      <c r="S15" s="578">
        <v>1.1439999999999999E-2</v>
      </c>
      <c r="T15" s="578">
        <v>0.11</v>
      </c>
      <c r="U15" s="578">
        <v>3.1493999999999994E-2</v>
      </c>
      <c r="V15" s="578">
        <v>-99</v>
      </c>
      <c r="W15" s="578">
        <v>-99</v>
      </c>
      <c r="X15" s="578">
        <v>-99</v>
      </c>
      <c r="Y15" s="578">
        <v>-99</v>
      </c>
      <c r="Z15" s="578">
        <v>-99</v>
      </c>
      <c r="AA15" s="578">
        <v>-99</v>
      </c>
      <c r="AB15" s="578">
        <v>0.12</v>
      </c>
      <c r="AC15" s="578">
        <v>2.0500000000000001E-2</v>
      </c>
      <c r="AD15" s="578">
        <v>0.13700000000000001</v>
      </c>
      <c r="AE15" s="578">
        <v>4.3927000000000001E-2</v>
      </c>
      <c r="AF15" s="578">
        <v>-99</v>
      </c>
      <c r="AG15" s="579">
        <v>-99</v>
      </c>
      <c r="AH15" s="578">
        <v>-99</v>
      </c>
      <c r="AI15" s="579">
        <v>-99</v>
      </c>
      <c r="AJ15" s="578">
        <v>-99</v>
      </c>
      <c r="AK15" s="578">
        <v>-99</v>
      </c>
      <c r="AL15" s="579">
        <v>-99</v>
      </c>
      <c r="AM15" s="578">
        <v>-99</v>
      </c>
      <c r="AN15" s="579">
        <v>-99</v>
      </c>
      <c r="AO15" s="580">
        <v>-99</v>
      </c>
      <c r="AP15" s="578">
        <v>-99</v>
      </c>
      <c r="AQ15" s="579">
        <v>-99</v>
      </c>
      <c r="AR15" s="578">
        <v>-99</v>
      </c>
      <c r="AS15" s="579">
        <v>-99</v>
      </c>
      <c r="AT15" s="578">
        <v>-99</v>
      </c>
      <c r="AU15" s="579">
        <v>-99</v>
      </c>
      <c r="AV15" s="579">
        <v>-99</v>
      </c>
      <c r="AW15" s="579">
        <v>-99</v>
      </c>
      <c r="AX15" s="579">
        <v>-99</v>
      </c>
      <c r="AY15" s="578">
        <v>-99</v>
      </c>
      <c r="AZ15" s="578">
        <v>-99</v>
      </c>
      <c r="BA15" s="579">
        <v>-99</v>
      </c>
      <c r="BB15" s="578">
        <v>-99</v>
      </c>
      <c r="BC15" s="579">
        <v>-99</v>
      </c>
      <c r="BD15" s="580">
        <v>-99</v>
      </c>
      <c r="BE15" s="592">
        <v>-99</v>
      </c>
      <c r="BF15" s="582">
        <v>-98</v>
      </c>
      <c r="BG15" s="582"/>
      <c r="BH15" s="592">
        <f>900</f>
        <v>900</v>
      </c>
      <c r="BI15" s="592">
        <v>-99</v>
      </c>
      <c r="BJ15" s="592">
        <v>750</v>
      </c>
      <c r="BK15" s="598" t="s">
        <v>655</v>
      </c>
      <c r="BL15" s="582" t="s">
        <v>689</v>
      </c>
      <c r="BM15" s="586"/>
      <c r="BN15" s="587"/>
      <c r="BO15" s="586"/>
      <c r="BP15" s="588"/>
      <c r="BQ15" s="588"/>
      <c r="BR15" s="588"/>
      <c r="BS15" s="587"/>
      <c r="BT15" s="589">
        <f>IFERROR(INDEX('Price Point Data'!O:O,MATCH($B15,'Price Point Data'!$A:$A,0)),-99)</f>
        <v>-99</v>
      </c>
      <c r="BU15" s="589">
        <f>IFERROR(INDEX('Price Point Data'!P:P,MATCH($B15,'Price Point Data'!$A:$A,0)),-99)</f>
        <v>-99</v>
      </c>
      <c r="BV15" s="589">
        <f>IFERROR(INDEX('Price Point Data'!Q:Q,MATCH($B15,'Price Point Data'!$A:$A,0)),-99)</f>
        <v>-99</v>
      </c>
      <c r="BW15" s="589">
        <f>IFERROR(INDEX('Price Point Data'!I:I,MATCH($B15,'Price Point Data'!$A:$A,0)),-99)</f>
        <v>-99</v>
      </c>
      <c r="BX15" s="589">
        <f>IFERROR(INDEX('Price Point Data'!J:J,MATCH($B15,'Price Point Data'!$A:$A,0)),-99)</f>
        <v>-99</v>
      </c>
      <c r="BY15" s="589">
        <f>IFERROR(INDEX('Price Point Data'!K:K,MATCH($B15,'Price Point Data'!$A:$A,0)),-99)</f>
        <v>-99</v>
      </c>
      <c r="BZ15" s="589">
        <f>IFERROR(INDEX('Price Point Data'!L:L,MATCH($B15,'Price Point Data'!$A:$A,0)),-99)</f>
        <v>-99</v>
      </c>
      <c r="CA15" s="589">
        <f>IFERROR(INDEX('Price Point Data'!M:M,MATCH($B15,'Price Point Data'!$A:$A,0)),-99)</f>
        <v>-99</v>
      </c>
      <c r="CB15" s="589">
        <f>IFERROR(INDEX('Price Point Data'!N:N,MATCH($B15,'Price Point Data'!$A:$A,0)),-99)</f>
        <v>-99</v>
      </c>
      <c r="CC15" s="582"/>
      <c r="CD15" s="582" t="s">
        <v>191</v>
      </c>
      <c r="CE15" s="582" t="s">
        <v>191</v>
      </c>
      <c r="CF15" s="582" t="s">
        <v>191</v>
      </c>
      <c r="CG15" s="582" t="s">
        <v>191</v>
      </c>
      <c r="CH15" s="582" t="s">
        <v>191</v>
      </c>
      <c r="CI15" s="582" t="s">
        <v>191</v>
      </c>
      <c r="CJ15" s="582" t="s">
        <v>191</v>
      </c>
      <c r="CK15" s="582" t="s">
        <v>191</v>
      </c>
      <c r="CL15" s="582" t="s">
        <v>191</v>
      </c>
      <c r="CM15" s="582" t="s">
        <v>191</v>
      </c>
      <c r="CN15" s="591">
        <v>38718</v>
      </c>
      <c r="CO15" s="582" t="s">
        <v>212</v>
      </c>
      <c r="CP15" s="582" t="s">
        <v>191</v>
      </c>
      <c r="CQ15" s="582" t="s">
        <v>191</v>
      </c>
      <c r="CR15" s="582" t="s">
        <v>191</v>
      </c>
      <c r="CS15" s="8">
        <v>78</v>
      </c>
      <c r="CT15" s="383"/>
    </row>
    <row r="16" spans="1:98" s="8" customFormat="1" x14ac:dyDescent="0.25">
      <c r="A16" s="17">
        <v>12</v>
      </c>
      <c r="B16" s="20" t="s">
        <v>89</v>
      </c>
      <c r="C16" s="20" t="s">
        <v>107</v>
      </c>
      <c r="D16" s="20" t="s">
        <v>52</v>
      </c>
      <c r="E16" s="20" t="s">
        <v>73</v>
      </c>
      <c r="F16" s="20" t="s">
        <v>8</v>
      </c>
      <c r="G16" s="578">
        <v>-99</v>
      </c>
      <c r="H16" s="578">
        <v>0.66939067709045774</v>
      </c>
      <c r="I16" s="578">
        <v>-99</v>
      </c>
      <c r="J16" s="578">
        <v>0.32373509479064932</v>
      </c>
      <c r="K16" s="578">
        <v>-99</v>
      </c>
      <c r="L16" s="578">
        <v>-99</v>
      </c>
      <c r="M16" s="578">
        <v>0.6696669937982993</v>
      </c>
      <c r="N16" s="578">
        <v>-99</v>
      </c>
      <c r="O16" s="578">
        <v>0.32373387517395574</v>
      </c>
      <c r="P16" s="578">
        <v>-99</v>
      </c>
      <c r="Q16" s="578">
        <v>-99</v>
      </c>
      <c r="R16" s="578">
        <v>0.67804757049442699</v>
      </c>
      <c r="S16" s="578">
        <v>-99</v>
      </c>
      <c r="T16" s="578">
        <v>0.32289089435119644</v>
      </c>
      <c r="U16" s="578">
        <v>-99</v>
      </c>
      <c r="V16" s="578">
        <v>-99</v>
      </c>
      <c r="W16" s="578">
        <v>-99</v>
      </c>
      <c r="X16" s="578">
        <v>-99</v>
      </c>
      <c r="Y16" s="578">
        <v>-99</v>
      </c>
      <c r="Z16" s="578">
        <v>-99</v>
      </c>
      <c r="AA16" s="578">
        <v>-99</v>
      </c>
      <c r="AB16" s="578">
        <v>0.63922769606916452</v>
      </c>
      <c r="AC16" s="578">
        <v>-99</v>
      </c>
      <c r="AD16" s="578">
        <v>0.32673994162933817</v>
      </c>
      <c r="AE16" s="578">
        <v>-99</v>
      </c>
      <c r="AF16" s="578">
        <v>-99</v>
      </c>
      <c r="AG16" s="579">
        <v>0.88662016732526805</v>
      </c>
      <c r="AH16" s="578">
        <v>-99</v>
      </c>
      <c r="AI16" s="579">
        <v>0.4418494481165896</v>
      </c>
      <c r="AJ16" s="578">
        <v>-99</v>
      </c>
      <c r="AK16" s="578">
        <v>-99</v>
      </c>
      <c r="AL16" s="579">
        <v>0.88277364968812722</v>
      </c>
      <c r="AM16" s="578">
        <v>-99</v>
      </c>
      <c r="AN16" s="579">
        <v>0.44168606461561633</v>
      </c>
      <c r="AO16" s="580">
        <v>-99</v>
      </c>
      <c r="AP16" s="578">
        <v>-99</v>
      </c>
      <c r="AQ16" s="579">
        <v>0.89774338059137793</v>
      </c>
      <c r="AR16" s="578">
        <v>-99</v>
      </c>
      <c r="AS16" s="579">
        <v>0.44611809454444307</v>
      </c>
      <c r="AT16" s="578">
        <v>-99</v>
      </c>
      <c r="AU16" s="579">
        <v>-99</v>
      </c>
      <c r="AV16" s="579">
        <v>-99</v>
      </c>
      <c r="AW16" s="579">
        <v>-99</v>
      </c>
      <c r="AX16" s="579">
        <v>-99</v>
      </c>
      <c r="AY16" s="578">
        <v>-99</v>
      </c>
      <c r="AZ16" s="578">
        <v>-99</v>
      </c>
      <c r="BA16" s="579">
        <v>0.8628706819413462</v>
      </c>
      <c r="BB16" s="578">
        <v>-99</v>
      </c>
      <c r="BC16" s="579">
        <v>0.42729438162055816</v>
      </c>
      <c r="BD16" s="580">
        <v>-99</v>
      </c>
      <c r="BE16" s="581">
        <v>0.13</v>
      </c>
      <c r="BF16" s="582">
        <v>105</v>
      </c>
      <c r="BG16" s="582" t="s">
        <v>714</v>
      </c>
      <c r="BH16" s="593">
        <v>36</v>
      </c>
      <c r="BI16" s="592">
        <v>70</v>
      </c>
      <c r="BJ16" s="583"/>
      <c r="BK16" s="603"/>
      <c r="BL16" s="583" t="s">
        <v>960</v>
      </c>
      <c r="BM16" s="586"/>
      <c r="BN16" s="587"/>
      <c r="BO16" s="586"/>
      <c r="BP16" s="588"/>
      <c r="BQ16" s="588"/>
      <c r="BR16" s="588"/>
      <c r="BS16" s="587"/>
      <c r="BT16" s="589" t="str">
        <f>IFERROR(INDEX('Price Point Data'!O:O,MATCH($B16,'Price Point Data'!$A:$A,0)),-99)</f>
        <v>Unknown</v>
      </c>
      <c r="BU16" s="589" t="str">
        <f>IFERROR(INDEX('Price Point Data'!P:P,MATCH($B16,'Price Point Data'!$A:$A,0)),-99)</f>
        <v>Unknown</v>
      </c>
      <c r="BV16" s="589" t="str">
        <f>IFERROR(INDEX('Price Point Data'!Q:Q,MATCH($B16,'Price Point Data'!$A:$A,0)),-99)</f>
        <v>Unknown</v>
      </c>
      <c r="BW16" s="589" t="str">
        <f>IFERROR(INDEX('Price Point Data'!I:I,MATCH($B16,'Price Point Data'!$A:$A,0)),-99)</f>
        <v>Unknown</v>
      </c>
      <c r="BX16" s="590" t="str">
        <f>IFERROR(INDEX('Price Point Data'!J:J,MATCH($B16,'Price Point Data'!$A:$A,0)),-99)</f>
        <v>Unknown</v>
      </c>
      <c r="BY16" s="589" t="str">
        <f>IFERROR(INDEX('Price Point Data'!K:K,MATCH($B16,'Price Point Data'!$A:$A,0)),-99)</f>
        <v>Unknown</v>
      </c>
      <c r="BZ16" s="589" t="str">
        <f>IFERROR(INDEX('Price Point Data'!L:L,MATCH($B16,'Price Point Data'!$A:$A,0)),-99)</f>
        <v>Unknown</v>
      </c>
      <c r="CA16" s="589" t="str">
        <f>IFERROR(INDEX('Price Point Data'!M:M,MATCH($B16,'Price Point Data'!$A:$A,0)),-99)</f>
        <v>Unknown</v>
      </c>
      <c r="CB16" s="589" t="str">
        <f>IFERROR(INDEX('Price Point Data'!N:N,MATCH($B16,'Price Point Data'!$A:$A,0)),-99)</f>
        <v>Unknown</v>
      </c>
      <c r="CC16" s="595" t="s">
        <v>289</v>
      </c>
      <c r="CD16" s="582" t="s">
        <v>191</v>
      </c>
      <c r="CE16" s="582" t="s">
        <v>191</v>
      </c>
      <c r="CF16" s="582" t="s">
        <v>191</v>
      </c>
      <c r="CG16" s="582" t="s">
        <v>191</v>
      </c>
      <c r="CH16" s="582" t="s">
        <v>191</v>
      </c>
      <c r="CI16" s="591">
        <v>41395</v>
      </c>
      <c r="CJ16" s="582" t="s">
        <v>198</v>
      </c>
      <c r="CK16" s="582" t="s">
        <v>191</v>
      </c>
      <c r="CL16" s="582" t="s">
        <v>191</v>
      </c>
      <c r="CM16" s="582" t="s">
        <v>191</v>
      </c>
      <c r="CN16" s="591">
        <v>39083</v>
      </c>
      <c r="CO16" s="582" t="s">
        <v>199</v>
      </c>
      <c r="CP16" s="582" t="s">
        <v>191</v>
      </c>
      <c r="CQ16" s="582" t="s">
        <v>191</v>
      </c>
      <c r="CR16" s="582" t="s">
        <v>191</v>
      </c>
      <c r="CS16" s="8">
        <v>114</v>
      </c>
      <c r="CT16" s="383"/>
    </row>
    <row r="17" spans="1:98" s="8" customFormat="1" x14ac:dyDescent="0.25">
      <c r="A17" s="17">
        <v>13</v>
      </c>
      <c r="B17" s="20" t="s">
        <v>734</v>
      </c>
      <c r="C17" s="20" t="s">
        <v>121</v>
      </c>
      <c r="D17" s="20" t="s">
        <v>52</v>
      </c>
      <c r="E17" s="20" t="s">
        <v>73</v>
      </c>
      <c r="F17" s="20" t="s">
        <v>8</v>
      </c>
      <c r="G17" s="578">
        <v>-99</v>
      </c>
      <c r="H17" s="578">
        <v>-98</v>
      </c>
      <c r="I17" s="578">
        <v>-99</v>
      </c>
      <c r="J17" s="578">
        <v>-98</v>
      </c>
      <c r="K17" s="578">
        <v>-98</v>
      </c>
      <c r="L17" s="578">
        <v>-99</v>
      </c>
      <c r="M17" s="578">
        <v>-98</v>
      </c>
      <c r="N17" s="578">
        <v>-99</v>
      </c>
      <c r="O17" s="578">
        <v>-98</v>
      </c>
      <c r="P17" s="578">
        <v>-98</v>
      </c>
      <c r="Q17" s="578">
        <v>-99</v>
      </c>
      <c r="R17" s="578">
        <v>-98</v>
      </c>
      <c r="S17" s="578">
        <v>-99</v>
      </c>
      <c r="T17" s="578">
        <v>-98</v>
      </c>
      <c r="U17" s="578">
        <v>-98</v>
      </c>
      <c r="V17" s="578">
        <v>-99</v>
      </c>
      <c r="W17" s="578">
        <v>-98</v>
      </c>
      <c r="X17" s="578">
        <v>-99</v>
      </c>
      <c r="Y17" s="578">
        <v>-98</v>
      </c>
      <c r="Z17" s="578">
        <v>-99</v>
      </c>
      <c r="AA17" s="578">
        <v>-99</v>
      </c>
      <c r="AB17" s="578">
        <v>-98</v>
      </c>
      <c r="AC17" s="578">
        <v>-99</v>
      </c>
      <c r="AD17" s="578">
        <v>-98</v>
      </c>
      <c r="AE17" s="578">
        <v>-98</v>
      </c>
      <c r="AF17" s="578">
        <v>-99</v>
      </c>
      <c r="AG17" s="579">
        <v>0.84714932044525826</v>
      </c>
      <c r="AH17" s="578">
        <v>-99</v>
      </c>
      <c r="AI17" s="579">
        <v>1.582170066925229</v>
      </c>
      <c r="AJ17" s="578">
        <v>1.6160000000000001</v>
      </c>
      <c r="AK17" s="578">
        <v>-99</v>
      </c>
      <c r="AL17" s="579">
        <v>0.71353085987300346</v>
      </c>
      <c r="AM17" s="578">
        <v>-99</v>
      </c>
      <c r="AN17" s="579">
        <v>1.5418398601138272</v>
      </c>
      <c r="AO17" s="580">
        <v>1.3699999999999999</v>
      </c>
      <c r="AP17" s="578">
        <v>-99</v>
      </c>
      <c r="AQ17" s="579">
        <v>0.94440725175385021</v>
      </c>
      <c r="AR17" s="578">
        <v>-99</v>
      </c>
      <c r="AS17" s="579">
        <v>1.6741512760707278</v>
      </c>
      <c r="AT17" s="578">
        <v>1.8880000000000003</v>
      </c>
      <c r="AU17" s="579">
        <v>-99</v>
      </c>
      <c r="AV17" s="579">
        <v>-99</v>
      </c>
      <c r="AW17" s="579">
        <v>-99</v>
      </c>
      <c r="AX17" s="579">
        <v>-99</v>
      </c>
      <c r="AY17" s="578">
        <v>-99</v>
      </c>
      <c r="AZ17" s="578">
        <v>-99</v>
      </c>
      <c r="BA17" s="579">
        <v>0.99661318563876433</v>
      </c>
      <c r="BB17" s="578">
        <v>-99</v>
      </c>
      <c r="BC17" s="579">
        <v>1.4072102157773072</v>
      </c>
      <c r="BD17" s="580">
        <v>1.569</v>
      </c>
      <c r="BE17" s="581">
        <v>0.88</v>
      </c>
      <c r="BF17" s="582">
        <v>138</v>
      </c>
      <c r="BG17" s="582" t="s">
        <v>852</v>
      </c>
      <c r="BH17" s="583"/>
      <c r="BI17" s="584">
        <v>115</v>
      </c>
      <c r="BJ17" s="583">
        <v>92</v>
      </c>
      <c r="BK17" s="583" t="s">
        <v>880</v>
      </c>
      <c r="BL17" s="583" t="s">
        <v>881</v>
      </c>
      <c r="BM17" s="586"/>
      <c r="BN17" s="587"/>
      <c r="BO17" s="586"/>
      <c r="BP17" s="588"/>
      <c r="BQ17" s="588"/>
      <c r="BR17" s="588"/>
      <c r="BS17" s="587"/>
      <c r="BT17" s="589" t="str">
        <f>IFERROR(INDEX('Price Point Data'!O:O,MATCH($B17,'Price Point Data'!$A:$A,0)),-99)</f>
        <v>Unknown</v>
      </c>
      <c r="BU17" s="589" t="str">
        <f>IFERROR(INDEX('Price Point Data'!P:P,MATCH($B17,'Price Point Data'!$A:$A,0)),-99)</f>
        <v>Unknown</v>
      </c>
      <c r="BV17" s="589" t="str">
        <f>IFERROR(INDEX('Price Point Data'!Q:Q,MATCH($B17,'Price Point Data'!$A:$A,0)),-99)</f>
        <v>Unknown</v>
      </c>
      <c r="BW17" s="589" t="str">
        <f>IFERROR(INDEX('Price Point Data'!I:I,MATCH($B17,'Price Point Data'!$A:$A,0)),-99)</f>
        <v>Unknown</v>
      </c>
      <c r="BX17" s="590" t="str">
        <f>IFERROR(INDEX('Price Point Data'!J:J,MATCH($B17,'Price Point Data'!$A:$A,0)),-99)</f>
        <v>Unknown</v>
      </c>
      <c r="BY17" s="589" t="str">
        <f>IFERROR(INDEX('Price Point Data'!K:K,MATCH($B17,'Price Point Data'!$A:$A,0)),-99)</f>
        <v>Unknown</v>
      </c>
      <c r="BZ17" s="589" t="str">
        <f>IFERROR(INDEX('Price Point Data'!L:L,MATCH($B17,'Price Point Data'!$A:$A,0)),-99)</f>
        <v>Unknown</v>
      </c>
      <c r="CA17" s="589" t="str">
        <f>IFERROR(INDEX('Price Point Data'!M:M,MATCH($B17,'Price Point Data'!$A:$A,0)),-99)</f>
        <v>Unknown</v>
      </c>
      <c r="CB17" s="589" t="str">
        <f>IFERROR(INDEX('Price Point Data'!N:N,MATCH($B17,'Price Point Data'!$A:$A,0)),-99)</f>
        <v>Unknown</v>
      </c>
      <c r="CC17" s="595" t="s">
        <v>290</v>
      </c>
      <c r="CD17" s="582" t="s">
        <v>191</v>
      </c>
      <c r="CE17" s="582" t="s">
        <v>191</v>
      </c>
      <c r="CF17" s="582" t="s">
        <v>191</v>
      </c>
      <c r="CG17" s="582" t="s">
        <v>191</v>
      </c>
      <c r="CH17" s="582" t="s">
        <v>191</v>
      </c>
      <c r="CI17" s="591">
        <v>40787</v>
      </c>
      <c r="CJ17" s="582" t="s">
        <v>202</v>
      </c>
      <c r="CK17" s="582" t="s">
        <v>473</v>
      </c>
      <c r="CL17" s="591">
        <v>41974</v>
      </c>
      <c r="CM17" s="582" t="s">
        <v>203</v>
      </c>
      <c r="CN17" s="582" t="s">
        <v>191</v>
      </c>
      <c r="CO17" s="582" t="s">
        <v>191</v>
      </c>
      <c r="CP17" s="582" t="s">
        <v>191</v>
      </c>
      <c r="CQ17" s="582" t="s">
        <v>191</v>
      </c>
      <c r="CR17" s="582" t="s">
        <v>191</v>
      </c>
      <c r="CS17" s="8">
        <v>35</v>
      </c>
      <c r="CT17" s="383"/>
    </row>
    <row r="18" spans="1:98" s="8" customFormat="1" x14ac:dyDescent="0.25">
      <c r="A18" s="17">
        <v>14</v>
      </c>
      <c r="B18" s="20" t="s">
        <v>88</v>
      </c>
      <c r="C18" s="17"/>
      <c r="D18" s="20" t="s">
        <v>52</v>
      </c>
      <c r="E18" s="20" t="s">
        <v>73</v>
      </c>
      <c r="F18" s="20" t="s">
        <v>8</v>
      </c>
      <c r="G18" s="578">
        <v>-99</v>
      </c>
      <c r="H18" s="578">
        <v>0.94825099025602044</v>
      </c>
      <c r="I18" s="578">
        <v>-99</v>
      </c>
      <c r="J18" s="578">
        <v>0.96754869853464853</v>
      </c>
      <c r="K18" s="578">
        <v>0.98699999999999999</v>
      </c>
      <c r="L18" s="578">
        <v>-99</v>
      </c>
      <c r="M18" s="578">
        <v>0.94374363104821068</v>
      </c>
      <c r="N18" s="578">
        <v>-99</v>
      </c>
      <c r="O18" s="578">
        <v>0.94049629257667267</v>
      </c>
      <c r="P18" s="578">
        <v>0.97899999999999998</v>
      </c>
      <c r="Q18" s="578">
        <v>-99</v>
      </c>
      <c r="R18" s="578">
        <v>0.95550854957607367</v>
      </c>
      <c r="S18" s="578">
        <v>-99</v>
      </c>
      <c r="T18" s="578">
        <v>0.94249268806194864</v>
      </c>
      <c r="U18" s="578">
        <v>0.995</v>
      </c>
      <c r="V18" s="578">
        <v>-99</v>
      </c>
      <c r="W18" s="578">
        <v>-99</v>
      </c>
      <c r="X18" s="578">
        <v>-99</v>
      </c>
      <c r="Y18" s="578">
        <v>-99</v>
      </c>
      <c r="Z18" s="578">
        <v>-99</v>
      </c>
      <c r="AA18" s="578">
        <v>-99</v>
      </c>
      <c r="AB18" s="578">
        <v>0.93989013648080499</v>
      </c>
      <c r="AC18" s="578">
        <v>-99</v>
      </c>
      <c r="AD18" s="578">
        <v>0.95413354188498067</v>
      </c>
      <c r="AE18" s="578">
        <v>0.99299999999999999</v>
      </c>
      <c r="AF18" s="578">
        <v>-99</v>
      </c>
      <c r="AG18" s="579">
        <v>1.9806353930334133</v>
      </c>
      <c r="AH18" s="578">
        <v>-99</v>
      </c>
      <c r="AI18" s="579">
        <v>2.3271024065605226</v>
      </c>
      <c r="AJ18" s="578">
        <v>2.4670000000000001</v>
      </c>
      <c r="AK18" s="578">
        <v>-99</v>
      </c>
      <c r="AL18" s="579">
        <v>1.8742323148969724</v>
      </c>
      <c r="AM18" s="578">
        <v>-99</v>
      </c>
      <c r="AN18" s="579">
        <v>2.2384198722465145</v>
      </c>
      <c r="AO18" s="580">
        <v>2.246</v>
      </c>
      <c r="AP18" s="578">
        <v>-99</v>
      </c>
      <c r="AQ18" s="579">
        <v>2.0789846708431909</v>
      </c>
      <c r="AR18" s="578">
        <v>-99</v>
      </c>
      <c r="AS18" s="579">
        <v>2.4314814331901826</v>
      </c>
      <c r="AT18" s="578">
        <v>2.6789999999999998</v>
      </c>
      <c r="AU18" s="579">
        <v>-99</v>
      </c>
      <c r="AV18" s="579">
        <v>-99</v>
      </c>
      <c r="AW18" s="579">
        <v>-99</v>
      </c>
      <c r="AX18" s="579">
        <v>-99</v>
      </c>
      <c r="AY18" s="578">
        <v>-99</v>
      </c>
      <c r="AZ18" s="578">
        <v>-99</v>
      </c>
      <c r="BA18" s="579">
        <v>2.0292151597541261</v>
      </c>
      <c r="BB18" s="578">
        <v>-99</v>
      </c>
      <c r="BC18" s="579">
        <v>2.2902401568689936</v>
      </c>
      <c r="BD18" s="580">
        <v>2.5449999999999999</v>
      </c>
      <c r="BE18" s="581">
        <v>0.84</v>
      </c>
      <c r="BF18" s="582">
        <v>230</v>
      </c>
      <c r="BG18" s="582"/>
      <c r="BH18" s="583">
        <v>166</v>
      </c>
      <c r="BI18" s="584">
        <v>35</v>
      </c>
      <c r="BJ18" s="583"/>
      <c r="BK18" s="603"/>
      <c r="BL18" s="583" t="s">
        <v>882</v>
      </c>
      <c r="BM18" s="586"/>
      <c r="BN18" s="587"/>
      <c r="BO18" s="586"/>
      <c r="BP18" s="588"/>
      <c r="BQ18" s="588"/>
      <c r="BR18" s="588"/>
      <c r="BS18" s="587"/>
      <c r="BT18" s="589" t="str">
        <f>IFERROR(INDEX('Price Point Data'!O:O,MATCH($B18,'Price Point Data'!$A:$A,0)),-99)</f>
        <v>Under $200 to $3000 or more</v>
      </c>
      <c r="BU18" s="590">
        <f>IFERROR(INDEX('Price Point Data'!P:P,MATCH($B18,'Price Point Data'!$A:$A,0)),-99)</f>
        <v>0.57585139318885448</v>
      </c>
      <c r="BV18" s="589">
        <f>IFERROR(INDEX('Price Point Data'!Q:Q,MATCH($B18,'Price Point Data'!$A:$A,0)),-99)</f>
        <v>297</v>
      </c>
      <c r="BW18" s="589" t="str">
        <f>IFERROR(INDEX('Price Point Data'!I:I,MATCH($B18,'Price Point Data'!$A:$A,0)),-99)</f>
        <v>No constraint</v>
      </c>
      <c r="BX18" s="606" t="str">
        <f>IFERROR(INDEX('Price Point Data'!J:J,MATCH($B18,'Price Point Data'!$A:$A,0)),-99)</f>
        <v>N/A</v>
      </c>
      <c r="BY18" s="589" t="str">
        <f>IFERROR(INDEX('Price Point Data'!K:K,MATCH($B18,'Price Point Data'!$A:$A,0)),-99)</f>
        <v>N/A</v>
      </c>
      <c r="BZ18" s="589" t="str">
        <f>IFERROR(INDEX('Price Point Data'!L:L,MATCH($B18,'Price Point Data'!$A:$A,0)),-99)</f>
        <v>$2500 or more</v>
      </c>
      <c r="CA18" s="590">
        <f>IFERROR(INDEX('Price Point Data'!M:M,MATCH($B18,'Price Point Data'!$A:$A,0)),-99)</f>
        <v>0.24390243902439024</v>
      </c>
      <c r="CB18" s="589">
        <f>IFERROR(INDEX('Price Point Data'!N:N,MATCH($B18,'Price Point Data'!$A:$A,0)),-99)</f>
        <v>41</v>
      </c>
      <c r="CC18" s="590"/>
      <c r="CD18" s="582" t="s">
        <v>191</v>
      </c>
      <c r="CE18" s="582" t="s">
        <v>191</v>
      </c>
      <c r="CF18" s="582" t="s">
        <v>191</v>
      </c>
      <c r="CG18" s="582" t="s">
        <v>191</v>
      </c>
      <c r="CH18" s="582" t="s">
        <v>191</v>
      </c>
      <c r="CI18" s="591">
        <v>41426</v>
      </c>
      <c r="CJ18" s="582" t="s">
        <v>204</v>
      </c>
      <c r="CK18" s="582" t="s">
        <v>474</v>
      </c>
      <c r="CL18" s="591">
        <v>42186</v>
      </c>
      <c r="CM18" s="582" t="s">
        <v>205</v>
      </c>
      <c r="CN18" s="591">
        <v>41275</v>
      </c>
      <c r="CO18" s="582" t="s">
        <v>206</v>
      </c>
      <c r="CP18" s="582" t="s">
        <v>191</v>
      </c>
      <c r="CQ18" s="582" t="s">
        <v>191</v>
      </c>
      <c r="CR18" s="582" t="s">
        <v>191</v>
      </c>
      <c r="CS18" s="8">
        <v>22</v>
      </c>
      <c r="CT18" s="383"/>
    </row>
    <row r="19" spans="1:98" s="8" customFormat="1" x14ac:dyDescent="0.25">
      <c r="A19" s="17">
        <v>15</v>
      </c>
      <c r="B19" s="20" t="s">
        <v>11</v>
      </c>
      <c r="C19" s="20" t="s">
        <v>90</v>
      </c>
      <c r="D19" s="20" t="s">
        <v>51</v>
      </c>
      <c r="E19" s="20" t="s">
        <v>73</v>
      </c>
      <c r="F19" s="20" t="s">
        <v>8</v>
      </c>
      <c r="G19" s="578">
        <v>-99</v>
      </c>
      <c r="H19" s="578">
        <v>0.31656002225626545</v>
      </c>
      <c r="I19" s="578">
        <v>-99</v>
      </c>
      <c r="J19" s="578">
        <v>0.6363562558276038</v>
      </c>
      <c r="K19" s="578">
        <v>-99</v>
      </c>
      <c r="L19" s="578">
        <v>-99</v>
      </c>
      <c r="M19" s="578">
        <v>0.31989505752758524</v>
      </c>
      <c r="N19" s="578">
        <v>-99</v>
      </c>
      <c r="O19" s="578">
        <v>0.63353006421986668</v>
      </c>
      <c r="P19" s="578">
        <v>-99</v>
      </c>
      <c r="Q19" s="578">
        <v>-99</v>
      </c>
      <c r="R19" s="578">
        <v>0.27798318305411873</v>
      </c>
      <c r="S19" s="578">
        <v>-99</v>
      </c>
      <c r="T19" s="578">
        <v>0.6320642910849692</v>
      </c>
      <c r="U19" s="578">
        <v>-99</v>
      </c>
      <c r="V19" s="578">
        <v>-99</v>
      </c>
      <c r="W19" s="578">
        <v>-99</v>
      </c>
      <c r="X19" s="578">
        <v>-99</v>
      </c>
      <c r="Y19" s="578">
        <v>-99</v>
      </c>
      <c r="Z19" s="578">
        <v>-99</v>
      </c>
      <c r="AA19" s="578">
        <v>-99</v>
      </c>
      <c r="AB19" s="578">
        <v>0.43466257397380181</v>
      </c>
      <c r="AC19" s="578">
        <v>-99</v>
      </c>
      <c r="AD19" s="578">
        <v>0.66225689411424216</v>
      </c>
      <c r="AE19" s="578">
        <v>-99</v>
      </c>
      <c r="AF19" s="578">
        <v>-99</v>
      </c>
      <c r="AG19" s="579">
        <v>0.35040677506377932</v>
      </c>
      <c r="AH19" s="578">
        <v>-99</v>
      </c>
      <c r="AI19" s="579">
        <v>0.67710747254138626</v>
      </c>
      <c r="AJ19" s="578">
        <v>-99</v>
      </c>
      <c r="AK19" s="578">
        <v>-99</v>
      </c>
      <c r="AL19" s="579">
        <v>0.35694836925391626</v>
      </c>
      <c r="AM19" s="578">
        <v>-99</v>
      </c>
      <c r="AN19" s="579">
        <v>0.67397951696992719</v>
      </c>
      <c r="AO19" s="580">
        <v>-99</v>
      </c>
      <c r="AP19" s="578">
        <v>-99</v>
      </c>
      <c r="AQ19" s="579">
        <v>0.30731149990614043</v>
      </c>
      <c r="AR19" s="578">
        <v>-99</v>
      </c>
      <c r="AS19" s="579">
        <v>0.67710734952307117</v>
      </c>
      <c r="AT19" s="578">
        <v>-99</v>
      </c>
      <c r="AU19" s="579">
        <v>-99</v>
      </c>
      <c r="AV19" s="579">
        <v>-99</v>
      </c>
      <c r="AW19" s="579">
        <v>-99</v>
      </c>
      <c r="AX19" s="579">
        <v>-99</v>
      </c>
      <c r="AY19" s="578">
        <v>-99</v>
      </c>
      <c r="AZ19" s="578">
        <v>-99</v>
      </c>
      <c r="BA19" s="579">
        <v>0.47228470757878971</v>
      </c>
      <c r="BB19" s="578">
        <v>-99</v>
      </c>
      <c r="BC19" s="579">
        <v>0.68889194200985149</v>
      </c>
      <c r="BD19" s="580">
        <v>-99</v>
      </c>
      <c r="BE19" s="592">
        <v>-98</v>
      </c>
      <c r="BF19" s="582">
        <v>59</v>
      </c>
      <c r="BG19" s="582" t="s">
        <v>851</v>
      </c>
      <c r="BH19" s="607"/>
      <c r="BI19" s="584">
        <v>15</v>
      </c>
      <c r="BJ19" s="607">
        <v>25</v>
      </c>
      <c r="BK19" s="598" t="s">
        <v>659</v>
      </c>
      <c r="BL19" s="583" t="s">
        <v>690</v>
      </c>
      <c r="BM19" s="586"/>
      <c r="BN19" s="587"/>
      <c r="BO19" s="586"/>
      <c r="BP19" s="588"/>
      <c r="BQ19" s="588"/>
      <c r="BR19" s="588"/>
      <c r="BS19" s="587"/>
      <c r="BT19" s="589" t="str">
        <f>IFERROR(INDEX('Price Point Data'!O:O,MATCH($B19,'Price Point Data'!$A:$A,0)),-99)</f>
        <v>Unknown</v>
      </c>
      <c r="BU19" s="589" t="str">
        <f>IFERROR(INDEX('Price Point Data'!P:P,MATCH($B19,'Price Point Data'!$A:$A,0)),-99)</f>
        <v>Unknown</v>
      </c>
      <c r="BV19" s="589" t="str">
        <f>IFERROR(INDEX('Price Point Data'!Q:Q,MATCH($B19,'Price Point Data'!$A:$A,0)),-99)</f>
        <v>Unknown</v>
      </c>
      <c r="BW19" s="589" t="str">
        <f>IFERROR(INDEX('Price Point Data'!I:I,MATCH($B19,'Price Point Data'!$A:$A,0)),-99)</f>
        <v>Unknown</v>
      </c>
      <c r="BX19" s="590" t="str">
        <f>IFERROR(INDEX('Price Point Data'!J:J,MATCH($B19,'Price Point Data'!$A:$A,0)),-99)</f>
        <v>Unknown</v>
      </c>
      <c r="BY19" s="589" t="str">
        <f>IFERROR(INDEX('Price Point Data'!K:K,MATCH($B19,'Price Point Data'!$A:$A,0)),-99)</f>
        <v>Unknown</v>
      </c>
      <c r="BZ19" s="589" t="str">
        <f>IFERROR(INDEX('Price Point Data'!L:L,MATCH($B19,'Price Point Data'!$A:$A,0)),-99)</f>
        <v>Unknown</v>
      </c>
      <c r="CA19" s="589" t="str">
        <f>IFERROR(INDEX('Price Point Data'!M:M,MATCH($B19,'Price Point Data'!$A:$A,0)),-99)</f>
        <v>Unknown</v>
      </c>
      <c r="CB19" s="589" t="str">
        <f>IFERROR(INDEX('Price Point Data'!N:N,MATCH($B19,'Price Point Data'!$A:$A,0)),-99)</f>
        <v>Unknown</v>
      </c>
      <c r="CC19" s="595" t="s">
        <v>289</v>
      </c>
      <c r="CD19" s="582" t="s">
        <v>191</v>
      </c>
      <c r="CE19" s="582" t="s">
        <v>191</v>
      </c>
      <c r="CF19" s="582" t="s">
        <v>191</v>
      </c>
      <c r="CG19" s="582" t="s">
        <v>191</v>
      </c>
      <c r="CH19" s="582" t="s">
        <v>191</v>
      </c>
      <c r="CI19" s="591">
        <v>41520</v>
      </c>
      <c r="CJ19" s="582" t="s">
        <v>234</v>
      </c>
      <c r="CK19" s="582" t="s">
        <v>191</v>
      </c>
      <c r="CL19" s="582" t="s">
        <v>191</v>
      </c>
      <c r="CM19" s="582" t="s">
        <v>191</v>
      </c>
      <c r="CN19" s="582" t="s">
        <v>191</v>
      </c>
      <c r="CO19" s="582" t="s">
        <v>191</v>
      </c>
      <c r="CP19" s="582" t="s">
        <v>191</v>
      </c>
      <c r="CQ19" s="582" t="s">
        <v>191</v>
      </c>
      <c r="CR19" s="582" t="s">
        <v>191</v>
      </c>
      <c r="CS19" s="8">
        <v>62</v>
      </c>
      <c r="CT19" s="383"/>
    </row>
    <row r="20" spans="1:98" s="8" customFormat="1" x14ac:dyDescent="0.25">
      <c r="A20" s="17">
        <v>16</v>
      </c>
      <c r="B20" s="562" t="s">
        <v>9</v>
      </c>
      <c r="C20" s="562"/>
      <c r="D20" s="20" t="s">
        <v>53</v>
      </c>
      <c r="E20" s="20" t="s">
        <v>73</v>
      </c>
      <c r="F20" s="20" t="s">
        <v>8</v>
      </c>
      <c r="G20" s="578">
        <v>-99</v>
      </c>
      <c r="H20" s="578">
        <v>8.981819405146052E-2</v>
      </c>
      <c r="I20" s="578">
        <v>7.0588235294117646E-2</v>
      </c>
      <c r="J20" s="578">
        <v>0.10602847719599769</v>
      </c>
      <c r="K20" s="578">
        <v>8.4000000000000005E-2</v>
      </c>
      <c r="L20" s="578">
        <v>-99</v>
      </c>
      <c r="M20" s="578">
        <v>7.9000000000000001E-2</v>
      </c>
      <c r="N20" s="578">
        <v>7.848101265822785E-2</v>
      </c>
      <c r="O20" s="578">
        <v>9.7000000000000003E-2</v>
      </c>
      <c r="P20" s="578">
        <v>8.5999999999999993E-2</v>
      </c>
      <c r="Q20" s="578">
        <v>-99</v>
      </c>
      <c r="R20" s="578">
        <v>9.4E-2</v>
      </c>
      <c r="S20" s="578">
        <v>4.788732394366197E-2</v>
      </c>
      <c r="T20" s="578">
        <v>0.111</v>
      </c>
      <c r="U20" s="578">
        <v>8.1000000000000003E-2</v>
      </c>
      <c r="V20" s="578">
        <v>-99</v>
      </c>
      <c r="W20" s="578">
        <v>-99</v>
      </c>
      <c r="X20" s="578">
        <v>-99</v>
      </c>
      <c r="Y20" s="578">
        <v>-99</v>
      </c>
      <c r="Z20" s="578">
        <v>-99</v>
      </c>
      <c r="AA20" s="578">
        <v>-99</v>
      </c>
      <c r="AB20" s="578">
        <v>0.11700000000000001</v>
      </c>
      <c r="AC20" s="578">
        <v>0.12</v>
      </c>
      <c r="AD20" s="578">
        <v>0.12</v>
      </c>
      <c r="AE20" s="578">
        <v>0.09</v>
      </c>
      <c r="AF20" s="578">
        <v>-99</v>
      </c>
      <c r="AG20" s="579">
        <v>-99</v>
      </c>
      <c r="AH20" s="578">
        <v>-99</v>
      </c>
      <c r="AI20" s="579">
        <v>-99</v>
      </c>
      <c r="AJ20" s="578">
        <v>-99</v>
      </c>
      <c r="AK20" s="578">
        <v>-99</v>
      </c>
      <c r="AL20" s="579">
        <v>-99</v>
      </c>
      <c r="AM20" s="578">
        <v>-99</v>
      </c>
      <c r="AN20" s="579">
        <v>-99</v>
      </c>
      <c r="AO20" s="580">
        <v>-99</v>
      </c>
      <c r="AP20" s="578">
        <v>-99</v>
      </c>
      <c r="AQ20" s="579">
        <v>-99</v>
      </c>
      <c r="AR20" s="578">
        <v>-99</v>
      </c>
      <c r="AS20" s="579">
        <v>-99</v>
      </c>
      <c r="AT20" s="578">
        <v>-99</v>
      </c>
      <c r="AU20" s="579">
        <v>-99</v>
      </c>
      <c r="AV20" s="579">
        <v>-99</v>
      </c>
      <c r="AW20" s="579">
        <v>-99</v>
      </c>
      <c r="AX20" s="579">
        <v>-99</v>
      </c>
      <c r="AY20" s="578">
        <v>-99</v>
      </c>
      <c r="AZ20" s="578">
        <v>-99</v>
      </c>
      <c r="BA20" s="579">
        <v>-99</v>
      </c>
      <c r="BB20" s="578">
        <v>-99</v>
      </c>
      <c r="BC20" s="579">
        <v>-99</v>
      </c>
      <c r="BD20" s="580">
        <v>-99</v>
      </c>
      <c r="BE20" s="592">
        <v>-98</v>
      </c>
      <c r="BF20" s="582">
        <v>-98</v>
      </c>
      <c r="BG20" s="582"/>
      <c r="BH20" s="583"/>
      <c r="BI20" s="592">
        <v>2800</v>
      </c>
      <c r="BJ20" s="583">
        <v>1169</v>
      </c>
      <c r="BK20" s="592" t="s">
        <v>849</v>
      </c>
      <c r="BL20" s="583" t="s">
        <v>877</v>
      </c>
      <c r="BM20" s="586"/>
      <c r="BN20" s="587"/>
      <c r="BO20" s="586"/>
      <c r="BP20" s="588"/>
      <c r="BQ20" s="588"/>
      <c r="BR20" s="588"/>
      <c r="BS20" s="587"/>
      <c r="BT20" s="589" t="str">
        <f>IFERROR(INDEX('Price Point Data'!O:O,MATCH($B20,'Price Point Data'!$A:$A,0)),-99)</f>
        <v>Under $800 to $800 or more</v>
      </c>
      <c r="BU20" s="590">
        <f>IFERROR(INDEX('Price Point Data'!P:P,MATCH($B20,'Price Point Data'!$A:$A,0)),-99)</f>
        <v>0.36363636363636365</v>
      </c>
      <c r="BV20" s="589">
        <f>IFERROR(INDEX('Price Point Data'!Q:Q,MATCH($B20,'Price Point Data'!$A:$A,0)),-99)</f>
        <v>22</v>
      </c>
      <c r="BW20" s="589" t="str">
        <f>IFERROR(INDEX('Price Point Data'!I:I,MATCH($B20,'Price Point Data'!$A:$A,0)),-99)</f>
        <v>Under $800</v>
      </c>
      <c r="BX20" s="590">
        <f>IFERROR(INDEX('Price Point Data'!J:J,MATCH($B20,'Price Point Data'!$A:$A,0)),-99)</f>
        <v>0.15384615384615385</v>
      </c>
      <c r="BY20" s="589">
        <f>IFERROR(INDEX('Price Point Data'!K:K,MATCH($B20,'Price Point Data'!$A:$A,0)),-99)</f>
        <v>13</v>
      </c>
      <c r="BZ20" s="589" t="str">
        <f>IFERROR(INDEX('Price Point Data'!L:L,MATCH($B20,'Price Point Data'!$A:$A,0)),-99)</f>
        <v>No constraint</v>
      </c>
      <c r="CA20" s="589" t="str">
        <f>IFERROR(INDEX('Price Point Data'!M:M,MATCH($B20,'Price Point Data'!$A:$A,0)),-99)</f>
        <v>N/A</v>
      </c>
      <c r="CB20" s="589" t="str">
        <f>IFERROR(INDEX('Price Point Data'!N:N,MATCH($B20,'Price Point Data'!$A:$A,0)),-99)</f>
        <v>N/A</v>
      </c>
      <c r="CC20" s="590" t="s">
        <v>351</v>
      </c>
      <c r="CD20" s="582" t="s">
        <v>191</v>
      </c>
      <c r="CE20" s="582" t="s">
        <v>191</v>
      </c>
      <c r="CF20" s="582" t="s">
        <v>191</v>
      </c>
      <c r="CG20" s="582" t="s">
        <v>191</v>
      </c>
      <c r="CH20" s="582" t="s">
        <v>191</v>
      </c>
      <c r="CI20" s="591">
        <v>41320</v>
      </c>
      <c r="CJ20" s="582" t="s">
        <v>200</v>
      </c>
      <c r="CK20" s="582" t="s">
        <v>191</v>
      </c>
      <c r="CL20" s="582" t="s">
        <v>191</v>
      </c>
      <c r="CM20" s="582" t="s">
        <v>191</v>
      </c>
      <c r="CN20" s="591">
        <v>39448</v>
      </c>
      <c r="CO20" s="582" t="s">
        <v>201</v>
      </c>
      <c r="CP20" s="582" t="s">
        <v>191</v>
      </c>
      <c r="CQ20" s="582" t="s">
        <v>191</v>
      </c>
      <c r="CR20" s="582" t="s">
        <v>191</v>
      </c>
      <c r="CS20" s="8">
        <v>54</v>
      </c>
      <c r="CT20" s="383"/>
    </row>
    <row r="21" spans="1:98" s="8" customFormat="1" x14ac:dyDescent="0.25">
      <c r="A21" s="17">
        <v>17</v>
      </c>
      <c r="B21" s="20" t="s">
        <v>10</v>
      </c>
      <c r="C21" s="20"/>
      <c r="D21" s="20" t="s">
        <v>77</v>
      </c>
      <c r="E21" s="20" t="s">
        <v>73</v>
      </c>
      <c r="F21" s="20" t="s">
        <v>8</v>
      </c>
      <c r="G21" s="578">
        <v>0.58269199999999999</v>
      </c>
      <c r="H21" s="578">
        <v>0.67590187079030495</v>
      </c>
      <c r="I21" s="578">
        <v>0.69460800000000011</v>
      </c>
      <c r="J21" s="578">
        <v>0.76206924418829702</v>
      </c>
      <c r="K21" s="578">
        <v>0.68936399999999998</v>
      </c>
      <c r="L21" s="578">
        <v>0.56742400000000004</v>
      </c>
      <c r="M21" s="578">
        <v>0.68600000000000017</v>
      </c>
      <c r="N21" s="578">
        <v>0.71828100000000006</v>
      </c>
      <c r="O21" s="578">
        <v>0.76200000000000023</v>
      </c>
      <c r="P21" s="578">
        <v>0.68191200000000007</v>
      </c>
      <c r="Q21" s="578">
        <v>0.62798999999999994</v>
      </c>
      <c r="R21" s="578">
        <v>0.65500000000000014</v>
      </c>
      <c r="S21" s="578">
        <v>0.66600000000000004</v>
      </c>
      <c r="T21" s="578">
        <v>0.77400000000000002</v>
      </c>
      <c r="U21" s="578">
        <v>0.69962399999999991</v>
      </c>
      <c r="V21" s="578">
        <v>-99</v>
      </c>
      <c r="W21" s="578">
        <v>-99</v>
      </c>
      <c r="X21" s="578">
        <v>-99</v>
      </c>
      <c r="Y21" s="578">
        <v>-99</v>
      </c>
      <c r="Z21" s="578">
        <v>-99</v>
      </c>
      <c r="AA21" s="578">
        <v>0.47713799999999995</v>
      </c>
      <c r="AB21" s="578">
        <v>0.70700000000000007</v>
      </c>
      <c r="AC21" s="578">
        <v>0.73036699999999999</v>
      </c>
      <c r="AD21" s="578">
        <v>0.71000000000000008</v>
      </c>
      <c r="AE21" s="578">
        <v>0.71694214876033069</v>
      </c>
      <c r="AF21" s="578">
        <v>-99</v>
      </c>
      <c r="AG21" s="579">
        <v>-99</v>
      </c>
      <c r="AH21" s="578">
        <v>-99</v>
      </c>
      <c r="AI21" s="579">
        <v>-99</v>
      </c>
      <c r="AJ21" s="578">
        <v>-99</v>
      </c>
      <c r="AK21" s="578">
        <v>-99</v>
      </c>
      <c r="AL21" s="579">
        <v>-99</v>
      </c>
      <c r="AM21" s="578">
        <v>-99</v>
      </c>
      <c r="AN21" s="579">
        <v>-99</v>
      </c>
      <c r="AO21" s="580">
        <v>-99</v>
      </c>
      <c r="AP21" s="578">
        <v>-99</v>
      </c>
      <c r="AQ21" s="579">
        <v>-99</v>
      </c>
      <c r="AR21" s="578">
        <v>-99</v>
      </c>
      <c r="AS21" s="579">
        <v>-99</v>
      </c>
      <c r="AT21" s="578">
        <v>-99</v>
      </c>
      <c r="AU21" s="579">
        <v>-99</v>
      </c>
      <c r="AV21" s="579">
        <v>-99</v>
      </c>
      <c r="AW21" s="579">
        <v>-99</v>
      </c>
      <c r="AX21" s="579">
        <v>-99</v>
      </c>
      <c r="AY21" s="578">
        <v>-99</v>
      </c>
      <c r="AZ21" s="578">
        <v>-99</v>
      </c>
      <c r="BA21" s="579">
        <v>-99</v>
      </c>
      <c r="BB21" s="578">
        <v>-99</v>
      </c>
      <c r="BC21" s="579">
        <v>-99</v>
      </c>
      <c r="BD21" s="580">
        <v>-99</v>
      </c>
      <c r="BE21" s="592">
        <v>-98</v>
      </c>
      <c r="BF21" s="582">
        <v>-98</v>
      </c>
      <c r="BG21" s="582"/>
      <c r="BH21" s="594"/>
      <c r="BI21" s="584">
        <v>55</v>
      </c>
      <c r="BJ21" s="594">
        <v>249</v>
      </c>
      <c r="BK21" s="592" t="s">
        <v>655</v>
      </c>
      <c r="BL21" s="583" t="s">
        <v>691</v>
      </c>
      <c r="BM21" s="586"/>
      <c r="BN21" s="587"/>
      <c r="BO21" s="586"/>
      <c r="BP21" s="588"/>
      <c r="BQ21" s="588"/>
      <c r="BR21" s="588"/>
      <c r="BS21" s="587"/>
      <c r="BT21" s="589">
        <f>IFERROR(INDEX('Price Point Data'!O:O,MATCH($B21,'Price Point Data'!$A:$A,0)),-99)</f>
        <v>-99</v>
      </c>
      <c r="BU21" s="589">
        <f>IFERROR(INDEX('Price Point Data'!P:P,MATCH($B21,'Price Point Data'!$A:$A,0)),-99)</f>
        <v>-99</v>
      </c>
      <c r="BV21" s="589">
        <f>IFERROR(INDEX('Price Point Data'!Q:Q,MATCH($B21,'Price Point Data'!$A:$A,0)),-99)</f>
        <v>-99</v>
      </c>
      <c r="BW21" s="589">
        <f>IFERROR(INDEX('Price Point Data'!I:I,MATCH($B21,'Price Point Data'!$A:$A,0)),-99)</f>
        <v>-99</v>
      </c>
      <c r="BX21" s="589">
        <f>IFERROR(INDEX('Price Point Data'!J:J,MATCH($B21,'Price Point Data'!$A:$A,0)),-99)</f>
        <v>-99</v>
      </c>
      <c r="BY21" s="589">
        <f>IFERROR(INDEX('Price Point Data'!K:K,MATCH($B21,'Price Point Data'!$A:$A,0)),-99)</f>
        <v>-99</v>
      </c>
      <c r="BZ21" s="589">
        <f>IFERROR(INDEX('Price Point Data'!L:L,MATCH($B21,'Price Point Data'!$A:$A,0)),-99)</f>
        <v>-99</v>
      </c>
      <c r="CA21" s="589">
        <f>IFERROR(INDEX('Price Point Data'!M:M,MATCH($B21,'Price Point Data'!$A:$A,0)),-99)</f>
        <v>-99</v>
      </c>
      <c r="CB21" s="589">
        <f>IFERROR(INDEX('Price Point Data'!N:N,MATCH($B21,'Price Point Data'!$A:$A,0)),-99)</f>
        <v>-99</v>
      </c>
      <c r="CC21" s="589"/>
      <c r="CD21" s="582" t="s">
        <v>191</v>
      </c>
      <c r="CE21" s="582" t="s">
        <v>191</v>
      </c>
      <c r="CF21" s="582" t="s">
        <v>473</v>
      </c>
      <c r="CG21" s="591">
        <v>44197</v>
      </c>
      <c r="CH21" s="608" t="s">
        <v>554</v>
      </c>
      <c r="CI21" s="582" t="s">
        <v>191</v>
      </c>
      <c r="CJ21" s="582" t="s">
        <v>191</v>
      </c>
      <c r="CK21" s="582" t="s">
        <v>191</v>
      </c>
      <c r="CL21" s="582" t="s">
        <v>191</v>
      </c>
      <c r="CM21" s="582" t="s">
        <v>191</v>
      </c>
      <c r="CN21" s="582" t="s">
        <v>191</v>
      </c>
      <c r="CO21" s="582" t="s">
        <v>191</v>
      </c>
      <c r="CP21" s="582" t="s">
        <v>191</v>
      </c>
      <c r="CQ21" s="582" t="s">
        <v>191</v>
      </c>
      <c r="CR21" s="582" t="s">
        <v>191</v>
      </c>
      <c r="CS21" s="8">
        <v>88</v>
      </c>
      <c r="CT21" s="383"/>
    </row>
    <row r="22" spans="1:98" s="8" customFormat="1" x14ac:dyDescent="0.25">
      <c r="A22" s="17">
        <v>18</v>
      </c>
      <c r="B22" s="20" t="s">
        <v>731</v>
      </c>
      <c r="C22" s="20"/>
      <c r="D22" s="20" t="s">
        <v>51</v>
      </c>
      <c r="E22" s="20" t="s">
        <v>73</v>
      </c>
      <c r="F22" s="20" t="s">
        <v>8</v>
      </c>
      <c r="G22" s="578">
        <v>-99</v>
      </c>
      <c r="H22" s="578">
        <v>-98</v>
      </c>
      <c r="I22" s="578">
        <v>-99</v>
      </c>
      <c r="J22" s="578">
        <v>0.67522694191320654</v>
      </c>
      <c r="K22" s="578">
        <v>0.43874800000000003</v>
      </c>
      <c r="L22" s="578">
        <v>-99</v>
      </c>
      <c r="M22" s="578">
        <v>-98</v>
      </c>
      <c r="N22" s="578">
        <v>-99</v>
      </c>
      <c r="O22" s="578">
        <v>0.67878679720963009</v>
      </c>
      <c r="P22" s="578">
        <v>0.38225999999999999</v>
      </c>
      <c r="Q22" s="578">
        <v>-99</v>
      </c>
      <c r="R22" s="578">
        <v>-98</v>
      </c>
      <c r="S22" s="578">
        <v>-99</v>
      </c>
      <c r="T22" s="578">
        <v>0.67160412268503855</v>
      </c>
      <c r="U22" s="578">
        <v>0.47302500000000003</v>
      </c>
      <c r="V22" s="578">
        <v>-99</v>
      </c>
      <c r="W22" s="578">
        <v>-98</v>
      </c>
      <c r="X22" s="578">
        <v>-99</v>
      </c>
      <c r="Y22" s="578">
        <v>-99</v>
      </c>
      <c r="Z22" s="578">
        <v>-99</v>
      </c>
      <c r="AA22" s="578">
        <v>-99</v>
      </c>
      <c r="AB22" s="578">
        <v>-98</v>
      </c>
      <c r="AC22" s="578">
        <v>-99</v>
      </c>
      <c r="AD22" s="578">
        <v>0.67469113571493022</v>
      </c>
      <c r="AE22" s="578">
        <v>0.53016000000000008</v>
      </c>
      <c r="AF22" s="578">
        <v>-99</v>
      </c>
      <c r="AG22" s="579">
        <v>-98</v>
      </c>
      <c r="AH22" s="578">
        <v>-99</v>
      </c>
      <c r="AI22" s="579">
        <v>0.85004380227807019</v>
      </c>
      <c r="AJ22" s="578">
        <v>-99</v>
      </c>
      <c r="AK22" s="578">
        <v>-99</v>
      </c>
      <c r="AL22" s="579">
        <v>-98</v>
      </c>
      <c r="AM22" s="578">
        <v>-99</v>
      </c>
      <c r="AN22" s="579">
        <v>0.85487413793587119</v>
      </c>
      <c r="AO22" s="580">
        <v>-99</v>
      </c>
      <c r="AP22" s="578">
        <v>-99</v>
      </c>
      <c r="AQ22" s="579">
        <v>-98</v>
      </c>
      <c r="AR22" s="578">
        <v>-99</v>
      </c>
      <c r="AS22" s="579">
        <v>0.84856312892918118</v>
      </c>
      <c r="AT22" s="578">
        <v>-99</v>
      </c>
      <c r="AU22" s="579">
        <v>-99</v>
      </c>
      <c r="AV22" s="579">
        <v>-98</v>
      </c>
      <c r="AW22" s="579">
        <v>-99</v>
      </c>
      <c r="AX22" s="579">
        <v>-99</v>
      </c>
      <c r="AY22" s="578">
        <v>-99</v>
      </c>
      <c r="AZ22" s="578">
        <v>-99</v>
      </c>
      <c r="BA22" s="579">
        <v>-98</v>
      </c>
      <c r="BB22" s="578">
        <v>-99</v>
      </c>
      <c r="BC22" s="579">
        <v>0.83710858966677537</v>
      </c>
      <c r="BD22" s="580">
        <v>-99</v>
      </c>
      <c r="BE22" s="581">
        <v>0.21</v>
      </c>
      <c r="BF22" s="582">
        <v>183</v>
      </c>
      <c r="BG22" s="582"/>
      <c r="BH22" s="597">
        <f>220-42.9</f>
        <v>177.1</v>
      </c>
      <c r="BI22" s="609">
        <v>66</v>
      </c>
      <c r="BJ22" s="597"/>
      <c r="BK22" s="603"/>
      <c r="BL22" s="597" t="s">
        <v>243</v>
      </c>
      <c r="BM22" s="586"/>
      <c r="BN22" s="587"/>
      <c r="BO22" s="586"/>
      <c r="BP22" s="588"/>
      <c r="BQ22" s="588"/>
      <c r="BR22" s="588"/>
      <c r="BS22" s="587"/>
      <c r="BT22" s="589" t="str">
        <f>IFERROR(INDEX('Price Point Data'!O:O,MATCH($B22,'Price Point Data'!$A:$A,0)),-99)</f>
        <v>Under $250 to $1000 or more</v>
      </c>
      <c r="BU22" s="590">
        <f>IFERROR(INDEX('Price Point Data'!P:P,MATCH($B22,'Price Point Data'!$A:$A,0)),-99)</f>
        <v>0.21782178217821782</v>
      </c>
      <c r="BV22" s="589">
        <f>IFERROR(INDEX('Price Point Data'!Q:Q,MATCH($B22,'Price Point Data'!$A:$A,0)),-99)</f>
        <v>101</v>
      </c>
      <c r="BW22" s="589" t="str">
        <f>IFERROR(INDEX('Price Point Data'!I:I,MATCH($B22,'Price Point Data'!$A:$A,0)),-99)</f>
        <v>No constraint</v>
      </c>
      <c r="BX22" s="589" t="str">
        <f>IFERROR(INDEX('Price Point Data'!J:J,MATCH($B22,'Price Point Data'!$A:$A,0)),-99)</f>
        <v>N/A</v>
      </c>
      <c r="BY22" s="589" t="str">
        <f>IFERROR(INDEX('Price Point Data'!K:K,MATCH($B22,'Price Point Data'!$A:$A,0)),-99)</f>
        <v>N/A</v>
      </c>
      <c r="BZ22" s="589" t="str">
        <f>IFERROR(INDEX('Price Point Data'!L:L,MATCH($B22,'Price Point Data'!$A:$A,0)),-99)</f>
        <v>$1000 or more</v>
      </c>
      <c r="CA22" s="590">
        <f>IFERROR(INDEX('Price Point Data'!M:M,MATCH($B22,'Price Point Data'!$A:$A,0)),-99)</f>
        <v>0</v>
      </c>
      <c r="CB22" s="589">
        <f>IFERROR(INDEX('Price Point Data'!N:N,MATCH($B22,'Price Point Data'!$A:$A,0)),-99)</f>
        <v>6</v>
      </c>
      <c r="CC22" s="590"/>
      <c r="CD22" s="582" t="s">
        <v>191</v>
      </c>
      <c r="CE22" s="582" t="s">
        <v>191</v>
      </c>
      <c r="CF22" s="582" t="s">
        <v>191</v>
      </c>
      <c r="CG22" s="582" t="s">
        <v>191</v>
      </c>
      <c r="CH22" s="582" t="s">
        <v>191</v>
      </c>
      <c r="CI22" s="591">
        <v>41792</v>
      </c>
      <c r="CJ22" s="582" t="s">
        <v>207</v>
      </c>
      <c r="CK22" s="582" t="s">
        <v>191</v>
      </c>
      <c r="CL22" s="582" t="s">
        <v>191</v>
      </c>
      <c r="CM22" s="582" t="s">
        <v>191</v>
      </c>
      <c r="CN22" s="582" t="s">
        <v>191</v>
      </c>
      <c r="CO22" s="582" t="s">
        <v>191</v>
      </c>
      <c r="CP22" s="582" t="s">
        <v>191</v>
      </c>
      <c r="CQ22" s="582" t="s">
        <v>191</v>
      </c>
      <c r="CR22" s="582" t="s">
        <v>191</v>
      </c>
      <c r="CS22" s="8">
        <v>107</v>
      </c>
      <c r="CT22" s="383"/>
    </row>
    <row r="23" spans="1:98" x14ac:dyDescent="0.25">
      <c r="A23" s="17">
        <v>19</v>
      </c>
      <c r="B23" s="20" t="s">
        <v>736</v>
      </c>
      <c r="C23" s="20"/>
      <c r="D23" s="20" t="s">
        <v>51</v>
      </c>
      <c r="E23" s="20" t="s">
        <v>73</v>
      </c>
      <c r="F23" s="20" t="s">
        <v>8</v>
      </c>
      <c r="G23" s="578">
        <v>-99</v>
      </c>
      <c r="H23" s="578">
        <v>-99</v>
      </c>
      <c r="I23" s="578">
        <v>-99</v>
      </c>
      <c r="J23" s="578">
        <v>-99</v>
      </c>
      <c r="K23" s="578">
        <v>-99</v>
      </c>
      <c r="L23" s="578">
        <v>-99</v>
      </c>
      <c r="M23" s="578">
        <v>-99</v>
      </c>
      <c r="N23" s="578">
        <v>-99</v>
      </c>
      <c r="O23" s="578">
        <v>-99</v>
      </c>
      <c r="P23" s="578">
        <v>-99</v>
      </c>
      <c r="Q23" s="578">
        <v>-99</v>
      </c>
      <c r="R23" s="578">
        <v>-99</v>
      </c>
      <c r="S23" s="578">
        <v>-99</v>
      </c>
      <c r="T23" s="578">
        <v>-99</v>
      </c>
      <c r="U23" s="578">
        <v>-99</v>
      </c>
      <c r="V23" s="578">
        <v>-99</v>
      </c>
      <c r="W23" s="578">
        <v>-99</v>
      </c>
      <c r="X23" s="578">
        <v>-99</v>
      </c>
      <c r="Y23" s="578">
        <v>-99</v>
      </c>
      <c r="Z23" s="578">
        <v>-99</v>
      </c>
      <c r="AA23" s="578">
        <v>-99</v>
      </c>
      <c r="AB23" s="578">
        <v>-99</v>
      </c>
      <c r="AC23" s="578">
        <v>-99</v>
      </c>
      <c r="AD23" s="578">
        <v>-99</v>
      </c>
      <c r="AE23" s="578">
        <v>-99</v>
      </c>
      <c r="AF23" s="578">
        <v>-99</v>
      </c>
      <c r="AG23" s="579">
        <v>-99</v>
      </c>
      <c r="AH23" s="578">
        <v>-99</v>
      </c>
      <c r="AI23" s="579">
        <v>-99</v>
      </c>
      <c r="AJ23" s="578">
        <v>-99</v>
      </c>
      <c r="AK23" s="578">
        <v>-99</v>
      </c>
      <c r="AL23" s="579">
        <v>-99</v>
      </c>
      <c r="AM23" s="578">
        <v>-99</v>
      </c>
      <c r="AN23" s="579">
        <v>-99</v>
      </c>
      <c r="AO23" s="580">
        <v>-99</v>
      </c>
      <c r="AP23" s="578">
        <v>-99</v>
      </c>
      <c r="AQ23" s="579">
        <v>-99</v>
      </c>
      <c r="AR23" s="578">
        <v>-99</v>
      </c>
      <c r="AS23" s="579">
        <v>-99</v>
      </c>
      <c r="AT23" s="578">
        <v>-99</v>
      </c>
      <c r="AU23" s="579">
        <v>-99</v>
      </c>
      <c r="AV23" s="579">
        <v>-99</v>
      </c>
      <c r="AW23" s="579">
        <v>-99</v>
      </c>
      <c r="AX23" s="579">
        <v>-99</v>
      </c>
      <c r="AY23" s="578">
        <v>-99</v>
      </c>
      <c r="AZ23" s="578">
        <v>-99</v>
      </c>
      <c r="BA23" s="579">
        <v>-99</v>
      </c>
      <c r="BB23" s="578">
        <v>-99</v>
      </c>
      <c r="BC23" s="579">
        <v>-99</v>
      </c>
      <c r="BD23" s="580">
        <v>-99</v>
      </c>
      <c r="BE23" s="581">
        <v>0.83</v>
      </c>
      <c r="BF23" s="582">
        <v>70</v>
      </c>
      <c r="BG23" s="582"/>
      <c r="BH23" s="582">
        <f>96.2-37.7</f>
        <v>58.5</v>
      </c>
      <c r="BI23" s="592">
        <v>9</v>
      </c>
      <c r="BJ23" s="582"/>
      <c r="BK23" s="603"/>
      <c r="BL23" s="599" t="s">
        <v>888</v>
      </c>
      <c r="BM23" s="586"/>
      <c r="BN23" s="587"/>
      <c r="BO23" s="586"/>
      <c r="BP23" s="588"/>
      <c r="BQ23" s="588"/>
      <c r="BR23" s="588"/>
      <c r="BS23" s="587"/>
      <c r="BT23" s="589" t="str">
        <f>IFERROR(INDEX('Price Point Data'!O:O,MATCH($B23,'Price Point Data'!$A:$A,0)),-99)</f>
        <v>$50 to $750 or more</v>
      </c>
      <c r="BU23" s="590">
        <f>IFERROR(INDEX('Price Point Data'!P:P,MATCH($B23,'Price Point Data'!$A:$A,0)),-99)</f>
        <v>0.49816849816849818</v>
      </c>
      <c r="BV23" s="589">
        <f>IFERROR(INDEX('Price Point Data'!Q:Q,MATCH($B23,'Price Point Data'!$A:$A,0)),-99)</f>
        <v>273</v>
      </c>
      <c r="BW23" s="589" t="str">
        <f>IFERROR(INDEX('Price Point Data'!I:I,MATCH($B23,'Price Point Data'!$A:$A,0)),-99)</f>
        <v>No constraint</v>
      </c>
      <c r="BX23" s="589" t="str">
        <f>IFERROR(INDEX('Price Point Data'!J:J,MATCH($B23,'Price Point Data'!$A:$A,0)),-99)</f>
        <v>N/A</v>
      </c>
      <c r="BY23" s="589" t="str">
        <f>IFERROR(INDEX('Price Point Data'!K:K,MATCH($B23,'Price Point Data'!$A:$A,0)),-99)</f>
        <v>N/A</v>
      </c>
      <c r="BZ23" s="589" t="str">
        <f>IFERROR(INDEX('Price Point Data'!L:L,MATCH($B23,'Price Point Data'!$A:$A,0)),-99)</f>
        <v>No constraint</v>
      </c>
      <c r="CA23" s="589" t="str">
        <f>IFERROR(INDEX('Price Point Data'!M:M,MATCH($B23,'Price Point Data'!$A:$A,0)),-99)</f>
        <v>N/A</v>
      </c>
      <c r="CB23" s="589" t="str">
        <f>IFERROR(INDEX('Price Point Data'!N:N,MATCH($B23,'Price Point Data'!$A:$A,0)),-99)</f>
        <v>N/A</v>
      </c>
      <c r="CC23" s="590"/>
      <c r="CD23" s="582" t="s">
        <v>191</v>
      </c>
      <c r="CE23" s="582" t="s">
        <v>191</v>
      </c>
      <c r="CF23" s="582" t="s">
        <v>191</v>
      </c>
      <c r="CG23" s="582" t="s">
        <v>191</v>
      </c>
      <c r="CH23" s="582" t="s">
        <v>191</v>
      </c>
      <c r="CI23" s="602">
        <v>41426</v>
      </c>
      <c r="CJ23" s="599" t="s">
        <v>210</v>
      </c>
      <c r="CK23" s="599" t="s">
        <v>474</v>
      </c>
      <c r="CL23" s="602">
        <v>42248</v>
      </c>
      <c r="CM23" s="599" t="s">
        <v>466</v>
      </c>
      <c r="CN23" s="599" t="s">
        <v>191</v>
      </c>
      <c r="CO23" s="599" t="s">
        <v>191</v>
      </c>
      <c r="CP23" s="599" t="s">
        <v>191</v>
      </c>
      <c r="CQ23" s="599" t="s">
        <v>191</v>
      </c>
      <c r="CR23" s="599" t="s">
        <v>191</v>
      </c>
      <c r="CS23" s="8">
        <v>104</v>
      </c>
    </row>
    <row r="24" spans="1:98" s="14" customFormat="1" x14ac:dyDescent="0.25">
      <c r="A24" s="17">
        <v>20</v>
      </c>
      <c r="B24" s="19" t="s">
        <v>72</v>
      </c>
      <c r="C24" s="19" t="s">
        <v>890</v>
      </c>
      <c r="D24" s="20" t="s">
        <v>53</v>
      </c>
      <c r="E24" s="20" t="s">
        <v>73</v>
      </c>
      <c r="F24" s="20" t="s">
        <v>8</v>
      </c>
      <c r="G24" s="578">
        <v>7.2999999999999995E-2</v>
      </c>
      <c r="H24" s="578">
        <v>8.1475309560136114E-2</v>
      </c>
      <c r="I24" s="578">
        <v>0.06</v>
      </c>
      <c r="J24" s="578">
        <v>8.8999273039475593E-2</v>
      </c>
      <c r="K24" s="578">
        <v>7.3999999999999996E-2</v>
      </c>
      <c r="L24" s="578">
        <v>6.7000000000000004E-2</v>
      </c>
      <c r="M24" s="578">
        <v>0.10299999999999999</v>
      </c>
      <c r="N24" s="578">
        <v>7.0000000000000007E-2</v>
      </c>
      <c r="O24" s="578">
        <v>0.109</v>
      </c>
      <c r="P24" s="578">
        <v>7.2999999999999995E-2</v>
      </c>
      <c r="Q24" s="578">
        <v>7.1999999999999995E-2</v>
      </c>
      <c r="R24" s="578">
        <v>5.6000000000000001E-2</v>
      </c>
      <c r="S24" s="578">
        <v>5.8999999999999997E-2</v>
      </c>
      <c r="T24" s="578">
        <v>7.0000000000000007E-2</v>
      </c>
      <c r="U24" s="578">
        <v>7.8E-2</v>
      </c>
      <c r="V24" s="578">
        <v>-99</v>
      </c>
      <c r="W24" s="578">
        <v>-99</v>
      </c>
      <c r="X24" s="578">
        <v>-99</v>
      </c>
      <c r="Y24" s="578">
        <v>-99</v>
      </c>
      <c r="Z24" s="578">
        <v>-99</v>
      </c>
      <c r="AA24" s="578">
        <v>0.108</v>
      </c>
      <c r="AB24" s="578">
        <v>9.1999999999999998E-2</v>
      </c>
      <c r="AC24" s="578">
        <v>2.3E-2</v>
      </c>
      <c r="AD24" s="578">
        <v>8.2000000000000003E-2</v>
      </c>
      <c r="AE24" s="578">
        <v>6.9000000000000006E-2</v>
      </c>
      <c r="AF24" s="578">
        <v>-99</v>
      </c>
      <c r="AG24" s="579">
        <v>-99</v>
      </c>
      <c r="AH24" s="578">
        <v>-99</v>
      </c>
      <c r="AI24" s="579">
        <v>-99</v>
      </c>
      <c r="AJ24" s="578">
        <v>-99</v>
      </c>
      <c r="AK24" s="578">
        <v>-99</v>
      </c>
      <c r="AL24" s="579">
        <v>-99</v>
      </c>
      <c r="AM24" s="578">
        <v>-99</v>
      </c>
      <c r="AN24" s="579">
        <v>-99</v>
      </c>
      <c r="AO24" s="580">
        <v>-99</v>
      </c>
      <c r="AP24" s="578">
        <v>-99</v>
      </c>
      <c r="AQ24" s="579">
        <v>-99</v>
      </c>
      <c r="AR24" s="578">
        <v>-99</v>
      </c>
      <c r="AS24" s="579">
        <v>-99</v>
      </c>
      <c r="AT24" s="578">
        <v>-99</v>
      </c>
      <c r="AU24" s="579">
        <v>-99</v>
      </c>
      <c r="AV24" s="579">
        <v>-99</v>
      </c>
      <c r="AW24" s="579">
        <v>-99</v>
      </c>
      <c r="AX24" s="579">
        <v>-99</v>
      </c>
      <c r="AY24" s="578">
        <v>-99</v>
      </c>
      <c r="AZ24" s="578">
        <v>-99</v>
      </c>
      <c r="BA24" s="579">
        <v>-99</v>
      </c>
      <c r="BB24" s="578">
        <v>-99</v>
      </c>
      <c r="BC24" s="579">
        <v>-99</v>
      </c>
      <c r="BD24" s="580">
        <v>-99</v>
      </c>
      <c r="BE24" s="610">
        <v>0.01</v>
      </c>
      <c r="BF24" s="611">
        <v>-98</v>
      </c>
      <c r="BG24" s="611"/>
      <c r="BH24" s="612">
        <f>4878-2195</f>
        <v>2683</v>
      </c>
      <c r="BI24" s="612">
        <v>2700</v>
      </c>
      <c r="BJ24" s="613"/>
      <c r="BK24" s="603"/>
      <c r="BL24" s="614" t="s">
        <v>669</v>
      </c>
      <c r="BM24" s="586"/>
      <c r="BN24" s="587"/>
      <c r="BO24" s="586"/>
      <c r="BP24" s="588"/>
      <c r="BQ24" s="588"/>
      <c r="BR24" s="588"/>
      <c r="BS24" s="587"/>
      <c r="BT24" s="589" t="str">
        <f>IFERROR(INDEX('Price Point Data'!O:O,MATCH($B24,'Price Point Data'!$A:$A,0)),-99)</f>
        <v>Under $300 to $700 or more</v>
      </c>
      <c r="BU24" s="590">
        <f>IFERROR(INDEX('Price Point Data'!P:P,MATCH($B24,'Price Point Data'!$A:$A,0)),-99)</f>
        <v>5.2631578947368418E-2</v>
      </c>
      <c r="BV24" s="589">
        <f>IFERROR(INDEX('Price Point Data'!Q:Q,MATCH($B24,'Price Point Data'!$A:$A,0)),-99)</f>
        <v>19</v>
      </c>
      <c r="BW24" s="589" t="str">
        <f>IFERROR(INDEX('Price Point Data'!I:I,MATCH($B24,'Price Point Data'!$A:$A,0)),-99)</f>
        <v>Under $700</v>
      </c>
      <c r="BX24" s="590">
        <f>IFERROR(INDEX('Price Point Data'!J:J,MATCH($B24,'Price Point Data'!$A:$A,0)),-99)</f>
        <v>0</v>
      </c>
      <c r="BY24" s="589">
        <f>IFERROR(INDEX('Price Point Data'!K:K,MATCH($B24,'Price Point Data'!$A:$A,0)),-99)</f>
        <v>18</v>
      </c>
      <c r="BZ24" s="589" t="str">
        <f>IFERROR(INDEX('Price Point Data'!L:L,MATCH($B24,'Price Point Data'!$A:$A,0)),-99)</f>
        <v>No constraint</v>
      </c>
      <c r="CA24" s="589" t="str">
        <f>IFERROR(INDEX('Price Point Data'!M:M,MATCH($B24,'Price Point Data'!$A:$A,0)),-99)</f>
        <v>N/A</v>
      </c>
      <c r="CB24" s="589" t="str">
        <f>IFERROR(INDEX('Price Point Data'!N:N,MATCH($B24,'Price Point Data'!$A:$A,0)),-99)</f>
        <v>N/A</v>
      </c>
      <c r="CC24" s="615" t="s">
        <v>856</v>
      </c>
      <c r="CD24" s="616">
        <v>36908</v>
      </c>
      <c r="CE24" s="611" t="s">
        <v>208</v>
      </c>
      <c r="CF24" s="611" t="s">
        <v>473</v>
      </c>
      <c r="CG24" s="616">
        <v>42110</v>
      </c>
      <c r="CH24" s="611" t="s">
        <v>706</v>
      </c>
      <c r="CI24" s="602">
        <v>41456</v>
      </c>
      <c r="CJ24" s="599" t="s">
        <v>214</v>
      </c>
      <c r="CK24" s="599" t="s">
        <v>474</v>
      </c>
      <c r="CL24" s="602">
        <v>42110</v>
      </c>
      <c r="CM24" s="599" t="s">
        <v>703</v>
      </c>
      <c r="CN24" s="602">
        <v>38006</v>
      </c>
      <c r="CO24" s="599" t="s">
        <v>209</v>
      </c>
      <c r="CP24" s="599" t="s">
        <v>191</v>
      </c>
      <c r="CQ24" s="599" t="s">
        <v>191</v>
      </c>
      <c r="CR24" s="599" t="s">
        <v>191</v>
      </c>
      <c r="CS24" s="8">
        <v>76</v>
      </c>
      <c r="CT24" s="384"/>
    </row>
    <row r="25" spans="1:98" s="14" customFormat="1" x14ac:dyDescent="0.25">
      <c r="A25" s="17">
        <v>21</v>
      </c>
      <c r="B25" s="20" t="s">
        <v>71</v>
      </c>
      <c r="C25" s="20" t="s">
        <v>891</v>
      </c>
      <c r="D25" s="20" t="s">
        <v>53</v>
      </c>
      <c r="E25" s="20" t="s">
        <v>73</v>
      </c>
      <c r="F25" s="20" t="s">
        <v>6</v>
      </c>
      <c r="G25" s="578">
        <v>0.89800000000000002</v>
      </c>
      <c r="H25" s="578">
        <v>0.80796419319027146</v>
      </c>
      <c r="I25" s="578">
        <v>0.89300000000000002</v>
      </c>
      <c r="J25" s="578">
        <v>0.8415056712360397</v>
      </c>
      <c r="K25" s="578">
        <v>0.88200000000000001</v>
      </c>
      <c r="L25" s="578">
        <v>0.88600000000000001</v>
      </c>
      <c r="M25" s="578">
        <v>0.81699999999999995</v>
      </c>
      <c r="N25" s="578">
        <v>0.85099999999999998</v>
      </c>
      <c r="O25" s="578">
        <v>0.83099999999999996</v>
      </c>
      <c r="P25" s="578">
        <v>0.98199999999999998</v>
      </c>
      <c r="Q25" s="578">
        <v>-99</v>
      </c>
      <c r="R25" s="578">
        <v>-99</v>
      </c>
      <c r="S25" s="578">
        <v>-99</v>
      </c>
      <c r="T25" s="578">
        <v>-99</v>
      </c>
      <c r="U25" s="578">
        <v>-99</v>
      </c>
      <c r="V25" s="578">
        <v>-99</v>
      </c>
      <c r="W25" s="578">
        <v>0.79800000000000004</v>
      </c>
      <c r="X25" s="578">
        <v>-99</v>
      </c>
      <c r="Y25" s="578">
        <v>0.85399999999999998</v>
      </c>
      <c r="Z25" s="578">
        <v>0.98899999999999999</v>
      </c>
      <c r="AA25" s="578">
        <v>0.89200000000000002</v>
      </c>
      <c r="AB25" s="578">
        <v>0.82399999999999995</v>
      </c>
      <c r="AC25" s="578">
        <v>0.92800000000000005</v>
      </c>
      <c r="AD25" s="578">
        <v>0.82299999999999995</v>
      </c>
      <c r="AE25" s="578">
        <v>0.98699999999999999</v>
      </c>
      <c r="AF25" s="578">
        <v>-99</v>
      </c>
      <c r="AG25" s="579">
        <v>-99</v>
      </c>
      <c r="AH25" s="578">
        <v>-99</v>
      </c>
      <c r="AI25" s="579">
        <v>-99</v>
      </c>
      <c r="AJ25" s="578">
        <v>-99</v>
      </c>
      <c r="AK25" s="578">
        <v>-99</v>
      </c>
      <c r="AL25" s="579">
        <v>-99</v>
      </c>
      <c r="AM25" s="578">
        <v>-99</v>
      </c>
      <c r="AN25" s="579">
        <v>-99</v>
      </c>
      <c r="AO25" s="580">
        <v>-99</v>
      </c>
      <c r="AP25" s="578">
        <v>-99</v>
      </c>
      <c r="AQ25" s="579">
        <v>-99</v>
      </c>
      <c r="AR25" s="578">
        <v>-99</v>
      </c>
      <c r="AS25" s="579">
        <v>-99</v>
      </c>
      <c r="AT25" s="578">
        <v>-99</v>
      </c>
      <c r="AU25" s="579">
        <v>-99</v>
      </c>
      <c r="AV25" s="579">
        <v>-99</v>
      </c>
      <c r="AW25" s="579">
        <v>-99</v>
      </c>
      <c r="AX25" s="579">
        <v>-99</v>
      </c>
      <c r="AY25" s="578">
        <v>-99</v>
      </c>
      <c r="AZ25" s="578">
        <v>-99</v>
      </c>
      <c r="BA25" s="579">
        <v>-99</v>
      </c>
      <c r="BB25" s="578">
        <v>-99</v>
      </c>
      <c r="BC25" s="579">
        <v>-99</v>
      </c>
      <c r="BD25" s="580">
        <v>-99</v>
      </c>
      <c r="BE25" s="610">
        <v>0.03</v>
      </c>
      <c r="BF25" s="611">
        <v>-98</v>
      </c>
      <c r="BG25" s="611"/>
      <c r="BH25" s="614">
        <f>248-152</f>
        <v>96</v>
      </c>
      <c r="BI25" s="612">
        <v>80</v>
      </c>
      <c r="BJ25" s="614"/>
      <c r="BK25" s="603"/>
      <c r="BL25" s="614" t="s">
        <v>884</v>
      </c>
      <c r="BM25" s="586"/>
      <c r="BN25" s="587"/>
      <c r="BO25" s="586"/>
      <c r="BP25" s="588"/>
      <c r="BQ25" s="588"/>
      <c r="BR25" s="588"/>
      <c r="BS25" s="587"/>
      <c r="BT25" s="589" t="str">
        <f>IFERROR(INDEX('Price Point Data'!O:O,MATCH($B25,'Price Point Data'!$A:$A,0)),-99)</f>
        <v>Under $400 to $1000 or more</v>
      </c>
      <c r="BU25" s="590">
        <f>IFERROR(INDEX('Price Point Data'!P:P,MATCH($B25,'Price Point Data'!$A:$A,0)),-99)</f>
        <v>0.2</v>
      </c>
      <c r="BV25" s="589">
        <f>IFERROR(INDEX('Price Point Data'!Q:Q,MATCH($B25,'Price Point Data'!$A:$A,0)),-99)</f>
        <v>30</v>
      </c>
      <c r="BW25" s="589" t="str">
        <f>IFERROR(INDEX('Price Point Data'!I:I,MATCH($B25,'Price Point Data'!$A:$A,0)),-99)</f>
        <v>Under $600</v>
      </c>
      <c r="BX25" s="590">
        <f>IFERROR(INDEX('Price Point Data'!J:J,MATCH($B25,'Price Point Data'!$A:$A,0)),-99)</f>
        <v>0</v>
      </c>
      <c r="BY25" s="589">
        <f>IFERROR(INDEX('Price Point Data'!K:K,MATCH($B25,'Price Point Data'!$A:$A,0)),-99)</f>
        <v>18</v>
      </c>
      <c r="BZ25" s="589" t="str">
        <f>IFERROR(INDEX('Price Point Data'!L:L,MATCH($B25,'Price Point Data'!$A:$A,0)),-99)</f>
        <v>$1000 or more</v>
      </c>
      <c r="CA25" s="590">
        <f>IFERROR(INDEX('Price Point Data'!M:M,MATCH($B25,'Price Point Data'!$A:$A,0)),-99)</f>
        <v>0</v>
      </c>
      <c r="CB25" s="589">
        <f>IFERROR(INDEX('Price Point Data'!N:N,MATCH($B25,'Price Point Data'!$A:$A,0)),-99)</f>
        <v>2</v>
      </c>
      <c r="CC25" s="615" t="s">
        <v>854</v>
      </c>
      <c r="CD25" s="616">
        <v>36908</v>
      </c>
      <c r="CE25" s="611" t="s">
        <v>208</v>
      </c>
      <c r="CF25" s="611" t="s">
        <v>473</v>
      </c>
      <c r="CG25" s="616">
        <v>42110</v>
      </c>
      <c r="CH25" s="611" t="s">
        <v>706</v>
      </c>
      <c r="CI25" s="602">
        <v>41456</v>
      </c>
      <c r="CJ25" s="599" t="s">
        <v>214</v>
      </c>
      <c r="CK25" s="599" t="s">
        <v>474</v>
      </c>
      <c r="CL25" s="602">
        <v>42110</v>
      </c>
      <c r="CM25" s="599" t="s">
        <v>703</v>
      </c>
      <c r="CN25" s="602">
        <v>38006</v>
      </c>
      <c r="CO25" s="599" t="s">
        <v>209</v>
      </c>
      <c r="CP25" s="599" t="s">
        <v>191</v>
      </c>
      <c r="CQ25" s="599" t="s">
        <v>191</v>
      </c>
      <c r="CR25" s="599" t="s">
        <v>191</v>
      </c>
      <c r="CS25" s="8">
        <v>75</v>
      </c>
      <c r="CT25" s="384"/>
    </row>
    <row r="26" spans="1:98" x14ac:dyDescent="0.25">
      <c r="A26" s="17">
        <v>22</v>
      </c>
      <c r="B26" s="20" t="s">
        <v>729</v>
      </c>
      <c r="C26" s="20"/>
      <c r="D26" s="20" t="s">
        <v>78</v>
      </c>
      <c r="E26" s="20" t="s">
        <v>75</v>
      </c>
      <c r="F26" s="20" t="s">
        <v>8</v>
      </c>
      <c r="G26" s="578">
        <v>-99</v>
      </c>
      <c r="H26" s="578">
        <v>-99</v>
      </c>
      <c r="I26" s="578">
        <v>-99</v>
      </c>
      <c r="J26" s="578">
        <v>-99</v>
      </c>
      <c r="K26" s="578">
        <v>-99</v>
      </c>
      <c r="L26" s="578">
        <v>-99</v>
      </c>
      <c r="M26" s="578">
        <v>-99</v>
      </c>
      <c r="N26" s="578">
        <v>-99</v>
      </c>
      <c r="O26" s="578">
        <v>-99</v>
      </c>
      <c r="P26" s="578">
        <v>-99</v>
      </c>
      <c r="Q26" s="578">
        <v>-99</v>
      </c>
      <c r="R26" s="578">
        <v>-99</v>
      </c>
      <c r="S26" s="578">
        <v>-99</v>
      </c>
      <c r="T26" s="578">
        <v>-99</v>
      </c>
      <c r="U26" s="578">
        <v>-99</v>
      </c>
      <c r="V26" s="578">
        <v>-99</v>
      </c>
      <c r="W26" s="578">
        <v>-99</v>
      </c>
      <c r="X26" s="578">
        <v>-99</v>
      </c>
      <c r="Y26" s="578">
        <v>-99</v>
      </c>
      <c r="Z26" s="578">
        <v>-99</v>
      </c>
      <c r="AA26" s="578">
        <v>-99</v>
      </c>
      <c r="AB26" s="578">
        <v>-99</v>
      </c>
      <c r="AC26" s="578">
        <v>-99</v>
      </c>
      <c r="AD26" s="578">
        <v>-99</v>
      </c>
      <c r="AE26" s="578">
        <v>-99</v>
      </c>
      <c r="AF26" s="578">
        <v>-99</v>
      </c>
      <c r="AG26" s="579">
        <v>-99</v>
      </c>
      <c r="AH26" s="578">
        <v>-99</v>
      </c>
      <c r="AI26" s="579">
        <v>-99</v>
      </c>
      <c r="AJ26" s="578">
        <v>-99</v>
      </c>
      <c r="AK26" s="578">
        <v>-99</v>
      </c>
      <c r="AL26" s="579">
        <v>-99</v>
      </c>
      <c r="AM26" s="578">
        <v>-99</v>
      </c>
      <c r="AN26" s="579">
        <v>-99</v>
      </c>
      <c r="AO26" s="580">
        <v>-99</v>
      </c>
      <c r="AP26" s="578">
        <v>-99</v>
      </c>
      <c r="AQ26" s="579">
        <v>-99</v>
      </c>
      <c r="AR26" s="578">
        <v>-99</v>
      </c>
      <c r="AS26" s="579">
        <v>-99</v>
      </c>
      <c r="AT26" s="578">
        <v>-99</v>
      </c>
      <c r="AU26" s="579">
        <v>-99</v>
      </c>
      <c r="AV26" s="579">
        <v>-99</v>
      </c>
      <c r="AW26" s="579">
        <v>-99</v>
      </c>
      <c r="AX26" s="579">
        <v>-99</v>
      </c>
      <c r="AY26" s="578">
        <v>-99</v>
      </c>
      <c r="AZ26" s="578">
        <v>-99</v>
      </c>
      <c r="BA26" s="579">
        <v>-99</v>
      </c>
      <c r="BB26" s="578">
        <v>-99</v>
      </c>
      <c r="BC26" s="579">
        <v>-99</v>
      </c>
      <c r="BD26" s="580">
        <v>-99</v>
      </c>
      <c r="BE26" s="592">
        <v>-99</v>
      </c>
      <c r="BF26" s="617"/>
      <c r="BG26" s="617"/>
      <c r="BH26" s="617"/>
      <c r="BI26" s="584">
        <v>-99</v>
      </c>
      <c r="BJ26" s="617"/>
      <c r="BK26" s="617"/>
      <c r="BL26" s="611"/>
      <c r="BM26" s="586"/>
      <c r="BN26" s="587"/>
      <c r="BO26" s="586"/>
      <c r="BP26" s="588"/>
      <c r="BQ26" s="588"/>
      <c r="BR26" s="588"/>
      <c r="BS26" s="587"/>
      <c r="BT26" s="617"/>
      <c r="BU26" s="617"/>
      <c r="BV26" s="617"/>
      <c r="BW26" s="617"/>
      <c r="BX26" s="617"/>
      <c r="BY26" s="617"/>
      <c r="BZ26" s="617"/>
      <c r="CA26" s="617"/>
      <c r="CB26" s="617"/>
      <c r="CC26" s="617"/>
      <c r="CD26" s="617"/>
      <c r="CE26" s="617"/>
      <c r="CF26" s="617"/>
      <c r="CG26" s="617"/>
      <c r="CH26" s="617"/>
      <c r="CI26" s="618"/>
      <c r="CJ26" s="618"/>
      <c r="CK26" s="618"/>
      <c r="CL26" s="618"/>
      <c r="CM26" s="618"/>
      <c r="CN26" s="618"/>
      <c r="CO26" s="618"/>
      <c r="CP26" s="618"/>
      <c r="CQ26" s="618"/>
      <c r="CR26" s="618"/>
      <c r="CS26" s="8">
        <v>117</v>
      </c>
    </row>
    <row r="27" spans="1:98" x14ac:dyDescent="0.25">
      <c r="A27" s="17">
        <v>23</v>
      </c>
      <c r="B27" s="20" t="s">
        <v>101</v>
      </c>
      <c r="C27" s="20"/>
      <c r="D27" s="20" t="s">
        <v>78</v>
      </c>
      <c r="E27" s="20" t="s">
        <v>74</v>
      </c>
      <c r="F27" s="20" t="s">
        <v>8</v>
      </c>
      <c r="G27" s="578">
        <v>0.69699999999999995</v>
      </c>
      <c r="H27" s="578">
        <v>0.63564418108614706</v>
      </c>
      <c r="I27" s="578">
        <v>0.68799999999999994</v>
      </c>
      <c r="J27" s="578">
        <v>0.69530310814947072</v>
      </c>
      <c r="K27" s="578">
        <v>0.71</v>
      </c>
      <c r="L27" s="578">
        <v>0.70099999999999996</v>
      </c>
      <c r="M27" s="578">
        <v>0.65700000000000003</v>
      </c>
      <c r="N27" s="578">
        <v>0.68300000000000005</v>
      </c>
      <c r="O27" s="578">
        <v>0.71899999999999997</v>
      </c>
      <c r="P27" s="578">
        <v>0.69499999999999995</v>
      </c>
      <c r="Q27" s="578">
        <v>0.69899999999999995</v>
      </c>
      <c r="R27" s="578">
        <v>0.59599999999999997</v>
      </c>
      <c r="S27" s="578">
        <v>0.65800000000000003</v>
      </c>
      <c r="T27" s="578">
        <v>0.67</v>
      </c>
      <c r="U27" s="578">
        <v>0.71599999999999997</v>
      </c>
      <c r="V27" s="578">
        <v>-99</v>
      </c>
      <c r="W27" s="578">
        <v>-99</v>
      </c>
      <c r="X27" s="578">
        <v>-99</v>
      </c>
      <c r="Y27" s="578">
        <v>-99</v>
      </c>
      <c r="Z27" s="578">
        <v>-99</v>
      </c>
      <c r="AA27" s="578">
        <v>0.67</v>
      </c>
      <c r="AB27" s="578">
        <v>0.69199999999999995</v>
      </c>
      <c r="AC27" s="578">
        <v>0.81200000000000006</v>
      </c>
      <c r="AD27" s="578">
        <v>0.69499999999999995</v>
      </c>
      <c r="AE27" s="578">
        <v>0.74399999999999999</v>
      </c>
      <c r="AF27" s="578">
        <v>-99</v>
      </c>
      <c r="AG27" s="579">
        <v>-99</v>
      </c>
      <c r="AH27" s="578">
        <v>-99</v>
      </c>
      <c r="AI27" s="579">
        <v>-99</v>
      </c>
      <c r="AJ27" s="578">
        <v>-99</v>
      </c>
      <c r="AK27" s="578">
        <v>-99</v>
      </c>
      <c r="AL27" s="579">
        <v>-99</v>
      </c>
      <c r="AM27" s="578">
        <v>-99</v>
      </c>
      <c r="AN27" s="579">
        <v>-99</v>
      </c>
      <c r="AO27" s="580">
        <v>-99</v>
      </c>
      <c r="AP27" s="578">
        <v>-99</v>
      </c>
      <c r="AQ27" s="579">
        <v>-99</v>
      </c>
      <c r="AR27" s="578">
        <v>-99</v>
      </c>
      <c r="AS27" s="579">
        <v>-99</v>
      </c>
      <c r="AT27" s="578">
        <v>-99</v>
      </c>
      <c r="AU27" s="579">
        <v>-99</v>
      </c>
      <c r="AV27" s="579">
        <v>-99</v>
      </c>
      <c r="AW27" s="579">
        <v>-99</v>
      </c>
      <c r="AX27" s="579">
        <v>-99</v>
      </c>
      <c r="AY27" s="578">
        <v>-99</v>
      </c>
      <c r="AZ27" s="578">
        <v>-99</v>
      </c>
      <c r="BA27" s="579">
        <v>-99</v>
      </c>
      <c r="BB27" s="578">
        <v>-99</v>
      </c>
      <c r="BC27" s="579">
        <v>-99</v>
      </c>
      <c r="BD27" s="580">
        <v>-99</v>
      </c>
      <c r="BE27" s="581">
        <v>0.89</v>
      </c>
      <c r="BF27" s="617"/>
      <c r="BG27" s="617"/>
      <c r="BH27" s="617"/>
      <c r="BI27" s="584">
        <v>8</v>
      </c>
      <c r="BJ27" s="617"/>
      <c r="BK27" s="617"/>
      <c r="BL27" s="611" t="s">
        <v>889</v>
      </c>
      <c r="BM27" s="586"/>
      <c r="BN27" s="587"/>
      <c r="BO27" s="586"/>
      <c r="BP27" s="588"/>
      <c r="BQ27" s="588"/>
      <c r="BR27" s="588"/>
      <c r="BS27" s="587"/>
      <c r="BT27" s="617"/>
      <c r="BU27" s="617"/>
      <c r="BV27" s="617"/>
      <c r="BW27" s="617"/>
      <c r="BX27" s="617"/>
      <c r="BY27" s="617"/>
      <c r="BZ27" s="617"/>
      <c r="CA27" s="617"/>
      <c r="CB27" s="617"/>
      <c r="CC27" s="617"/>
      <c r="CD27" s="617"/>
      <c r="CE27" s="617"/>
      <c r="CF27" s="617"/>
      <c r="CG27" s="617"/>
      <c r="CH27" s="617"/>
      <c r="CI27" s="618"/>
      <c r="CJ27" s="618"/>
      <c r="CK27" s="618"/>
      <c r="CL27" s="618"/>
      <c r="CM27" s="618"/>
      <c r="CN27" s="618"/>
      <c r="CO27" s="618"/>
      <c r="CP27" s="618"/>
      <c r="CQ27" s="618"/>
      <c r="CR27" s="618"/>
      <c r="CS27" s="8">
        <v>105</v>
      </c>
    </row>
    <row r="28" spans="1:98" x14ac:dyDescent="0.25">
      <c r="A28" s="17">
        <v>24</v>
      </c>
      <c r="B28" s="20" t="s">
        <v>20</v>
      </c>
      <c r="C28" s="20"/>
      <c r="D28" s="20" t="s">
        <v>78</v>
      </c>
      <c r="E28" s="20" t="s">
        <v>75</v>
      </c>
      <c r="F28" s="20" t="s">
        <v>8</v>
      </c>
      <c r="G28" s="578">
        <v>-99</v>
      </c>
      <c r="H28" s="578">
        <v>-99</v>
      </c>
      <c r="I28" s="578">
        <v>-99</v>
      </c>
      <c r="J28" s="578">
        <v>-99</v>
      </c>
      <c r="K28" s="578">
        <v>-99</v>
      </c>
      <c r="L28" s="578">
        <v>-99</v>
      </c>
      <c r="M28" s="578">
        <v>-99</v>
      </c>
      <c r="N28" s="578">
        <v>-99</v>
      </c>
      <c r="O28" s="578">
        <v>-99</v>
      </c>
      <c r="P28" s="578">
        <v>-99</v>
      </c>
      <c r="Q28" s="578">
        <v>-99</v>
      </c>
      <c r="R28" s="578">
        <v>-99</v>
      </c>
      <c r="S28" s="578">
        <v>-99</v>
      </c>
      <c r="T28" s="578">
        <v>-99</v>
      </c>
      <c r="U28" s="578">
        <v>-99</v>
      </c>
      <c r="V28" s="578">
        <v>-99</v>
      </c>
      <c r="W28" s="578">
        <v>-99</v>
      </c>
      <c r="X28" s="578">
        <v>-99</v>
      </c>
      <c r="Y28" s="578">
        <v>-99</v>
      </c>
      <c r="Z28" s="578">
        <v>-99</v>
      </c>
      <c r="AA28" s="578">
        <v>-99</v>
      </c>
      <c r="AB28" s="578">
        <v>-99</v>
      </c>
      <c r="AC28" s="578">
        <v>-99</v>
      </c>
      <c r="AD28" s="578">
        <v>-99</v>
      </c>
      <c r="AE28" s="578">
        <v>-99</v>
      </c>
      <c r="AF28" s="578">
        <v>-99</v>
      </c>
      <c r="AG28" s="579">
        <v>-99</v>
      </c>
      <c r="AH28" s="578">
        <v>-99</v>
      </c>
      <c r="AI28" s="579">
        <v>-99</v>
      </c>
      <c r="AJ28" s="578">
        <v>-99</v>
      </c>
      <c r="AK28" s="578">
        <v>-99</v>
      </c>
      <c r="AL28" s="579">
        <v>-99</v>
      </c>
      <c r="AM28" s="578">
        <v>-99</v>
      </c>
      <c r="AN28" s="579">
        <v>-99</v>
      </c>
      <c r="AO28" s="580">
        <v>-99</v>
      </c>
      <c r="AP28" s="578">
        <v>-99</v>
      </c>
      <c r="AQ28" s="579">
        <v>-99</v>
      </c>
      <c r="AR28" s="578">
        <v>-99</v>
      </c>
      <c r="AS28" s="579">
        <v>-99</v>
      </c>
      <c r="AT28" s="578">
        <v>-99</v>
      </c>
      <c r="AU28" s="579">
        <v>-99</v>
      </c>
      <c r="AV28" s="579">
        <v>-99</v>
      </c>
      <c r="AW28" s="579">
        <v>-99</v>
      </c>
      <c r="AX28" s="579">
        <v>-99</v>
      </c>
      <c r="AY28" s="578">
        <v>-99</v>
      </c>
      <c r="AZ28" s="578">
        <v>-99</v>
      </c>
      <c r="BA28" s="579">
        <v>-99</v>
      </c>
      <c r="BB28" s="578">
        <v>-99</v>
      </c>
      <c r="BC28" s="579">
        <v>-99</v>
      </c>
      <c r="BD28" s="580">
        <v>-99</v>
      </c>
      <c r="BE28" s="592">
        <v>-99</v>
      </c>
      <c r="BF28" s="617"/>
      <c r="BG28" s="617"/>
      <c r="BH28" s="617"/>
      <c r="BI28" s="584">
        <v>-99</v>
      </c>
      <c r="BJ28" s="617"/>
      <c r="BK28" s="617"/>
      <c r="BL28" s="611"/>
      <c r="BM28" s="586"/>
      <c r="BN28" s="587"/>
      <c r="BO28" s="586"/>
      <c r="BP28" s="588"/>
      <c r="BQ28" s="588"/>
      <c r="BR28" s="588"/>
      <c r="BS28" s="587"/>
      <c r="BT28" s="617"/>
      <c r="BU28" s="617"/>
      <c r="BV28" s="617"/>
      <c r="BW28" s="617"/>
      <c r="BX28" s="617"/>
      <c r="BY28" s="617"/>
      <c r="BZ28" s="617"/>
      <c r="CA28" s="617"/>
      <c r="CB28" s="617"/>
      <c r="CC28" s="617"/>
      <c r="CD28" s="617"/>
      <c r="CE28" s="617"/>
      <c r="CF28" s="617"/>
      <c r="CG28" s="617"/>
      <c r="CH28" s="617"/>
      <c r="CI28" s="618"/>
      <c r="CJ28" s="618"/>
      <c r="CK28" s="618"/>
      <c r="CL28" s="618"/>
      <c r="CM28" s="618"/>
      <c r="CN28" s="618"/>
      <c r="CO28" s="618"/>
      <c r="CP28" s="618"/>
      <c r="CQ28" s="618"/>
      <c r="CR28" s="618"/>
      <c r="CS28" s="8">
        <v>39</v>
      </c>
    </row>
    <row r="29" spans="1:98" x14ac:dyDescent="0.25">
      <c r="A29" s="17">
        <v>25</v>
      </c>
      <c r="B29" s="562" t="s">
        <v>21</v>
      </c>
      <c r="C29" s="562"/>
      <c r="D29" s="20" t="s">
        <v>78</v>
      </c>
      <c r="E29" s="20" t="s">
        <v>75</v>
      </c>
      <c r="F29" s="20" t="s">
        <v>8</v>
      </c>
      <c r="G29" s="578">
        <v>-99</v>
      </c>
      <c r="H29" s="578">
        <v>6.421953903505552E-2</v>
      </c>
      <c r="I29" s="578">
        <v>-99</v>
      </c>
      <c r="J29" s="578">
        <v>6.9025004374366011E-2</v>
      </c>
      <c r="K29" s="578">
        <v>-99</v>
      </c>
      <c r="L29" s="578">
        <v>-99</v>
      </c>
      <c r="M29" s="578">
        <v>6.3911123050529858E-2</v>
      </c>
      <c r="N29" s="578">
        <v>-99</v>
      </c>
      <c r="O29" s="578">
        <v>7.1814670481590626E-2</v>
      </c>
      <c r="P29" s="578">
        <v>-99</v>
      </c>
      <c r="Q29" s="578">
        <v>-99</v>
      </c>
      <c r="R29" s="578">
        <v>6.4053606401097696E-2</v>
      </c>
      <c r="S29" s="578">
        <v>-99</v>
      </c>
      <c r="T29" s="578">
        <v>6.0336955487398709E-2</v>
      </c>
      <c r="U29" s="578">
        <v>-99</v>
      </c>
      <c r="V29" s="578">
        <v>-99</v>
      </c>
      <c r="W29" s="578">
        <v>-99</v>
      </c>
      <c r="X29" s="578">
        <v>-99</v>
      </c>
      <c r="Y29" s="578">
        <v>-99</v>
      </c>
      <c r="Z29" s="578">
        <v>-99</v>
      </c>
      <c r="AA29" s="578">
        <v>-99</v>
      </c>
      <c r="AB29" s="578">
        <v>6.5880358224605376E-2</v>
      </c>
      <c r="AC29" s="578">
        <v>-99</v>
      </c>
      <c r="AD29" s="578">
        <v>8.9392328253955863E-2</v>
      </c>
      <c r="AE29" s="578">
        <v>-99</v>
      </c>
      <c r="AF29" s="578">
        <v>-99</v>
      </c>
      <c r="AG29" s="579">
        <v>6.4555425244636241E-2</v>
      </c>
      <c r="AH29" s="578">
        <v>-99</v>
      </c>
      <c r="AI29" s="579">
        <v>6.9628964858429301E-2</v>
      </c>
      <c r="AJ29" s="578">
        <v>-99</v>
      </c>
      <c r="AK29" s="578">
        <v>-99</v>
      </c>
      <c r="AL29" s="579">
        <v>6.4251271026661158E-2</v>
      </c>
      <c r="AM29" s="578">
        <v>-99</v>
      </c>
      <c r="AN29" s="579">
        <v>7.2734809771344097E-2</v>
      </c>
      <c r="AO29" s="580">
        <v>-99</v>
      </c>
      <c r="AP29" s="578">
        <v>-99</v>
      </c>
      <c r="AQ29" s="579">
        <v>6.420692282225865E-2</v>
      </c>
      <c r="AR29" s="578">
        <v>-99</v>
      </c>
      <c r="AS29" s="579">
        <v>6.06956329192683E-2</v>
      </c>
      <c r="AT29" s="578">
        <v>-99</v>
      </c>
      <c r="AU29" s="579">
        <v>-99</v>
      </c>
      <c r="AV29" s="579">
        <v>-99</v>
      </c>
      <c r="AW29" s="579">
        <v>-99</v>
      </c>
      <c r="AX29" s="579">
        <v>-99</v>
      </c>
      <c r="AY29" s="578">
        <v>-99</v>
      </c>
      <c r="AZ29" s="578">
        <v>-99</v>
      </c>
      <c r="BA29" s="579">
        <v>6.6816333012099619E-2</v>
      </c>
      <c r="BB29" s="578">
        <v>-99</v>
      </c>
      <c r="BC29" s="579">
        <v>8.9676864443707358E-2</v>
      </c>
      <c r="BD29" s="580">
        <v>-99</v>
      </c>
      <c r="BE29" s="592">
        <v>-99</v>
      </c>
      <c r="BF29" s="617"/>
      <c r="BG29" s="617"/>
      <c r="BH29" s="617"/>
      <c r="BI29" s="584">
        <v>-99</v>
      </c>
      <c r="BJ29" s="617"/>
      <c r="BK29" s="617"/>
      <c r="BL29" s="611"/>
      <c r="BM29" s="586"/>
      <c r="BN29" s="587"/>
      <c r="BO29" s="586"/>
      <c r="BP29" s="588"/>
      <c r="BQ29" s="588"/>
      <c r="BR29" s="588"/>
      <c r="BS29" s="587"/>
      <c r="BT29" s="617"/>
      <c r="BU29" s="617"/>
      <c r="BV29" s="617"/>
      <c r="BW29" s="617"/>
      <c r="BX29" s="617"/>
      <c r="BY29" s="617"/>
      <c r="BZ29" s="617"/>
      <c r="CA29" s="617"/>
      <c r="CB29" s="617"/>
      <c r="CC29" s="617"/>
      <c r="CD29" s="617"/>
      <c r="CE29" s="617"/>
      <c r="CF29" s="617"/>
      <c r="CG29" s="617"/>
      <c r="CH29" s="617"/>
      <c r="CI29" s="618"/>
      <c r="CJ29" s="618"/>
      <c r="CK29" s="618"/>
      <c r="CL29" s="618"/>
      <c r="CM29" s="618"/>
      <c r="CN29" s="618"/>
      <c r="CO29" s="618"/>
      <c r="CP29" s="618"/>
      <c r="CQ29" s="618"/>
      <c r="CR29" s="618"/>
      <c r="CS29" s="8">
        <v>16</v>
      </c>
    </row>
    <row r="30" spans="1:98" x14ac:dyDescent="0.25">
      <c r="A30" s="17">
        <v>26</v>
      </c>
      <c r="B30" s="20" t="s">
        <v>22</v>
      </c>
      <c r="C30" s="20"/>
      <c r="D30" s="20" t="s">
        <v>78</v>
      </c>
      <c r="E30" s="20" t="s">
        <v>75</v>
      </c>
      <c r="F30" s="20" t="s">
        <v>8</v>
      </c>
      <c r="G30" s="578">
        <v>-99</v>
      </c>
      <c r="H30" s="578">
        <v>-99</v>
      </c>
      <c r="I30" s="578">
        <v>-99</v>
      </c>
      <c r="J30" s="578">
        <v>-99</v>
      </c>
      <c r="K30" s="578">
        <v>-99</v>
      </c>
      <c r="L30" s="578">
        <v>-99</v>
      </c>
      <c r="M30" s="578">
        <v>-99</v>
      </c>
      <c r="N30" s="578">
        <v>-99</v>
      </c>
      <c r="O30" s="578">
        <v>-99</v>
      </c>
      <c r="P30" s="578">
        <v>-99</v>
      </c>
      <c r="Q30" s="578">
        <v>-99</v>
      </c>
      <c r="R30" s="578">
        <v>-99</v>
      </c>
      <c r="S30" s="578">
        <v>-99</v>
      </c>
      <c r="T30" s="578">
        <v>-99</v>
      </c>
      <c r="U30" s="578">
        <v>-99</v>
      </c>
      <c r="V30" s="578">
        <v>-99</v>
      </c>
      <c r="W30" s="578">
        <v>-99</v>
      </c>
      <c r="X30" s="578">
        <v>-99</v>
      </c>
      <c r="Y30" s="578">
        <v>-99</v>
      </c>
      <c r="Z30" s="578">
        <v>-99</v>
      </c>
      <c r="AA30" s="578">
        <v>-99</v>
      </c>
      <c r="AB30" s="578">
        <v>-99</v>
      </c>
      <c r="AC30" s="578">
        <v>-99</v>
      </c>
      <c r="AD30" s="578">
        <v>-99</v>
      </c>
      <c r="AE30" s="578">
        <v>-99</v>
      </c>
      <c r="AF30" s="578">
        <v>-99</v>
      </c>
      <c r="AG30" s="579">
        <v>-99</v>
      </c>
      <c r="AH30" s="578">
        <v>-99</v>
      </c>
      <c r="AI30" s="579">
        <v>-99</v>
      </c>
      <c r="AJ30" s="578">
        <v>-99</v>
      </c>
      <c r="AK30" s="578">
        <v>-99</v>
      </c>
      <c r="AL30" s="579">
        <v>-99</v>
      </c>
      <c r="AM30" s="578">
        <v>-99</v>
      </c>
      <c r="AN30" s="579">
        <v>-99</v>
      </c>
      <c r="AO30" s="580">
        <v>-99</v>
      </c>
      <c r="AP30" s="578">
        <v>-99</v>
      </c>
      <c r="AQ30" s="579">
        <v>-99</v>
      </c>
      <c r="AR30" s="578">
        <v>-99</v>
      </c>
      <c r="AS30" s="579">
        <v>-99</v>
      </c>
      <c r="AT30" s="578">
        <v>-99</v>
      </c>
      <c r="AU30" s="579">
        <v>-99</v>
      </c>
      <c r="AV30" s="579">
        <v>-99</v>
      </c>
      <c r="AW30" s="579">
        <v>-99</v>
      </c>
      <c r="AX30" s="579">
        <v>-99</v>
      </c>
      <c r="AY30" s="578">
        <v>-99</v>
      </c>
      <c r="AZ30" s="578">
        <v>-99</v>
      </c>
      <c r="BA30" s="579">
        <v>-99</v>
      </c>
      <c r="BB30" s="578">
        <v>-99</v>
      </c>
      <c r="BC30" s="579">
        <v>-99</v>
      </c>
      <c r="BD30" s="580">
        <v>-99</v>
      </c>
      <c r="BE30" s="592">
        <v>-99</v>
      </c>
      <c r="BF30" s="617"/>
      <c r="BG30" s="617"/>
      <c r="BH30" s="617"/>
      <c r="BI30" s="584">
        <v>-99</v>
      </c>
      <c r="BJ30" s="617"/>
      <c r="BK30" s="617"/>
      <c r="BL30" s="611"/>
      <c r="BM30" s="586"/>
      <c r="BN30" s="587"/>
      <c r="BO30" s="586"/>
      <c r="BP30" s="588"/>
      <c r="BQ30" s="588"/>
      <c r="BR30" s="588"/>
      <c r="BS30" s="587"/>
      <c r="BT30" s="617"/>
      <c r="BU30" s="617"/>
      <c r="BV30" s="617"/>
      <c r="BW30" s="617"/>
      <c r="BX30" s="617"/>
      <c r="BY30" s="617"/>
      <c r="BZ30" s="617"/>
      <c r="CA30" s="617"/>
      <c r="CB30" s="617"/>
      <c r="CC30" s="617"/>
      <c r="CD30" s="617"/>
      <c r="CE30" s="617"/>
      <c r="CF30" s="617"/>
      <c r="CG30" s="617"/>
      <c r="CH30" s="617"/>
      <c r="CI30" s="618"/>
      <c r="CJ30" s="618"/>
      <c r="CK30" s="618"/>
      <c r="CL30" s="618"/>
      <c r="CM30" s="618"/>
      <c r="CN30" s="618"/>
      <c r="CO30" s="618"/>
      <c r="CP30" s="618"/>
      <c r="CQ30" s="618"/>
      <c r="CR30" s="618"/>
      <c r="CS30" s="8">
        <v>14</v>
      </c>
    </row>
    <row r="31" spans="1:98" x14ac:dyDescent="0.25">
      <c r="A31" s="17">
        <v>27</v>
      </c>
      <c r="B31" s="562" t="s">
        <v>23</v>
      </c>
      <c r="C31" s="562"/>
      <c r="D31" s="20" t="s">
        <v>78</v>
      </c>
      <c r="E31" s="20" t="s">
        <v>75</v>
      </c>
      <c r="F31" s="20" t="s">
        <v>8</v>
      </c>
      <c r="G31" s="578">
        <v>-99</v>
      </c>
      <c r="H31" s="578">
        <v>-99</v>
      </c>
      <c r="I31" s="578">
        <v>-99</v>
      </c>
      <c r="J31" s="578">
        <v>-99</v>
      </c>
      <c r="K31" s="578">
        <v>-99</v>
      </c>
      <c r="L31" s="578">
        <v>-99</v>
      </c>
      <c r="M31" s="578">
        <v>-99</v>
      </c>
      <c r="N31" s="578">
        <v>-99</v>
      </c>
      <c r="O31" s="578">
        <v>-99</v>
      </c>
      <c r="P31" s="578">
        <v>-99</v>
      </c>
      <c r="Q31" s="578">
        <v>-99</v>
      </c>
      <c r="R31" s="578">
        <v>-99</v>
      </c>
      <c r="S31" s="578">
        <v>-99</v>
      </c>
      <c r="T31" s="578">
        <v>-99</v>
      </c>
      <c r="U31" s="578">
        <v>-99</v>
      </c>
      <c r="V31" s="578">
        <v>-99</v>
      </c>
      <c r="W31" s="578">
        <v>-99</v>
      </c>
      <c r="X31" s="578">
        <v>-99</v>
      </c>
      <c r="Y31" s="578">
        <v>-99</v>
      </c>
      <c r="Z31" s="578">
        <v>-99</v>
      </c>
      <c r="AA31" s="578">
        <v>-99</v>
      </c>
      <c r="AB31" s="578">
        <v>-99</v>
      </c>
      <c r="AC31" s="578">
        <v>-99</v>
      </c>
      <c r="AD31" s="578">
        <v>-99</v>
      </c>
      <c r="AE31" s="578">
        <v>-99</v>
      </c>
      <c r="AF31" s="578">
        <v>-99</v>
      </c>
      <c r="AG31" s="579">
        <v>-99</v>
      </c>
      <c r="AH31" s="578">
        <v>-99</v>
      </c>
      <c r="AI31" s="579">
        <v>-99</v>
      </c>
      <c r="AJ31" s="578">
        <v>-99</v>
      </c>
      <c r="AK31" s="578">
        <v>-99</v>
      </c>
      <c r="AL31" s="579">
        <v>-99</v>
      </c>
      <c r="AM31" s="578">
        <v>-99</v>
      </c>
      <c r="AN31" s="579">
        <v>-99</v>
      </c>
      <c r="AO31" s="580">
        <v>-99</v>
      </c>
      <c r="AP31" s="578">
        <v>-99</v>
      </c>
      <c r="AQ31" s="579">
        <v>-99</v>
      </c>
      <c r="AR31" s="578">
        <v>-99</v>
      </c>
      <c r="AS31" s="579">
        <v>-99</v>
      </c>
      <c r="AT31" s="578">
        <v>-99</v>
      </c>
      <c r="AU31" s="579">
        <v>-99</v>
      </c>
      <c r="AV31" s="579">
        <v>-99</v>
      </c>
      <c r="AW31" s="579">
        <v>-99</v>
      </c>
      <c r="AX31" s="579">
        <v>-99</v>
      </c>
      <c r="AY31" s="578">
        <v>-99</v>
      </c>
      <c r="AZ31" s="578">
        <v>-99</v>
      </c>
      <c r="BA31" s="579">
        <v>-99</v>
      </c>
      <c r="BB31" s="578">
        <v>-99</v>
      </c>
      <c r="BC31" s="579">
        <v>-99</v>
      </c>
      <c r="BD31" s="580">
        <v>-99</v>
      </c>
      <c r="BE31" s="598">
        <v>-99</v>
      </c>
      <c r="BF31" s="617"/>
      <c r="BG31" s="617"/>
      <c r="BH31" s="617"/>
      <c r="BI31" s="609">
        <v>-99</v>
      </c>
      <c r="BJ31" s="617"/>
      <c r="BK31" s="617"/>
      <c r="BL31" s="611"/>
      <c r="BM31" s="586"/>
      <c r="BN31" s="587"/>
      <c r="BO31" s="586"/>
      <c r="BP31" s="588"/>
      <c r="BQ31" s="588"/>
      <c r="BR31" s="588"/>
      <c r="BS31" s="587"/>
      <c r="BT31" s="617"/>
      <c r="BU31" s="617"/>
      <c r="BV31" s="617"/>
      <c r="BW31" s="617"/>
      <c r="BX31" s="617"/>
      <c r="BY31" s="617"/>
      <c r="BZ31" s="617"/>
      <c r="CA31" s="617"/>
      <c r="CB31" s="617"/>
      <c r="CC31" s="617"/>
      <c r="CD31" s="617"/>
      <c r="CE31" s="617"/>
      <c r="CF31" s="617"/>
      <c r="CG31" s="617"/>
      <c r="CH31" s="617"/>
      <c r="CI31" s="618"/>
      <c r="CJ31" s="618"/>
      <c r="CK31" s="618"/>
      <c r="CL31" s="618"/>
      <c r="CM31" s="618"/>
      <c r="CN31" s="618"/>
      <c r="CO31" s="618"/>
      <c r="CP31" s="618"/>
      <c r="CQ31" s="618"/>
      <c r="CR31" s="618"/>
      <c r="CS31" s="8">
        <v>13</v>
      </c>
    </row>
    <row r="32" spans="1:98" x14ac:dyDescent="0.25">
      <c r="A32" s="17">
        <v>28</v>
      </c>
      <c r="B32" s="20" t="s">
        <v>741</v>
      </c>
      <c r="C32" s="20"/>
      <c r="D32" s="20" t="s">
        <v>78</v>
      </c>
      <c r="E32" s="20" t="s">
        <v>75</v>
      </c>
      <c r="F32" s="20" t="s">
        <v>8</v>
      </c>
      <c r="G32" s="578">
        <v>-99</v>
      </c>
      <c r="H32" s="578">
        <v>-99</v>
      </c>
      <c r="I32" s="578">
        <v>-99</v>
      </c>
      <c r="J32" s="578">
        <v>-99</v>
      </c>
      <c r="K32" s="578">
        <v>-99</v>
      </c>
      <c r="L32" s="578">
        <v>-99</v>
      </c>
      <c r="M32" s="578">
        <v>-99</v>
      </c>
      <c r="N32" s="578">
        <v>-99</v>
      </c>
      <c r="O32" s="578">
        <v>-99</v>
      </c>
      <c r="P32" s="578">
        <v>-99</v>
      </c>
      <c r="Q32" s="578">
        <v>-99</v>
      </c>
      <c r="R32" s="578">
        <v>-99</v>
      </c>
      <c r="S32" s="578">
        <v>-99</v>
      </c>
      <c r="T32" s="578">
        <v>-99</v>
      </c>
      <c r="U32" s="578">
        <v>-99</v>
      </c>
      <c r="V32" s="578">
        <v>-99</v>
      </c>
      <c r="W32" s="578">
        <v>-99</v>
      </c>
      <c r="X32" s="578">
        <v>-99</v>
      </c>
      <c r="Y32" s="578">
        <v>-99</v>
      </c>
      <c r="Z32" s="578">
        <v>-99</v>
      </c>
      <c r="AA32" s="578">
        <v>-99</v>
      </c>
      <c r="AB32" s="578">
        <v>-99</v>
      </c>
      <c r="AC32" s="578">
        <v>-99</v>
      </c>
      <c r="AD32" s="578">
        <v>-99</v>
      </c>
      <c r="AE32" s="578">
        <v>-99</v>
      </c>
      <c r="AF32" s="578">
        <v>-99</v>
      </c>
      <c r="AG32" s="579">
        <v>-99</v>
      </c>
      <c r="AH32" s="578">
        <v>-99</v>
      </c>
      <c r="AI32" s="579">
        <v>-99</v>
      </c>
      <c r="AJ32" s="578">
        <v>-99</v>
      </c>
      <c r="AK32" s="578">
        <v>-99</v>
      </c>
      <c r="AL32" s="579">
        <v>-99</v>
      </c>
      <c r="AM32" s="578">
        <v>-99</v>
      </c>
      <c r="AN32" s="579">
        <v>-99</v>
      </c>
      <c r="AO32" s="580">
        <v>-99</v>
      </c>
      <c r="AP32" s="578">
        <v>-99</v>
      </c>
      <c r="AQ32" s="579">
        <v>-99</v>
      </c>
      <c r="AR32" s="578">
        <v>-99</v>
      </c>
      <c r="AS32" s="579">
        <v>-99</v>
      </c>
      <c r="AT32" s="578">
        <v>-99</v>
      </c>
      <c r="AU32" s="579">
        <v>-99</v>
      </c>
      <c r="AV32" s="579">
        <v>-99</v>
      </c>
      <c r="AW32" s="579">
        <v>-99</v>
      </c>
      <c r="AX32" s="579">
        <v>-99</v>
      </c>
      <c r="AY32" s="578">
        <v>-99</v>
      </c>
      <c r="AZ32" s="578">
        <v>-99</v>
      </c>
      <c r="BA32" s="579">
        <v>-99</v>
      </c>
      <c r="BB32" s="578">
        <v>-99</v>
      </c>
      <c r="BC32" s="579">
        <v>-99</v>
      </c>
      <c r="BD32" s="580">
        <v>-99</v>
      </c>
      <c r="BE32" s="592">
        <v>-99</v>
      </c>
      <c r="BF32" s="617"/>
      <c r="BG32" s="617"/>
      <c r="BH32" s="617"/>
      <c r="BI32" s="584">
        <v>-99</v>
      </c>
      <c r="BJ32" s="617"/>
      <c r="BK32" s="617"/>
      <c r="BL32" s="611"/>
      <c r="BM32" s="586"/>
      <c r="BN32" s="587"/>
      <c r="BO32" s="586"/>
      <c r="BP32" s="588"/>
      <c r="BQ32" s="588"/>
      <c r="BR32" s="588"/>
      <c r="BS32" s="587"/>
      <c r="BT32" s="617"/>
      <c r="BU32" s="617"/>
      <c r="BV32" s="617"/>
      <c r="BW32" s="617"/>
      <c r="BX32" s="617"/>
      <c r="BY32" s="617"/>
      <c r="BZ32" s="617"/>
      <c r="CA32" s="617"/>
      <c r="CB32" s="617"/>
      <c r="CC32" s="617"/>
      <c r="CD32" s="617"/>
      <c r="CE32" s="617"/>
      <c r="CF32" s="617"/>
      <c r="CG32" s="617"/>
      <c r="CH32" s="617"/>
      <c r="CI32" s="618"/>
      <c r="CJ32" s="618"/>
      <c r="CK32" s="618"/>
      <c r="CL32" s="618"/>
      <c r="CM32" s="618"/>
      <c r="CN32" s="618"/>
      <c r="CO32" s="618"/>
      <c r="CP32" s="618"/>
      <c r="CQ32" s="618"/>
      <c r="CR32" s="618"/>
      <c r="CS32" s="8">
        <v>8</v>
      </c>
    </row>
    <row r="33" spans="1:97" x14ac:dyDescent="0.25">
      <c r="A33" s="17">
        <v>29</v>
      </c>
      <c r="B33" s="20" t="s">
        <v>69</v>
      </c>
      <c r="C33" s="20"/>
      <c r="D33" s="20" t="s">
        <v>55</v>
      </c>
      <c r="E33" s="20" t="s">
        <v>75</v>
      </c>
      <c r="F33" s="20" t="s">
        <v>8</v>
      </c>
      <c r="G33" s="578">
        <v>-99</v>
      </c>
      <c r="H33" s="578">
        <v>7.0590057387349059E-3</v>
      </c>
      <c r="I33" s="578">
        <v>-99</v>
      </c>
      <c r="J33" s="578">
        <v>1.3270033741480489E-2</v>
      </c>
      <c r="K33" s="578">
        <v>-99</v>
      </c>
      <c r="L33" s="578">
        <v>-99</v>
      </c>
      <c r="M33" s="578">
        <v>8.0000000000000002E-3</v>
      </c>
      <c r="N33" s="578">
        <v>-99</v>
      </c>
      <c r="O33" s="578">
        <v>1.4999999999999999E-2</v>
      </c>
      <c r="P33" s="578">
        <v>-99</v>
      </c>
      <c r="Q33" s="578">
        <v>-99</v>
      </c>
      <c r="R33" s="578">
        <v>6.0000000000000001E-3</v>
      </c>
      <c r="S33" s="578">
        <v>-99</v>
      </c>
      <c r="T33" s="578">
        <v>1.0999999999999999E-2</v>
      </c>
      <c r="U33" s="578">
        <v>-99</v>
      </c>
      <c r="V33" s="578">
        <v>-99</v>
      </c>
      <c r="W33" s="578">
        <v>-99</v>
      </c>
      <c r="X33" s="578">
        <v>-99</v>
      </c>
      <c r="Y33" s="578">
        <v>-99</v>
      </c>
      <c r="Z33" s="578">
        <v>-99</v>
      </c>
      <c r="AA33" s="578">
        <v>-99</v>
      </c>
      <c r="AB33" s="578">
        <v>8.0000000000000002E-3</v>
      </c>
      <c r="AC33" s="578">
        <v>-99</v>
      </c>
      <c r="AD33" s="578">
        <v>1.4E-2</v>
      </c>
      <c r="AE33" s="578">
        <v>-99</v>
      </c>
      <c r="AF33" s="578">
        <v>-99</v>
      </c>
      <c r="AG33" s="579">
        <v>-99</v>
      </c>
      <c r="AH33" s="578">
        <v>-99</v>
      </c>
      <c r="AI33" s="579">
        <v>-99</v>
      </c>
      <c r="AJ33" s="578">
        <v>-99</v>
      </c>
      <c r="AK33" s="578">
        <v>-99</v>
      </c>
      <c r="AL33" s="579">
        <v>-99</v>
      </c>
      <c r="AM33" s="578">
        <v>-99</v>
      </c>
      <c r="AN33" s="579">
        <v>-99</v>
      </c>
      <c r="AO33" s="580">
        <v>-99</v>
      </c>
      <c r="AP33" s="578">
        <v>-99</v>
      </c>
      <c r="AQ33" s="579">
        <v>-99</v>
      </c>
      <c r="AR33" s="578">
        <v>-99</v>
      </c>
      <c r="AS33" s="579">
        <v>-99</v>
      </c>
      <c r="AT33" s="578">
        <v>-99</v>
      </c>
      <c r="AU33" s="579">
        <v>-99</v>
      </c>
      <c r="AV33" s="579">
        <v>-99</v>
      </c>
      <c r="AW33" s="579">
        <v>-99</v>
      </c>
      <c r="AX33" s="579">
        <v>-99</v>
      </c>
      <c r="AY33" s="578">
        <v>-99</v>
      </c>
      <c r="AZ33" s="578">
        <v>-99</v>
      </c>
      <c r="BA33" s="579">
        <v>-99</v>
      </c>
      <c r="BB33" s="578">
        <v>-99</v>
      </c>
      <c r="BC33" s="579">
        <v>-99</v>
      </c>
      <c r="BD33" s="580">
        <v>-99</v>
      </c>
      <c r="BE33" s="592">
        <v>-99</v>
      </c>
      <c r="BF33" s="617"/>
      <c r="BG33" s="617"/>
      <c r="BH33" s="617"/>
      <c r="BI33" s="584">
        <v>-99</v>
      </c>
      <c r="BJ33" s="617"/>
      <c r="BK33" s="617"/>
      <c r="BL33" s="611"/>
      <c r="BM33" s="586"/>
      <c r="BN33" s="587"/>
      <c r="BO33" s="586"/>
      <c r="BP33" s="588"/>
      <c r="BQ33" s="588"/>
      <c r="BR33" s="588"/>
      <c r="BS33" s="587"/>
      <c r="BT33" s="617"/>
      <c r="BU33" s="617"/>
      <c r="BV33" s="617"/>
      <c r="BW33" s="617"/>
      <c r="BX33" s="617"/>
      <c r="BY33" s="617"/>
      <c r="BZ33" s="617"/>
      <c r="CA33" s="617"/>
      <c r="CB33" s="617"/>
      <c r="CC33" s="617"/>
      <c r="CD33" s="617"/>
      <c r="CE33" s="617"/>
      <c r="CF33" s="617"/>
      <c r="CG33" s="617"/>
      <c r="CH33" s="617"/>
      <c r="CI33" s="618"/>
      <c r="CJ33" s="618"/>
      <c r="CK33" s="618"/>
      <c r="CL33" s="618"/>
      <c r="CM33" s="618"/>
      <c r="CN33" s="618"/>
      <c r="CO33" s="618"/>
      <c r="CP33" s="618"/>
      <c r="CQ33" s="618"/>
      <c r="CR33" s="618"/>
      <c r="CS33" s="8">
        <v>132</v>
      </c>
    </row>
    <row r="34" spans="1:97" x14ac:dyDescent="0.25">
      <c r="A34" s="17">
        <v>30</v>
      </c>
      <c r="B34" s="20" t="s">
        <v>65</v>
      </c>
      <c r="C34" s="20"/>
      <c r="D34" s="20" t="s">
        <v>55</v>
      </c>
      <c r="E34" s="20" t="s">
        <v>75</v>
      </c>
      <c r="F34" s="562" t="s">
        <v>6</v>
      </c>
      <c r="G34" s="578">
        <v>-99</v>
      </c>
      <c r="H34" s="578">
        <v>5.891234260309379E-2</v>
      </c>
      <c r="I34" s="578">
        <v>-99</v>
      </c>
      <c r="J34" s="578">
        <v>0.11364901517924739</v>
      </c>
      <c r="K34" s="578">
        <v>-99</v>
      </c>
      <c r="L34" s="578">
        <v>-99</v>
      </c>
      <c r="M34" s="578">
        <v>3.3000000000000002E-2</v>
      </c>
      <c r="N34" s="578">
        <v>-99</v>
      </c>
      <c r="O34" s="578">
        <v>8.1000000000000003E-2</v>
      </c>
      <c r="P34" s="578">
        <v>-99</v>
      </c>
      <c r="Q34" s="578">
        <v>-99</v>
      </c>
      <c r="R34" s="578">
        <v>-99</v>
      </c>
      <c r="S34" s="578">
        <v>-99</v>
      </c>
      <c r="T34" s="578">
        <v>-99</v>
      </c>
      <c r="U34" s="578">
        <v>-99</v>
      </c>
      <c r="V34" s="578">
        <v>-99</v>
      </c>
      <c r="W34" s="578">
        <v>7.1999999999999995E-2</v>
      </c>
      <c r="X34" s="578">
        <v>-99</v>
      </c>
      <c r="Y34" s="578">
        <v>0.13500000000000001</v>
      </c>
      <c r="Z34" s="578">
        <v>-99</v>
      </c>
      <c r="AA34" s="578">
        <v>-99</v>
      </c>
      <c r="AB34" s="578">
        <v>9.2999999999999999E-2</v>
      </c>
      <c r="AC34" s="578">
        <v>-99</v>
      </c>
      <c r="AD34" s="578">
        <v>0.14399999999999999</v>
      </c>
      <c r="AE34" s="578">
        <v>-99</v>
      </c>
      <c r="AF34" s="578">
        <v>-99</v>
      </c>
      <c r="AG34" s="579">
        <v>-99</v>
      </c>
      <c r="AH34" s="578">
        <v>-99</v>
      </c>
      <c r="AI34" s="579">
        <v>-99</v>
      </c>
      <c r="AJ34" s="578">
        <v>-99</v>
      </c>
      <c r="AK34" s="578">
        <v>-99</v>
      </c>
      <c r="AL34" s="579">
        <v>-99</v>
      </c>
      <c r="AM34" s="578">
        <v>-99</v>
      </c>
      <c r="AN34" s="579">
        <v>-99</v>
      </c>
      <c r="AO34" s="580">
        <v>-99</v>
      </c>
      <c r="AP34" s="578">
        <v>-99</v>
      </c>
      <c r="AQ34" s="579">
        <v>-99</v>
      </c>
      <c r="AR34" s="578">
        <v>-99</v>
      </c>
      <c r="AS34" s="579">
        <v>-99</v>
      </c>
      <c r="AT34" s="578">
        <v>-99</v>
      </c>
      <c r="AU34" s="579">
        <v>-99</v>
      </c>
      <c r="AV34" s="579">
        <v>-99</v>
      </c>
      <c r="AW34" s="579">
        <v>-99</v>
      </c>
      <c r="AX34" s="579">
        <v>-99</v>
      </c>
      <c r="AY34" s="578">
        <v>-99</v>
      </c>
      <c r="AZ34" s="578">
        <v>-99</v>
      </c>
      <c r="BA34" s="579">
        <v>-99</v>
      </c>
      <c r="BB34" s="578">
        <v>-99</v>
      </c>
      <c r="BC34" s="579">
        <v>-99</v>
      </c>
      <c r="BD34" s="580">
        <v>-99</v>
      </c>
      <c r="BE34" s="592">
        <v>-99</v>
      </c>
      <c r="BF34" s="617"/>
      <c r="BG34" s="617"/>
      <c r="BH34" s="617"/>
      <c r="BI34" s="584">
        <v>-99</v>
      </c>
      <c r="BJ34" s="617"/>
      <c r="BK34" s="617"/>
      <c r="BL34" s="611"/>
      <c r="BM34" s="586"/>
      <c r="BN34" s="587"/>
      <c r="BO34" s="586"/>
      <c r="BP34" s="588"/>
      <c r="BQ34" s="588"/>
      <c r="BR34" s="588"/>
      <c r="BS34" s="587"/>
      <c r="BT34" s="617"/>
      <c r="BU34" s="617"/>
      <c r="BV34" s="617"/>
      <c r="BW34" s="617"/>
      <c r="BX34" s="617"/>
      <c r="BY34" s="617"/>
      <c r="BZ34" s="617"/>
      <c r="CA34" s="617"/>
      <c r="CB34" s="617"/>
      <c r="CC34" s="617"/>
      <c r="CD34" s="617"/>
      <c r="CE34" s="617"/>
      <c r="CF34" s="617"/>
      <c r="CG34" s="617"/>
      <c r="CH34" s="617"/>
      <c r="CI34" s="618"/>
      <c r="CJ34" s="618"/>
      <c r="CK34" s="618"/>
      <c r="CL34" s="618"/>
      <c r="CM34" s="618"/>
      <c r="CN34" s="618"/>
      <c r="CO34" s="618"/>
      <c r="CP34" s="618"/>
      <c r="CQ34" s="618"/>
      <c r="CR34" s="618"/>
      <c r="CS34" s="8">
        <v>131</v>
      </c>
    </row>
    <row r="35" spans="1:97" x14ac:dyDescent="0.25">
      <c r="A35" s="17">
        <v>31</v>
      </c>
      <c r="B35" s="20" t="s">
        <v>24</v>
      </c>
      <c r="C35" s="20"/>
      <c r="D35" s="20" t="s">
        <v>55</v>
      </c>
      <c r="E35" s="20" t="s">
        <v>75</v>
      </c>
      <c r="F35" s="20" t="s">
        <v>8</v>
      </c>
      <c r="G35" s="578">
        <v>-99</v>
      </c>
      <c r="H35" s="578">
        <v>-99</v>
      </c>
      <c r="I35" s="578">
        <v>-99</v>
      </c>
      <c r="J35" s="578">
        <v>-99</v>
      </c>
      <c r="K35" s="578">
        <v>-99</v>
      </c>
      <c r="L35" s="578">
        <v>-99</v>
      </c>
      <c r="M35" s="578">
        <v>-99</v>
      </c>
      <c r="N35" s="578">
        <v>-99</v>
      </c>
      <c r="O35" s="578">
        <v>-99</v>
      </c>
      <c r="P35" s="578">
        <v>-99</v>
      </c>
      <c r="Q35" s="578">
        <v>-99</v>
      </c>
      <c r="R35" s="578">
        <v>-99</v>
      </c>
      <c r="S35" s="578">
        <v>-99</v>
      </c>
      <c r="T35" s="578">
        <v>-99</v>
      </c>
      <c r="U35" s="578">
        <v>-99</v>
      </c>
      <c r="V35" s="578">
        <v>-99</v>
      </c>
      <c r="W35" s="578">
        <v>-99</v>
      </c>
      <c r="X35" s="578">
        <v>-99</v>
      </c>
      <c r="Y35" s="578">
        <v>-99</v>
      </c>
      <c r="Z35" s="578">
        <v>-99</v>
      </c>
      <c r="AA35" s="578">
        <v>-99</v>
      </c>
      <c r="AB35" s="578">
        <v>-99</v>
      </c>
      <c r="AC35" s="578">
        <v>-99</v>
      </c>
      <c r="AD35" s="578">
        <v>-99</v>
      </c>
      <c r="AE35" s="578">
        <v>-99</v>
      </c>
      <c r="AF35" s="578">
        <v>-99</v>
      </c>
      <c r="AG35" s="579">
        <v>-99</v>
      </c>
      <c r="AH35" s="578">
        <v>-99</v>
      </c>
      <c r="AI35" s="579">
        <v>-99</v>
      </c>
      <c r="AJ35" s="578">
        <v>-99</v>
      </c>
      <c r="AK35" s="578">
        <v>-99</v>
      </c>
      <c r="AL35" s="579">
        <v>-99</v>
      </c>
      <c r="AM35" s="578">
        <v>-99</v>
      </c>
      <c r="AN35" s="579">
        <v>-99</v>
      </c>
      <c r="AO35" s="580">
        <v>-99</v>
      </c>
      <c r="AP35" s="578">
        <v>-99</v>
      </c>
      <c r="AQ35" s="579">
        <v>-99</v>
      </c>
      <c r="AR35" s="578">
        <v>-99</v>
      </c>
      <c r="AS35" s="579">
        <v>-99</v>
      </c>
      <c r="AT35" s="578">
        <v>-99</v>
      </c>
      <c r="AU35" s="579">
        <v>-99</v>
      </c>
      <c r="AV35" s="579">
        <v>-99</v>
      </c>
      <c r="AW35" s="579">
        <v>-99</v>
      </c>
      <c r="AX35" s="579">
        <v>-99</v>
      </c>
      <c r="AY35" s="578">
        <v>-99</v>
      </c>
      <c r="AZ35" s="578">
        <v>-99</v>
      </c>
      <c r="BA35" s="579">
        <v>-99</v>
      </c>
      <c r="BB35" s="578">
        <v>-99</v>
      </c>
      <c r="BC35" s="579">
        <v>-99</v>
      </c>
      <c r="BD35" s="580">
        <v>-99</v>
      </c>
      <c r="BE35" s="592">
        <v>-99</v>
      </c>
      <c r="BF35" s="617"/>
      <c r="BG35" s="617"/>
      <c r="BH35" s="617"/>
      <c r="BI35" s="584">
        <v>-99</v>
      </c>
      <c r="BJ35" s="617"/>
      <c r="BK35" s="617"/>
      <c r="BL35" s="611"/>
      <c r="BM35" s="586"/>
      <c r="BN35" s="587"/>
      <c r="BO35" s="586"/>
      <c r="BP35" s="588"/>
      <c r="BQ35" s="588"/>
      <c r="BR35" s="588"/>
      <c r="BS35" s="587"/>
      <c r="BT35" s="617"/>
      <c r="BU35" s="617"/>
      <c r="BV35" s="617"/>
      <c r="BW35" s="617"/>
      <c r="BX35" s="617"/>
      <c r="BY35" s="617"/>
      <c r="BZ35" s="617"/>
      <c r="CA35" s="617"/>
      <c r="CB35" s="617"/>
      <c r="CC35" s="617"/>
      <c r="CD35" s="617"/>
      <c r="CE35" s="617"/>
      <c r="CF35" s="617"/>
      <c r="CG35" s="617"/>
      <c r="CH35" s="617"/>
      <c r="CI35" s="618"/>
      <c r="CJ35" s="618"/>
      <c r="CK35" s="618"/>
      <c r="CL35" s="618"/>
      <c r="CM35" s="618"/>
      <c r="CN35" s="618"/>
      <c r="CO35" s="618"/>
      <c r="CP35" s="618"/>
      <c r="CQ35" s="618"/>
      <c r="CR35" s="618"/>
      <c r="CS35" s="8">
        <v>115</v>
      </c>
    </row>
    <row r="36" spans="1:97" x14ac:dyDescent="0.25">
      <c r="A36" s="17">
        <v>32</v>
      </c>
      <c r="B36" s="20" t="s">
        <v>94</v>
      </c>
      <c r="C36" s="20"/>
      <c r="D36" s="20" t="s">
        <v>55</v>
      </c>
      <c r="E36" s="20" t="s">
        <v>75</v>
      </c>
      <c r="F36" s="20" t="s">
        <v>8</v>
      </c>
      <c r="G36" s="578">
        <v>-99</v>
      </c>
      <c r="H36" s="578">
        <v>-99</v>
      </c>
      <c r="I36" s="578">
        <v>-99</v>
      </c>
      <c r="J36" s="578">
        <v>-99</v>
      </c>
      <c r="K36" s="578">
        <v>-99</v>
      </c>
      <c r="L36" s="578">
        <v>-99</v>
      </c>
      <c r="M36" s="578">
        <v>-99</v>
      </c>
      <c r="N36" s="578">
        <v>-99</v>
      </c>
      <c r="O36" s="578">
        <v>-99</v>
      </c>
      <c r="P36" s="578">
        <v>-99</v>
      </c>
      <c r="Q36" s="578">
        <v>-99</v>
      </c>
      <c r="R36" s="578">
        <v>-99</v>
      </c>
      <c r="S36" s="578">
        <v>-99</v>
      </c>
      <c r="T36" s="578">
        <v>-99</v>
      </c>
      <c r="U36" s="578">
        <v>-99</v>
      </c>
      <c r="V36" s="578">
        <v>-99</v>
      </c>
      <c r="W36" s="578">
        <v>-99</v>
      </c>
      <c r="X36" s="578">
        <v>-99</v>
      </c>
      <c r="Y36" s="578">
        <v>-99</v>
      </c>
      <c r="Z36" s="578">
        <v>-99</v>
      </c>
      <c r="AA36" s="578">
        <v>-99</v>
      </c>
      <c r="AB36" s="578">
        <v>-99</v>
      </c>
      <c r="AC36" s="578">
        <v>-99</v>
      </c>
      <c r="AD36" s="578">
        <v>-99</v>
      </c>
      <c r="AE36" s="578">
        <v>-99</v>
      </c>
      <c r="AF36" s="578">
        <v>-99</v>
      </c>
      <c r="AG36" s="579">
        <v>-99</v>
      </c>
      <c r="AH36" s="578">
        <v>-99</v>
      </c>
      <c r="AI36" s="579">
        <v>-99</v>
      </c>
      <c r="AJ36" s="578">
        <v>-99</v>
      </c>
      <c r="AK36" s="578">
        <v>-99</v>
      </c>
      <c r="AL36" s="579">
        <v>-99</v>
      </c>
      <c r="AM36" s="578">
        <v>-99</v>
      </c>
      <c r="AN36" s="579">
        <v>-99</v>
      </c>
      <c r="AO36" s="580">
        <v>-99</v>
      </c>
      <c r="AP36" s="578">
        <v>-99</v>
      </c>
      <c r="AQ36" s="579">
        <v>-99</v>
      </c>
      <c r="AR36" s="578">
        <v>-99</v>
      </c>
      <c r="AS36" s="579">
        <v>-99</v>
      </c>
      <c r="AT36" s="578">
        <v>-99</v>
      </c>
      <c r="AU36" s="579">
        <v>-99</v>
      </c>
      <c r="AV36" s="579">
        <v>-99</v>
      </c>
      <c r="AW36" s="579">
        <v>-99</v>
      </c>
      <c r="AX36" s="579">
        <v>-99</v>
      </c>
      <c r="AY36" s="578">
        <v>-99</v>
      </c>
      <c r="AZ36" s="578">
        <v>-99</v>
      </c>
      <c r="BA36" s="579">
        <v>-99</v>
      </c>
      <c r="BB36" s="578">
        <v>-99</v>
      </c>
      <c r="BC36" s="579">
        <v>-99</v>
      </c>
      <c r="BD36" s="580">
        <v>-99</v>
      </c>
      <c r="BE36" s="592">
        <v>-99</v>
      </c>
      <c r="BF36" s="617"/>
      <c r="BG36" s="617"/>
      <c r="BH36" s="617"/>
      <c r="BI36" s="584">
        <v>-99</v>
      </c>
      <c r="BJ36" s="617"/>
      <c r="BK36" s="617"/>
      <c r="BL36" s="611"/>
      <c r="BM36" s="586"/>
      <c r="BN36" s="587"/>
      <c r="BO36" s="586"/>
      <c r="BP36" s="588"/>
      <c r="BQ36" s="588"/>
      <c r="BR36" s="588"/>
      <c r="BS36" s="587"/>
      <c r="BT36" s="617"/>
      <c r="BU36" s="617"/>
      <c r="BV36" s="617"/>
      <c r="BW36" s="617"/>
      <c r="BX36" s="617"/>
      <c r="BY36" s="617"/>
      <c r="BZ36" s="617"/>
      <c r="CA36" s="617"/>
      <c r="CB36" s="617"/>
      <c r="CC36" s="617"/>
      <c r="CD36" s="617"/>
      <c r="CE36" s="617"/>
      <c r="CF36" s="617"/>
      <c r="CG36" s="617"/>
      <c r="CH36" s="617"/>
      <c r="CI36" s="618"/>
      <c r="CJ36" s="618"/>
      <c r="CK36" s="618"/>
      <c r="CL36" s="618"/>
      <c r="CM36" s="618"/>
      <c r="CN36" s="618"/>
      <c r="CO36" s="618"/>
      <c r="CP36" s="618"/>
      <c r="CQ36" s="618"/>
      <c r="CR36" s="618"/>
      <c r="CS36" s="8">
        <v>112</v>
      </c>
    </row>
    <row r="37" spans="1:97" x14ac:dyDescent="0.25">
      <c r="A37" s="17">
        <v>33</v>
      </c>
      <c r="B37" s="20" t="s">
        <v>97</v>
      </c>
      <c r="C37" s="20"/>
      <c r="D37" s="20" t="s">
        <v>55</v>
      </c>
      <c r="E37" s="20" t="s">
        <v>75</v>
      </c>
      <c r="F37" s="20" t="s">
        <v>8</v>
      </c>
      <c r="G37" s="578">
        <v>-99</v>
      </c>
      <c r="H37" s="578">
        <v>-99</v>
      </c>
      <c r="I37" s="578">
        <v>-99</v>
      </c>
      <c r="J37" s="578">
        <v>-99</v>
      </c>
      <c r="K37" s="578">
        <v>-99</v>
      </c>
      <c r="L37" s="578">
        <v>-99</v>
      </c>
      <c r="M37" s="578">
        <v>-99</v>
      </c>
      <c r="N37" s="578">
        <v>-99</v>
      </c>
      <c r="O37" s="578">
        <v>-99</v>
      </c>
      <c r="P37" s="578">
        <v>-99</v>
      </c>
      <c r="Q37" s="578">
        <v>-99</v>
      </c>
      <c r="R37" s="578">
        <v>-99</v>
      </c>
      <c r="S37" s="578">
        <v>-99</v>
      </c>
      <c r="T37" s="578">
        <v>-99</v>
      </c>
      <c r="U37" s="578">
        <v>-99</v>
      </c>
      <c r="V37" s="578">
        <v>-99</v>
      </c>
      <c r="W37" s="578">
        <v>-99</v>
      </c>
      <c r="X37" s="578">
        <v>-99</v>
      </c>
      <c r="Y37" s="578">
        <v>-99</v>
      </c>
      <c r="Z37" s="578">
        <v>-99</v>
      </c>
      <c r="AA37" s="578">
        <v>-99</v>
      </c>
      <c r="AB37" s="578">
        <v>-99</v>
      </c>
      <c r="AC37" s="578">
        <v>-99</v>
      </c>
      <c r="AD37" s="578">
        <v>-99</v>
      </c>
      <c r="AE37" s="578">
        <v>-99</v>
      </c>
      <c r="AF37" s="578">
        <v>-99</v>
      </c>
      <c r="AG37" s="579">
        <v>-99</v>
      </c>
      <c r="AH37" s="578">
        <v>-99</v>
      </c>
      <c r="AI37" s="579">
        <v>-99</v>
      </c>
      <c r="AJ37" s="578">
        <v>-99</v>
      </c>
      <c r="AK37" s="578">
        <v>-99</v>
      </c>
      <c r="AL37" s="579">
        <v>-99</v>
      </c>
      <c r="AM37" s="578">
        <v>-99</v>
      </c>
      <c r="AN37" s="579">
        <v>-99</v>
      </c>
      <c r="AO37" s="580">
        <v>-99</v>
      </c>
      <c r="AP37" s="578">
        <v>-99</v>
      </c>
      <c r="AQ37" s="579">
        <v>-99</v>
      </c>
      <c r="AR37" s="578">
        <v>-99</v>
      </c>
      <c r="AS37" s="579">
        <v>-99</v>
      </c>
      <c r="AT37" s="578">
        <v>-99</v>
      </c>
      <c r="AU37" s="579">
        <v>-99</v>
      </c>
      <c r="AV37" s="579">
        <v>-99</v>
      </c>
      <c r="AW37" s="579">
        <v>-99</v>
      </c>
      <c r="AX37" s="579">
        <v>-99</v>
      </c>
      <c r="AY37" s="578">
        <v>-99</v>
      </c>
      <c r="AZ37" s="578">
        <v>-99</v>
      </c>
      <c r="BA37" s="579">
        <v>-99</v>
      </c>
      <c r="BB37" s="578">
        <v>-99</v>
      </c>
      <c r="BC37" s="579">
        <v>-99</v>
      </c>
      <c r="BD37" s="580">
        <v>-99</v>
      </c>
      <c r="BE37" s="592">
        <v>-99</v>
      </c>
      <c r="BF37" s="617"/>
      <c r="BG37" s="617"/>
      <c r="BH37" s="617"/>
      <c r="BI37" s="584">
        <v>-99</v>
      </c>
      <c r="BJ37" s="617"/>
      <c r="BK37" s="617"/>
      <c r="BL37" s="611"/>
      <c r="BM37" s="586"/>
      <c r="BN37" s="587"/>
      <c r="BO37" s="586"/>
      <c r="BP37" s="588"/>
      <c r="BQ37" s="588"/>
      <c r="BR37" s="588"/>
      <c r="BS37" s="587"/>
      <c r="BT37" s="617"/>
      <c r="BU37" s="617"/>
      <c r="BV37" s="617"/>
      <c r="BW37" s="617"/>
      <c r="BX37" s="617"/>
      <c r="BY37" s="617"/>
      <c r="BZ37" s="617"/>
      <c r="CA37" s="617"/>
      <c r="CB37" s="617"/>
      <c r="CC37" s="617"/>
      <c r="CD37" s="617"/>
      <c r="CE37" s="617"/>
      <c r="CF37" s="617"/>
      <c r="CG37" s="617"/>
      <c r="CH37" s="617"/>
      <c r="CI37" s="618"/>
      <c r="CJ37" s="618"/>
      <c r="CK37" s="618"/>
      <c r="CL37" s="618"/>
      <c r="CM37" s="618"/>
      <c r="CN37" s="618"/>
      <c r="CO37" s="618"/>
      <c r="CP37" s="618"/>
      <c r="CQ37" s="618"/>
      <c r="CR37" s="618"/>
      <c r="CS37" s="8">
        <v>101</v>
      </c>
    </row>
    <row r="38" spans="1:97" x14ac:dyDescent="0.25">
      <c r="A38" s="17">
        <v>34</v>
      </c>
      <c r="B38" s="20" t="s">
        <v>91</v>
      </c>
      <c r="C38" s="20"/>
      <c r="D38" s="20" t="s">
        <v>55</v>
      </c>
      <c r="E38" s="20" t="s">
        <v>75</v>
      </c>
      <c r="F38" s="20" t="s">
        <v>8</v>
      </c>
      <c r="G38" s="578">
        <v>-99</v>
      </c>
      <c r="H38" s="578">
        <v>-99</v>
      </c>
      <c r="I38" s="578">
        <v>-99</v>
      </c>
      <c r="J38" s="578">
        <v>-99</v>
      </c>
      <c r="K38" s="578">
        <v>-99</v>
      </c>
      <c r="L38" s="578">
        <v>-99</v>
      </c>
      <c r="M38" s="578">
        <v>-99</v>
      </c>
      <c r="N38" s="578">
        <v>-99</v>
      </c>
      <c r="O38" s="578">
        <v>-99</v>
      </c>
      <c r="P38" s="578">
        <v>-99</v>
      </c>
      <c r="Q38" s="578">
        <v>-99</v>
      </c>
      <c r="R38" s="578">
        <v>-99</v>
      </c>
      <c r="S38" s="578">
        <v>-99</v>
      </c>
      <c r="T38" s="578">
        <v>-99</v>
      </c>
      <c r="U38" s="578">
        <v>-99</v>
      </c>
      <c r="V38" s="578">
        <v>-99</v>
      </c>
      <c r="W38" s="578">
        <v>-99</v>
      </c>
      <c r="X38" s="578">
        <v>-99</v>
      </c>
      <c r="Y38" s="578">
        <v>-99</v>
      </c>
      <c r="Z38" s="578">
        <v>-99</v>
      </c>
      <c r="AA38" s="578">
        <v>-99</v>
      </c>
      <c r="AB38" s="578">
        <v>-99</v>
      </c>
      <c r="AC38" s="578">
        <v>-99</v>
      </c>
      <c r="AD38" s="578">
        <v>-99</v>
      </c>
      <c r="AE38" s="578">
        <v>-99</v>
      </c>
      <c r="AF38" s="578">
        <v>-99</v>
      </c>
      <c r="AG38" s="579">
        <v>-99</v>
      </c>
      <c r="AH38" s="578">
        <v>-99</v>
      </c>
      <c r="AI38" s="579">
        <v>-99</v>
      </c>
      <c r="AJ38" s="578">
        <v>-99</v>
      </c>
      <c r="AK38" s="578">
        <v>-99</v>
      </c>
      <c r="AL38" s="579">
        <v>-99</v>
      </c>
      <c r="AM38" s="578">
        <v>-99</v>
      </c>
      <c r="AN38" s="579">
        <v>-99</v>
      </c>
      <c r="AO38" s="580">
        <v>-99</v>
      </c>
      <c r="AP38" s="578">
        <v>-99</v>
      </c>
      <c r="AQ38" s="579">
        <v>-99</v>
      </c>
      <c r="AR38" s="578">
        <v>-99</v>
      </c>
      <c r="AS38" s="579">
        <v>-99</v>
      </c>
      <c r="AT38" s="578">
        <v>-99</v>
      </c>
      <c r="AU38" s="579">
        <v>-99</v>
      </c>
      <c r="AV38" s="579">
        <v>-99</v>
      </c>
      <c r="AW38" s="579">
        <v>-99</v>
      </c>
      <c r="AX38" s="579">
        <v>-99</v>
      </c>
      <c r="AY38" s="578">
        <v>-99</v>
      </c>
      <c r="AZ38" s="578">
        <v>-99</v>
      </c>
      <c r="BA38" s="579">
        <v>-99</v>
      </c>
      <c r="BB38" s="578">
        <v>-99</v>
      </c>
      <c r="BC38" s="579">
        <v>-99</v>
      </c>
      <c r="BD38" s="580">
        <v>-99</v>
      </c>
      <c r="BE38" s="592">
        <v>-99</v>
      </c>
      <c r="BF38" s="617"/>
      <c r="BG38" s="617"/>
      <c r="BH38" s="617"/>
      <c r="BI38" s="584">
        <v>-99</v>
      </c>
      <c r="BJ38" s="617"/>
      <c r="BK38" s="617"/>
      <c r="BL38" s="611"/>
      <c r="BM38" s="586"/>
      <c r="BN38" s="587"/>
      <c r="BO38" s="586"/>
      <c r="BP38" s="588"/>
      <c r="BQ38" s="588"/>
      <c r="BR38" s="588"/>
      <c r="BS38" s="587"/>
      <c r="BT38" s="617"/>
      <c r="BU38" s="617"/>
      <c r="BV38" s="617"/>
      <c r="BW38" s="617"/>
      <c r="BX38" s="617"/>
      <c r="BY38" s="617"/>
      <c r="BZ38" s="617"/>
      <c r="CA38" s="617"/>
      <c r="CB38" s="617"/>
      <c r="CC38" s="617"/>
      <c r="CD38" s="617"/>
      <c r="CE38" s="617"/>
      <c r="CF38" s="617"/>
      <c r="CG38" s="617"/>
      <c r="CH38" s="617"/>
      <c r="CI38" s="618"/>
      <c r="CJ38" s="618"/>
      <c r="CK38" s="618"/>
      <c r="CL38" s="618"/>
      <c r="CM38" s="618"/>
      <c r="CN38" s="618"/>
      <c r="CO38" s="618"/>
      <c r="CP38" s="618"/>
      <c r="CQ38" s="618"/>
      <c r="CR38" s="618"/>
      <c r="CS38" s="8">
        <v>98</v>
      </c>
    </row>
    <row r="39" spans="1:97" x14ac:dyDescent="0.25">
      <c r="A39" s="17">
        <v>35</v>
      </c>
      <c r="B39" s="20" t="s">
        <v>95</v>
      </c>
      <c r="C39" s="20"/>
      <c r="D39" s="20" t="s">
        <v>55</v>
      </c>
      <c r="E39" s="20" t="s">
        <v>75</v>
      </c>
      <c r="F39" s="20" t="s">
        <v>8</v>
      </c>
      <c r="G39" s="578">
        <v>-99</v>
      </c>
      <c r="H39" s="578">
        <v>-99</v>
      </c>
      <c r="I39" s="578">
        <v>-99</v>
      </c>
      <c r="J39" s="578">
        <v>-99</v>
      </c>
      <c r="K39" s="578">
        <v>-99</v>
      </c>
      <c r="L39" s="578">
        <v>-99</v>
      </c>
      <c r="M39" s="578">
        <v>-99</v>
      </c>
      <c r="N39" s="578">
        <v>-99</v>
      </c>
      <c r="O39" s="578">
        <v>-99</v>
      </c>
      <c r="P39" s="578">
        <v>-99</v>
      </c>
      <c r="Q39" s="578">
        <v>-99</v>
      </c>
      <c r="R39" s="578">
        <v>-99</v>
      </c>
      <c r="S39" s="578">
        <v>-99</v>
      </c>
      <c r="T39" s="578">
        <v>-99</v>
      </c>
      <c r="U39" s="578">
        <v>-99</v>
      </c>
      <c r="V39" s="578">
        <v>-99</v>
      </c>
      <c r="W39" s="578">
        <v>-99</v>
      </c>
      <c r="X39" s="578">
        <v>-99</v>
      </c>
      <c r="Y39" s="578">
        <v>-99</v>
      </c>
      <c r="Z39" s="578">
        <v>-99</v>
      </c>
      <c r="AA39" s="578">
        <v>-99</v>
      </c>
      <c r="AB39" s="578">
        <v>-99</v>
      </c>
      <c r="AC39" s="578">
        <v>-99</v>
      </c>
      <c r="AD39" s="578">
        <v>-99</v>
      </c>
      <c r="AE39" s="578">
        <v>-99</v>
      </c>
      <c r="AF39" s="578">
        <v>-99</v>
      </c>
      <c r="AG39" s="579">
        <v>-99</v>
      </c>
      <c r="AH39" s="578">
        <v>-99</v>
      </c>
      <c r="AI39" s="579">
        <v>-99</v>
      </c>
      <c r="AJ39" s="578">
        <v>-99</v>
      </c>
      <c r="AK39" s="578">
        <v>-99</v>
      </c>
      <c r="AL39" s="579">
        <v>-99</v>
      </c>
      <c r="AM39" s="578">
        <v>-99</v>
      </c>
      <c r="AN39" s="579">
        <v>-99</v>
      </c>
      <c r="AO39" s="580">
        <v>-99</v>
      </c>
      <c r="AP39" s="578">
        <v>-99</v>
      </c>
      <c r="AQ39" s="579">
        <v>-99</v>
      </c>
      <c r="AR39" s="578">
        <v>-99</v>
      </c>
      <c r="AS39" s="579">
        <v>-99</v>
      </c>
      <c r="AT39" s="578">
        <v>-99</v>
      </c>
      <c r="AU39" s="579">
        <v>-99</v>
      </c>
      <c r="AV39" s="579">
        <v>-99</v>
      </c>
      <c r="AW39" s="579">
        <v>-99</v>
      </c>
      <c r="AX39" s="579">
        <v>-99</v>
      </c>
      <c r="AY39" s="578">
        <v>-99</v>
      </c>
      <c r="AZ39" s="578">
        <v>-99</v>
      </c>
      <c r="BA39" s="579">
        <v>-99</v>
      </c>
      <c r="BB39" s="578">
        <v>-99</v>
      </c>
      <c r="BC39" s="579">
        <v>-99</v>
      </c>
      <c r="BD39" s="580">
        <v>-99</v>
      </c>
      <c r="BE39" s="592">
        <v>-99</v>
      </c>
      <c r="BF39" s="617"/>
      <c r="BG39" s="617"/>
      <c r="BH39" s="617"/>
      <c r="BI39" s="584">
        <v>-99</v>
      </c>
      <c r="BJ39" s="617"/>
      <c r="BK39" s="617"/>
      <c r="BL39" s="611"/>
      <c r="BM39" s="586"/>
      <c r="BN39" s="587"/>
      <c r="BO39" s="586"/>
      <c r="BP39" s="588"/>
      <c r="BQ39" s="588"/>
      <c r="BR39" s="588"/>
      <c r="BS39" s="587"/>
      <c r="BT39" s="617"/>
      <c r="BU39" s="617"/>
      <c r="BV39" s="617"/>
      <c r="BW39" s="617"/>
      <c r="BX39" s="617"/>
      <c r="BY39" s="617"/>
      <c r="BZ39" s="617"/>
      <c r="CA39" s="617"/>
      <c r="CB39" s="617"/>
      <c r="CC39" s="617"/>
      <c r="CD39" s="617"/>
      <c r="CE39" s="617"/>
      <c r="CF39" s="617"/>
      <c r="CG39" s="617"/>
      <c r="CH39" s="617"/>
      <c r="CI39" s="618"/>
      <c r="CJ39" s="618"/>
      <c r="CK39" s="618"/>
      <c r="CL39" s="618"/>
      <c r="CM39" s="618"/>
      <c r="CN39" s="618"/>
      <c r="CO39" s="618"/>
      <c r="CP39" s="618"/>
      <c r="CQ39" s="618"/>
      <c r="CR39" s="618"/>
      <c r="CS39" s="8">
        <v>97</v>
      </c>
    </row>
    <row r="40" spans="1:97" x14ac:dyDescent="0.25">
      <c r="A40" s="17">
        <v>36</v>
      </c>
      <c r="B40" s="20" t="s">
        <v>773</v>
      </c>
      <c r="C40" s="20"/>
      <c r="D40" s="20" t="s">
        <v>55</v>
      </c>
      <c r="E40" s="20" t="s">
        <v>75</v>
      </c>
      <c r="F40" s="20" t="s">
        <v>8</v>
      </c>
      <c r="G40" s="578">
        <v>-99</v>
      </c>
      <c r="H40" s="578">
        <v>-99</v>
      </c>
      <c r="I40" s="578">
        <v>-99</v>
      </c>
      <c r="J40" s="578">
        <v>-99</v>
      </c>
      <c r="K40" s="578">
        <v>-99</v>
      </c>
      <c r="L40" s="578">
        <v>-99</v>
      </c>
      <c r="M40" s="578">
        <v>-99</v>
      </c>
      <c r="N40" s="578">
        <v>-99</v>
      </c>
      <c r="O40" s="578">
        <v>-99</v>
      </c>
      <c r="P40" s="578">
        <v>-99</v>
      </c>
      <c r="Q40" s="578">
        <v>-99</v>
      </c>
      <c r="R40" s="578">
        <v>-99</v>
      </c>
      <c r="S40" s="578">
        <v>-99</v>
      </c>
      <c r="T40" s="578">
        <v>-99</v>
      </c>
      <c r="U40" s="578">
        <v>-99</v>
      </c>
      <c r="V40" s="578">
        <v>-99</v>
      </c>
      <c r="W40" s="578">
        <v>-99</v>
      </c>
      <c r="X40" s="578">
        <v>-99</v>
      </c>
      <c r="Y40" s="578">
        <v>-99</v>
      </c>
      <c r="Z40" s="578">
        <v>-99</v>
      </c>
      <c r="AA40" s="578">
        <v>-99</v>
      </c>
      <c r="AB40" s="578">
        <v>-99</v>
      </c>
      <c r="AC40" s="578">
        <v>-99</v>
      </c>
      <c r="AD40" s="578">
        <v>-99</v>
      </c>
      <c r="AE40" s="578">
        <v>-99</v>
      </c>
      <c r="AF40" s="578">
        <v>-99</v>
      </c>
      <c r="AG40" s="579">
        <v>-99</v>
      </c>
      <c r="AH40" s="578">
        <v>-99</v>
      </c>
      <c r="AI40" s="579">
        <v>-99</v>
      </c>
      <c r="AJ40" s="578">
        <v>-99</v>
      </c>
      <c r="AK40" s="578">
        <v>-99</v>
      </c>
      <c r="AL40" s="579">
        <v>-99</v>
      </c>
      <c r="AM40" s="578">
        <v>-99</v>
      </c>
      <c r="AN40" s="579">
        <v>-99</v>
      </c>
      <c r="AO40" s="580">
        <v>-99</v>
      </c>
      <c r="AP40" s="578">
        <v>-99</v>
      </c>
      <c r="AQ40" s="579">
        <v>-99</v>
      </c>
      <c r="AR40" s="578">
        <v>-99</v>
      </c>
      <c r="AS40" s="579">
        <v>-99</v>
      </c>
      <c r="AT40" s="578">
        <v>-99</v>
      </c>
      <c r="AU40" s="579">
        <v>-99</v>
      </c>
      <c r="AV40" s="579">
        <v>-99</v>
      </c>
      <c r="AW40" s="579">
        <v>-99</v>
      </c>
      <c r="AX40" s="579">
        <v>-99</v>
      </c>
      <c r="AY40" s="578">
        <v>-99</v>
      </c>
      <c r="AZ40" s="578">
        <v>-99</v>
      </c>
      <c r="BA40" s="579">
        <v>-99</v>
      </c>
      <c r="BB40" s="578">
        <v>-99</v>
      </c>
      <c r="BC40" s="579">
        <v>-99</v>
      </c>
      <c r="BD40" s="580">
        <v>-99</v>
      </c>
      <c r="BE40" s="592">
        <v>-99</v>
      </c>
      <c r="BF40" s="617"/>
      <c r="BG40" s="617"/>
      <c r="BH40" s="617"/>
      <c r="BI40" s="584">
        <v>-99</v>
      </c>
      <c r="BJ40" s="617"/>
      <c r="BK40" s="617"/>
      <c r="BL40" s="611"/>
      <c r="BM40" s="586"/>
      <c r="BN40" s="587"/>
      <c r="BO40" s="586"/>
      <c r="BP40" s="588"/>
      <c r="BQ40" s="588"/>
      <c r="BR40" s="588"/>
      <c r="BS40" s="587"/>
      <c r="BT40" s="617"/>
      <c r="BU40" s="617"/>
      <c r="BV40" s="617"/>
      <c r="BW40" s="617"/>
      <c r="BX40" s="617"/>
      <c r="BY40" s="617"/>
      <c r="BZ40" s="617"/>
      <c r="CA40" s="617"/>
      <c r="CB40" s="617"/>
      <c r="CC40" s="617"/>
      <c r="CD40" s="617"/>
      <c r="CE40" s="617"/>
      <c r="CF40" s="617"/>
      <c r="CG40" s="617"/>
      <c r="CH40" s="617"/>
      <c r="CI40" s="618"/>
      <c r="CJ40" s="618"/>
      <c r="CK40" s="618"/>
      <c r="CL40" s="618"/>
      <c r="CM40" s="618"/>
      <c r="CN40" s="618"/>
      <c r="CO40" s="618"/>
      <c r="CP40" s="618"/>
      <c r="CQ40" s="618"/>
      <c r="CR40" s="618"/>
      <c r="CS40" s="8">
        <v>96</v>
      </c>
    </row>
    <row r="41" spans="1:97" x14ac:dyDescent="0.25">
      <c r="A41" s="17">
        <v>37</v>
      </c>
      <c r="B41" s="20" t="s">
        <v>742</v>
      </c>
      <c r="C41" s="20"/>
      <c r="D41" s="20" t="s">
        <v>55</v>
      </c>
      <c r="E41" s="20" t="s">
        <v>75</v>
      </c>
      <c r="F41" s="20" t="s">
        <v>8</v>
      </c>
      <c r="G41" s="578">
        <v>-99</v>
      </c>
      <c r="H41" s="578">
        <v>-99</v>
      </c>
      <c r="I41" s="578">
        <v>-99</v>
      </c>
      <c r="J41" s="578">
        <v>-99</v>
      </c>
      <c r="K41" s="578">
        <v>-99</v>
      </c>
      <c r="L41" s="578">
        <v>-99</v>
      </c>
      <c r="M41" s="578">
        <v>-99</v>
      </c>
      <c r="N41" s="578">
        <v>-99</v>
      </c>
      <c r="O41" s="578">
        <v>-99</v>
      </c>
      <c r="P41" s="578">
        <v>-99</v>
      </c>
      <c r="Q41" s="578">
        <v>-99</v>
      </c>
      <c r="R41" s="578">
        <v>-99</v>
      </c>
      <c r="S41" s="578">
        <v>-99</v>
      </c>
      <c r="T41" s="578">
        <v>-99</v>
      </c>
      <c r="U41" s="578">
        <v>-99</v>
      </c>
      <c r="V41" s="578">
        <v>-99</v>
      </c>
      <c r="W41" s="578">
        <v>-99</v>
      </c>
      <c r="X41" s="578">
        <v>-99</v>
      </c>
      <c r="Y41" s="578">
        <v>-99</v>
      </c>
      <c r="Z41" s="578">
        <v>-99</v>
      </c>
      <c r="AA41" s="578">
        <v>-99</v>
      </c>
      <c r="AB41" s="578">
        <v>-99</v>
      </c>
      <c r="AC41" s="578">
        <v>-99</v>
      </c>
      <c r="AD41" s="578">
        <v>-99</v>
      </c>
      <c r="AE41" s="578">
        <v>-99</v>
      </c>
      <c r="AF41" s="578">
        <v>-99</v>
      </c>
      <c r="AG41" s="579">
        <v>-99</v>
      </c>
      <c r="AH41" s="578">
        <v>-99</v>
      </c>
      <c r="AI41" s="579">
        <v>-99</v>
      </c>
      <c r="AJ41" s="578">
        <v>-99</v>
      </c>
      <c r="AK41" s="578">
        <v>-99</v>
      </c>
      <c r="AL41" s="579">
        <v>-99</v>
      </c>
      <c r="AM41" s="578">
        <v>-99</v>
      </c>
      <c r="AN41" s="579">
        <v>-99</v>
      </c>
      <c r="AO41" s="580">
        <v>-99</v>
      </c>
      <c r="AP41" s="578">
        <v>-99</v>
      </c>
      <c r="AQ41" s="579">
        <v>-99</v>
      </c>
      <c r="AR41" s="578">
        <v>-99</v>
      </c>
      <c r="AS41" s="579">
        <v>-99</v>
      </c>
      <c r="AT41" s="578">
        <v>-99</v>
      </c>
      <c r="AU41" s="579">
        <v>-99</v>
      </c>
      <c r="AV41" s="579">
        <v>-99</v>
      </c>
      <c r="AW41" s="579">
        <v>-99</v>
      </c>
      <c r="AX41" s="579">
        <v>-99</v>
      </c>
      <c r="AY41" s="578">
        <v>-99</v>
      </c>
      <c r="AZ41" s="578">
        <v>-99</v>
      </c>
      <c r="BA41" s="579">
        <v>-99</v>
      </c>
      <c r="BB41" s="578">
        <v>-99</v>
      </c>
      <c r="BC41" s="579">
        <v>-99</v>
      </c>
      <c r="BD41" s="580">
        <v>-99</v>
      </c>
      <c r="BE41" s="592">
        <v>-99</v>
      </c>
      <c r="BF41" s="617"/>
      <c r="BG41" s="617"/>
      <c r="BH41" s="617"/>
      <c r="BI41" s="584">
        <v>-99</v>
      </c>
      <c r="BJ41" s="617"/>
      <c r="BK41" s="617"/>
      <c r="BL41" s="611"/>
      <c r="BM41" s="586"/>
      <c r="BN41" s="587"/>
      <c r="BO41" s="586"/>
      <c r="BP41" s="588"/>
      <c r="BQ41" s="588"/>
      <c r="BR41" s="588"/>
      <c r="BS41" s="587"/>
      <c r="BT41" s="617"/>
      <c r="BU41" s="617"/>
      <c r="BV41" s="617"/>
      <c r="BW41" s="617"/>
      <c r="BX41" s="617"/>
      <c r="BY41" s="617"/>
      <c r="BZ41" s="617"/>
      <c r="CA41" s="617"/>
      <c r="CB41" s="617"/>
      <c r="CC41" s="617"/>
      <c r="CD41" s="617"/>
      <c r="CE41" s="617"/>
      <c r="CF41" s="617"/>
      <c r="CG41" s="617"/>
      <c r="CH41" s="617"/>
      <c r="CI41" s="618"/>
      <c r="CJ41" s="618"/>
      <c r="CK41" s="618"/>
      <c r="CL41" s="618"/>
      <c r="CM41" s="618"/>
      <c r="CN41" s="618"/>
      <c r="CO41" s="618"/>
      <c r="CP41" s="618"/>
      <c r="CQ41" s="618"/>
      <c r="CR41" s="618"/>
      <c r="CS41" s="8">
        <v>95</v>
      </c>
    </row>
    <row r="42" spans="1:97" x14ac:dyDescent="0.25">
      <c r="A42" s="17">
        <v>38</v>
      </c>
      <c r="B42" s="20" t="s">
        <v>25</v>
      </c>
      <c r="C42" s="20" t="s">
        <v>123</v>
      </c>
      <c r="D42" s="20" t="s">
        <v>55</v>
      </c>
      <c r="E42" s="20" t="s">
        <v>75</v>
      </c>
      <c r="F42" s="20" t="s">
        <v>8</v>
      </c>
      <c r="G42" s="578">
        <v>-99</v>
      </c>
      <c r="H42" s="578">
        <v>-99</v>
      </c>
      <c r="I42" s="578">
        <v>-99</v>
      </c>
      <c r="J42" s="578">
        <v>-99</v>
      </c>
      <c r="K42" s="578">
        <v>-99</v>
      </c>
      <c r="L42" s="578">
        <v>-99</v>
      </c>
      <c r="M42" s="578">
        <v>-99</v>
      </c>
      <c r="N42" s="578">
        <v>-99</v>
      </c>
      <c r="O42" s="578">
        <v>-99</v>
      </c>
      <c r="P42" s="578">
        <v>-99</v>
      </c>
      <c r="Q42" s="578">
        <v>-99</v>
      </c>
      <c r="R42" s="578">
        <v>-99</v>
      </c>
      <c r="S42" s="578">
        <v>-99</v>
      </c>
      <c r="T42" s="578">
        <v>-99</v>
      </c>
      <c r="U42" s="578">
        <v>-99</v>
      </c>
      <c r="V42" s="578">
        <v>-99</v>
      </c>
      <c r="W42" s="578">
        <v>-99</v>
      </c>
      <c r="X42" s="578">
        <v>-99</v>
      </c>
      <c r="Y42" s="578">
        <v>-99</v>
      </c>
      <c r="Z42" s="578">
        <v>-99</v>
      </c>
      <c r="AA42" s="578">
        <v>-99</v>
      </c>
      <c r="AB42" s="578">
        <v>-99</v>
      </c>
      <c r="AC42" s="578">
        <v>-99</v>
      </c>
      <c r="AD42" s="578">
        <v>-99</v>
      </c>
      <c r="AE42" s="578">
        <v>-99</v>
      </c>
      <c r="AF42" s="578">
        <v>-99</v>
      </c>
      <c r="AG42" s="579">
        <v>-99</v>
      </c>
      <c r="AH42" s="578">
        <v>-99</v>
      </c>
      <c r="AI42" s="579">
        <v>-99</v>
      </c>
      <c r="AJ42" s="578">
        <v>-99</v>
      </c>
      <c r="AK42" s="578">
        <v>-99</v>
      </c>
      <c r="AL42" s="579">
        <v>-99</v>
      </c>
      <c r="AM42" s="578">
        <v>-99</v>
      </c>
      <c r="AN42" s="579">
        <v>-99</v>
      </c>
      <c r="AO42" s="580">
        <v>-99</v>
      </c>
      <c r="AP42" s="578">
        <v>-99</v>
      </c>
      <c r="AQ42" s="579">
        <v>-99</v>
      </c>
      <c r="AR42" s="578">
        <v>-99</v>
      </c>
      <c r="AS42" s="579">
        <v>-99</v>
      </c>
      <c r="AT42" s="578">
        <v>-99</v>
      </c>
      <c r="AU42" s="579">
        <v>-99</v>
      </c>
      <c r="AV42" s="579">
        <v>-99</v>
      </c>
      <c r="AW42" s="579">
        <v>-99</v>
      </c>
      <c r="AX42" s="579">
        <v>-99</v>
      </c>
      <c r="AY42" s="578">
        <v>-99</v>
      </c>
      <c r="AZ42" s="578">
        <v>-99</v>
      </c>
      <c r="BA42" s="579">
        <v>-99</v>
      </c>
      <c r="BB42" s="578">
        <v>-99</v>
      </c>
      <c r="BC42" s="579">
        <v>-99</v>
      </c>
      <c r="BD42" s="580">
        <v>-99</v>
      </c>
      <c r="BE42" s="592">
        <v>-99</v>
      </c>
      <c r="BF42" s="617"/>
      <c r="BG42" s="617"/>
      <c r="BH42" s="617"/>
      <c r="BI42" s="584">
        <v>-99</v>
      </c>
      <c r="BJ42" s="617"/>
      <c r="BK42" s="617"/>
      <c r="BL42" s="611"/>
      <c r="BM42" s="586"/>
      <c r="BN42" s="587"/>
      <c r="BO42" s="586"/>
      <c r="BP42" s="588"/>
      <c r="BQ42" s="588"/>
      <c r="BR42" s="588"/>
      <c r="BS42" s="587"/>
      <c r="BT42" s="617"/>
      <c r="BU42" s="617"/>
      <c r="BV42" s="617"/>
      <c r="BW42" s="617"/>
      <c r="BX42" s="617"/>
      <c r="BY42" s="617"/>
      <c r="BZ42" s="617"/>
      <c r="CA42" s="617"/>
      <c r="CB42" s="617"/>
      <c r="CC42" s="617"/>
      <c r="CD42" s="617"/>
      <c r="CE42" s="617"/>
      <c r="CF42" s="617"/>
      <c r="CG42" s="617"/>
      <c r="CH42" s="617"/>
      <c r="CI42" s="618"/>
      <c r="CJ42" s="618"/>
      <c r="CK42" s="618"/>
      <c r="CL42" s="618"/>
      <c r="CM42" s="618"/>
      <c r="CN42" s="618"/>
      <c r="CO42" s="618"/>
      <c r="CP42" s="618"/>
      <c r="CQ42" s="618"/>
      <c r="CR42" s="618"/>
      <c r="CS42" s="8">
        <v>89</v>
      </c>
    </row>
    <row r="43" spans="1:97" x14ac:dyDescent="0.25">
      <c r="A43" s="17">
        <v>39</v>
      </c>
      <c r="B43" s="20" t="s">
        <v>743</v>
      </c>
      <c r="C43" s="20"/>
      <c r="D43" s="20" t="s">
        <v>55</v>
      </c>
      <c r="E43" s="20" t="s">
        <v>75</v>
      </c>
      <c r="F43" s="20" t="s">
        <v>8</v>
      </c>
      <c r="G43" s="578">
        <v>-99</v>
      </c>
      <c r="H43" s="578">
        <v>-99</v>
      </c>
      <c r="I43" s="578">
        <v>-99</v>
      </c>
      <c r="J43" s="578">
        <v>-99</v>
      </c>
      <c r="K43" s="578">
        <v>-99</v>
      </c>
      <c r="L43" s="578">
        <v>-99</v>
      </c>
      <c r="M43" s="578">
        <v>-99</v>
      </c>
      <c r="N43" s="578">
        <v>-99</v>
      </c>
      <c r="O43" s="578">
        <v>-99</v>
      </c>
      <c r="P43" s="578">
        <v>-99</v>
      </c>
      <c r="Q43" s="578">
        <v>-99</v>
      </c>
      <c r="R43" s="578">
        <v>-99</v>
      </c>
      <c r="S43" s="578">
        <v>-99</v>
      </c>
      <c r="T43" s="578">
        <v>-99</v>
      </c>
      <c r="U43" s="578">
        <v>-99</v>
      </c>
      <c r="V43" s="578">
        <v>-99</v>
      </c>
      <c r="W43" s="578">
        <v>-99</v>
      </c>
      <c r="X43" s="578">
        <v>-99</v>
      </c>
      <c r="Y43" s="578">
        <v>-99</v>
      </c>
      <c r="Z43" s="578">
        <v>-99</v>
      </c>
      <c r="AA43" s="578">
        <v>-99</v>
      </c>
      <c r="AB43" s="578">
        <v>-99</v>
      </c>
      <c r="AC43" s="578">
        <v>-99</v>
      </c>
      <c r="AD43" s="578">
        <v>-99</v>
      </c>
      <c r="AE43" s="578">
        <v>-99</v>
      </c>
      <c r="AF43" s="578">
        <v>-99</v>
      </c>
      <c r="AG43" s="579">
        <v>-99</v>
      </c>
      <c r="AH43" s="578">
        <v>-99</v>
      </c>
      <c r="AI43" s="579">
        <v>-99</v>
      </c>
      <c r="AJ43" s="578">
        <v>-99</v>
      </c>
      <c r="AK43" s="578">
        <v>-99</v>
      </c>
      <c r="AL43" s="579">
        <v>-99</v>
      </c>
      <c r="AM43" s="578">
        <v>-99</v>
      </c>
      <c r="AN43" s="579">
        <v>-99</v>
      </c>
      <c r="AO43" s="580">
        <v>-99</v>
      </c>
      <c r="AP43" s="578">
        <v>-99</v>
      </c>
      <c r="AQ43" s="579">
        <v>-99</v>
      </c>
      <c r="AR43" s="578">
        <v>-99</v>
      </c>
      <c r="AS43" s="579">
        <v>-99</v>
      </c>
      <c r="AT43" s="578">
        <v>-99</v>
      </c>
      <c r="AU43" s="579">
        <v>-99</v>
      </c>
      <c r="AV43" s="579">
        <v>-99</v>
      </c>
      <c r="AW43" s="579">
        <v>-99</v>
      </c>
      <c r="AX43" s="579">
        <v>-99</v>
      </c>
      <c r="AY43" s="578">
        <v>-99</v>
      </c>
      <c r="AZ43" s="578">
        <v>-99</v>
      </c>
      <c r="BA43" s="579">
        <v>-99</v>
      </c>
      <c r="BB43" s="578">
        <v>-99</v>
      </c>
      <c r="BC43" s="579">
        <v>-99</v>
      </c>
      <c r="BD43" s="580">
        <v>-99</v>
      </c>
      <c r="BE43" s="592">
        <v>-99</v>
      </c>
      <c r="BF43" s="617"/>
      <c r="BG43" s="617"/>
      <c r="BH43" s="617"/>
      <c r="BI43" s="584">
        <v>-99</v>
      </c>
      <c r="BJ43" s="617"/>
      <c r="BK43" s="617"/>
      <c r="BL43" s="611"/>
      <c r="BM43" s="586"/>
      <c r="BN43" s="587"/>
      <c r="BO43" s="586"/>
      <c r="BP43" s="588"/>
      <c r="BQ43" s="588"/>
      <c r="BR43" s="588"/>
      <c r="BS43" s="587"/>
      <c r="BT43" s="617"/>
      <c r="BU43" s="617"/>
      <c r="BV43" s="617"/>
      <c r="BW43" s="617"/>
      <c r="BX43" s="617"/>
      <c r="BY43" s="617"/>
      <c r="BZ43" s="617"/>
      <c r="CA43" s="617"/>
      <c r="CB43" s="617"/>
      <c r="CC43" s="617"/>
      <c r="CD43" s="617"/>
      <c r="CE43" s="617"/>
      <c r="CF43" s="617"/>
      <c r="CG43" s="617"/>
      <c r="CH43" s="617"/>
      <c r="CI43" s="618"/>
      <c r="CJ43" s="618"/>
      <c r="CK43" s="618"/>
      <c r="CL43" s="618"/>
      <c r="CM43" s="618"/>
      <c r="CN43" s="618"/>
      <c r="CO43" s="618"/>
      <c r="CP43" s="618"/>
      <c r="CQ43" s="618"/>
      <c r="CR43" s="618"/>
      <c r="CS43" s="8">
        <v>68</v>
      </c>
    </row>
    <row r="44" spans="1:97" x14ac:dyDescent="0.25">
      <c r="A44" s="17">
        <v>40</v>
      </c>
      <c r="B44" s="20" t="s">
        <v>744</v>
      </c>
      <c r="C44" s="20"/>
      <c r="D44" s="20" t="s">
        <v>55</v>
      </c>
      <c r="E44" s="20" t="s">
        <v>75</v>
      </c>
      <c r="F44" s="20" t="s">
        <v>8</v>
      </c>
      <c r="G44" s="578">
        <v>-99</v>
      </c>
      <c r="H44" s="578">
        <v>-99</v>
      </c>
      <c r="I44" s="578">
        <v>-99</v>
      </c>
      <c r="J44" s="578">
        <v>-99</v>
      </c>
      <c r="K44" s="578">
        <v>-99</v>
      </c>
      <c r="L44" s="578">
        <v>-99</v>
      </c>
      <c r="M44" s="578">
        <v>-99</v>
      </c>
      <c r="N44" s="578">
        <v>-99</v>
      </c>
      <c r="O44" s="578">
        <v>-99</v>
      </c>
      <c r="P44" s="578">
        <v>-99</v>
      </c>
      <c r="Q44" s="578">
        <v>-99</v>
      </c>
      <c r="R44" s="578">
        <v>-99</v>
      </c>
      <c r="S44" s="578">
        <v>-99</v>
      </c>
      <c r="T44" s="578">
        <v>-99</v>
      </c>
      <c r="U44" s="578">
        <v>-99</v>
      </c>
      <c r="V44" s="578">
        <v>-99</v>
      </c>
      <c r="W44" s="578">
        <v>-99</v>
      </c>
      <c r="X44" s="578">
        <v>-99</v>
      </c>
      <c r="Y44" s="578">
        <v>-99</v>
      </c>
      <c r="Z44" s="578">
        <v>-99</v>
      </c>
      <c r="AA44" s="578">
        <v>-99</v>
      </c>
      <c r="AB44" s="578">
        <v>-99</v>
      </c>
      <c r="AC44" s="578">
        <v>-99</v>
      </c>
      <c r="AD44" s="578">
        <v>-99</v>
      </c>
      <c r="AE44" s="578">
        <v>-99</v>
      </c>
      <c r="AF44" s="578">
        <v>-99</v>
      </c>
      <c r="AG44" s="579">
        <v>-99</v>
      </c>
      <c r="AH44" s="578">
        <v>-99</v>
      </c>
      <c r="AI44" s="579">
        <v>-99</v>
      </c>
      <c r="AJ44" s="578">
        <v>-99</v>
      </c>
      <c r="AK44" s="578">
        <v>-99</v>
      </c>
      <c r="AL44" s="579">
        <v>-99</v>
      </c>
      <c r="AM44" s="578">
        <v>-99</v>
      </c>
      <c r="AN44" s="579">
        <v>-99</v>
      </c>
      <c r="AO44" s="580">
        <v>-99</v>
      </c>
      <c r="AP44" s="578">
        <v>-99</v>
      </c>
      <c r="AQ44" s="579">
        <v>-99</v>
      </c>
      <c r="AR44" s="578">
        <v>-99</v>
      </c>
      <c r="AS44" s="579">
        <v>-99</v>
      </c>
      <c r="AT44" s="578">
        <v>-99</v>
      </c>
      <c r="AU44" s="579">
        <v>-99</v>
      </c>
      <c r="AV44" s="579">
        <v>-99</v>
      </c>
      <c r="AW44" s="579">
        <v>-99</v>
      </c>
      <c r="AX44" s="579">
        <v>-99</v>
      </c>
      <c r="AY44" s="578">
        <v>-99</v>
      </c>
      <c r="AZ44" s="578">
        <v>-99</v>
      </c>
      <c r="BA44" s="579">
        <v>-99</v>
      </c>
      <c r="BB44" s="578">
        <v>-99</v>
      </c>
      <c r="BC44" s="579">
        <v>-99</v>
      </c>
      <c r="BD44" s="580">
        <v>-99</v>
      </c>
      <c r="BE44" s="592">
        <v>-99</v>
      </c>
      <c r="BF44" s="617"/>
      <c r="BG44" s="617"/>
      <c r="BH44" s="617"/>
      <c r="BI44" s="584">
        <v>-99</v>
      </c>
      <c r="BJ44" s="617"/>
      <c r="BK44" s="617"/>
      <c r="BL44" s="611"/>
      <c r="BM44" s="586"/>
      <c r="BN44" s="587"/>
      <c r="BO44" s="586"/>
      <c r="BP44" s="588"/>
      <c r="BQ44" s="588"/>
      <c r="BR44" s="588"/>
      <c r="BS44" s="587"/>
      <c r="BT44" s="617"/>
      <c r="BU44" s="617"/>
      <c r="BV44" s="617"/>
      <c r="BW44" s="617"/>
      <c r="BX44" s="617"/>
      <c r="BY44" s="617"/>
      <c r="BZ44" s="617"/>
      <c r="CA44" s="617"/>
      <c r="CB44" s="617"/>
      <c r="CC44" s="617"/>
      <c r="CD44" s="617"/>
      <c r="CE44" s="617"/>
      <c r="CF44" s="617"/>
      <c r="CG44" s="617"/>
      <c r="CH44" s="617"/>
      <c r="CI44" s="618"/>
      <c r="CJ44" s="618"/>
      <c r="CK44" s="618"/>
      <c r="CL44" s="618"/>
      <c r="CM44" s="618"/>
      <c r="CN44" s="618"/>
      <c r="CO44" s="618"/>
      <c r="CP44" s="618"/>
      <c r="CQ44" s="618"/>
      <c r="CR44" s="618"/>
      <c r="CS44" s="8">
        <v>53</v>
      </c>
    </row>
    <row r="45" spans="1:97" x14ac:dyDescent="0.25">
      <c r="A45" s="17">
        <v>41</v>
      </c>
      <c r="B45" s="20" t="s">
        <v>93</v>
      </c>
      <c r="C45" s="20"/>
      <c r="D45" s="20" t="s">
        <v>55</v>
      </c>
      <c r="E45" s="20" t="s">
        <v>75</v>
      </c>
      <c r="F45" s="20" t="s">
        <v>8</v>
      </c>
      <c r="G45" s="578">
        <v>-99</v>
      </c>
      <c r="H45" s="578">
        <v>-99</v>
      </c>
      <c r="I45" s="578">
        <v>-99</v>
      </c>
      <c r="J45" s="578">
        <v>-99</v>
      </c>
      <c r="K45" s="578">
        <v>-99</v>
      </c>
      <c r="L45" s="578">
        <v>-99</v>
      </c>
      <c r="M45" s="578">
        <v>-99</v>
      </c>
      <c r="N45" s="578">
        <v>-99</v>
      </c>
      <c r="O45" s="578">
        <v>-99</v>
      </c>
      <c r="P45" s="578">
        <v>-99</v>
      </c>
      <c r="Q45" s="578">
        <v>-99</v>
      </c>
      <c r="R45" s="578">
        <v>-99</v>
      </c>
      <c r="S45" s="578">
        <v>-99</v>
      </c>
      <c r="T45" s="578">
        <v>-99</v>
      </c>
      <c r="U45" s="578">
        <v>-99</v>
      </c>
      <c r="V45" s="578">
        <v>-99</v>
      </c>
      <c r="W45" s="578">
        <v>-99</v>
      </c>
      <c r="X45" s="578">
        <v>-99</v>
      </c>
      <c r="Y45" s="578">
        <v>-99</v>
      </c>
      <c r="Z45" s="578">
        <v>-99</v>
      </c>
      <c r="AA45" s="578">
        <v>-99</v>
      </c>
      <c r="AB45" s="578">
        <v>-99</v>
      </c>
      <c r="AC45" s="578">
        <v>-99</v>
      </c>
      <c r="AD45" s="578">
        <v>-99</v>
      </c>
      <c r="AE45" s="578">
        <v>-99</v>
      </c>
      <c r="AF45" s="578">
        <v>-99</v>
      </c>
      <c r="AG45" s="579">
        <v>-99</v>
      </c>
      <c r="AH45" s="578">
        <v>-99</v>
      </c>
      <c r="AI45" s="579">
        <v>-99</v>
      </c>
      <c r="AJ45" s="578">
        <v>-99</v>
      </c>
      <c r="AK45" s="578">
        <v>-99</v>
      </c>
      <c r="AL45" s="579">
        <v>-99</v>
      </c>
      <c r="AM45" s="578">
        <v>-99</v>
      </c>
      <c r="AN45" s="579">
        <v>-99</v>
      </c>
      <c r="AO45" s="580">
        <v>-99</v>
      </c>
      <c r="AP45" s="578">
        <v>-99</v>
      </c>
      <c r="AQ45" s="579">
        <v>-99</v>
      </c>
      <c r="AR45" s="578">
        <v>-99</v>
      </c>
      <c r="AS45" s="579">
        <v>-99</v>
      </c>
      <c r="AT45" s="578">
        <v>-99</v>
      </c>
      <c r="AU45" s="579">
        <v>-99</v>
      </c>
      <c r="AV45" s="579">
        <v>-99</v>
      </c>
      <c r="AW45" s="579">
        <v>-99</v>
      </c>
      <c r="AX45" s="579">
        <v>-99</v>
      </c>
      <c r="AY45" s="578">
        <v>-99</v>
      </c>
      <c r="AZ45" s="578">
        <v>-99</v>
      </c>
      <c r="BA45" s="579">
        <v>-99</v>
      </c>
      <c r="BB45" s="578">
        <v>-99</v>
      </c>
      <c r="BC45" s="579">
        <v>-99</v>
      </c>
      <c r="BD45" s="580">
        <v>-99</v>
      </c>
      <c r="BE45" s="592">
        <v>-99</v>
      </c>
      <c r="BF45" s="617"/>
      <c r="BG45" s="617"/>
      <c r="BH45" s="617"/>
      <c r="BI45" s="584">
        <v>-99</v>
      </c>
      <c r="BJ45" s="617"/>
      <c r="BK45" s="617"/>
      <c r="BL45" s="611"/>
      <c r="BM45" s="586"/>
      <c r="BN45" s="587"/>
      <c r="BO45" s="586"/>
      <c r="BP45" s="588"/>
      <c r="BQ45" s="588"/>
      <c r="BR45" s="588"/>
      <c r="BS45" s="587"/>
      <c r="BT45" s="617"/>
      <c r="BU45" s="617"/>
      <c r="BV45" s="617"/>
      <c r="BW45" s="617"/>
      <c r="BX45" s="617"/>
      <c r="BY45" s="617"/>
      <c r="BZ45" s="617"/>
      <c r="CA45" s="617"/>
      <c r="CB45" s="617"/>
      <c r="CC45" s="617"/>
      <c r="CD45" s="617"/>
      <c r="CE45" s="617"/>
      <c r="CF45" s="617"/>
      <c r="CG45" s="617"/>
      <c r="CH45" s="617"/>
      <c r="CI45" s="618"/>
      <c r="CJ45" s="618"/>
      <c r="CK45" s="618"/>
      <c r="CL45" s="618"/>
      <c r="CM45" s="618"/>
      <c r="CN45" s="618"/>
      <c r="CO45" s="618"/>
      <c r="CP45" s="618"/>
      <c r="CQ45" s="618"/>
      <c r="CR45" s="618"/>
      <c r="CS45" s="8">
        <v>51</v>
      </c>
    </row>
    <row r="46" spans="1:97" x14ac:dyDescent="0.25">
      <c r="A46" s="17">
        <v>42</v>
      </c>
      <c r="B46" s="20" t="s">
        <v>739</v>
      </c>
      <c r="C46" s="20"/>
      <c r="D46" s="20" t="s">
        <v>55</v>
      </c>
      <c r="E46" s="20" t="s">
        <v>74</v>
      </c>
      <c r="F46" s="20" t="s">
        <v>6</v>
      </c>
      <c r="G46" s="578">
        <v>-99</v>
      </c>
      <c r="H46" s="578">
        <v>0.69162523453969327</v>
      </c>
      <c r="I46" s="578">
        <v>-99</v>
      </c>
      <c r="J46" s="578">
        <v>0.71718301029318132</v>
      </c>
      <c r="K46" s="578">
        <v>0.66900000000000004</v>
      </c>
      <c r="L46" s="578">
        <v>-99</v>
      </c>
      <c r="M46" s="578">
        <v>0.51900000000000002</v>
      </c>
      <c r="N46" s="578">
        <v>-99</v>
      </c>
      <c r="O46" s="578">
        <v>0.58699999999999997</v>
      </c>
      <c r="P46" s="578">
        <v>0.64700000000000002</v>
      </c>
      <c r="Q46" s="578">
        <v>-99</v>
      </c>
      <c r="R46" s="578">
        <v>-99</v>
      </c>
      <c r="S46" s="578">
        <v>-99</v>
      </c>
      <c r="T46" s="578">
        <v>-99</v>
      </c>
      <c r="U46" s="578">
        <v>-99</v>
      </c>
      <c r="V46" s="578">
        <v>-99</v>
      </c>
      <c r="W46" s="578">
        <v>0.82399999999999995</v>
      </c>
      <c r="X46" s="578">
        <v>-99</v>
      </c>
      <c r="Y46" s="578">
        <v>0.83299999999999996</v>
      </c>
      <c r="Z46" s="578">
        <v>0.89</v>
      </c>
      <c r="AA46" s="578">
        <v>-99</v>
      </c>
      <c r="AB46" s="578">
        <v>0.68200000000000005</v>
      </c>
      <c r="AC46" s="578">
        <v>-99</v>
      </c>
      <c r="AD46" s="578">
        <v>0.68200000000000005</v>
      </c>
      <c r="AE46" s="578">
        <v>0.75900000000000001</v>
      </c>
      <c r="AF46" s="578">
        <v>-99</v>
      </c>
      <c r="AG46" s="579">
        <v>-99</v>
      </c>
      <c r="AH46" s="578">
        <v>-99</v>
      </c>
      <c r="AI46" s="579">
        <v>-99</v>
      </c>
      <c r="AJ46" s="578">
        <v>-99</v>
      </c>
      <c r="AK46" s="578">
        <v>-99</v>
      </c>
      <c r="AL46" s="579">
        <v>-99</v>
      </c>
      <c r="AM46" s="578">
        <v>-99</v>
      </c>
      <c r="AN46" s="579">
        <v>-99</v>
      </c>
      <c r="AO46" s="580">
        <v>-99</v>
      </c>
      <c r="AP46" s="578">
        <v>-99</v>
      </c>
      <c r="AQ46" s="579">
        <v>-99</v>
      </c>
      <c r="AR46" s="578">
        <v>-99</v>
      </c>
      <c r="AS46" s="579">
        <v>-99</v>
      </c>
      <c r="AT46" s="578">
        <v>-99</v>
      </c>
      <c r="AU46" s="579">
        <v>-99</v>
      </c>
      <c r="AV46" s="579">
        <v>-99</v>
      </c>
      <c r="AW46" s="579">
        <v>-99</v>
      </c>
      <c r="AX46" s="579">
        <v>-99</v>
      </c>
      <c r="AY46" s="578">
        <v>-99</v>
      </c>
      <c r="AZ46" s="578">
        <v>-99</v>
      </c>
      <c r="BA46" s="579">
        <v>-99</v>
      </c>
      <c r="BB46" s="578">
        <v>-99</v>
      </c>
      <c r="BC46" s="579">
        <v>-99</v>
      </c>
      <c r="BD46" s="580">
        <v>-99</v>
      </c>
      <c r="BE46" s="592">
        <v>-99</v>
      </c>
      <c r="BF46" s="617"/>
      <c r="BG46" s="617"/>
      <c r="BH46" s="617"/>
      <c r="BI46" s="584">
        <v>-99</v>
      </c>
      <c r="BJ46" s="617"/>
      <c r="BK46" s="617"/>
      <c r="BL46" s="611"/>
      <c r="BM46" s="586"/>
      <c r="BN46" s="587"/>
      <c r="BO46" s="586"/>
      <c r="BP46" s="588"/>
      <c r="BQ46" s="588"/>
      <c r="BR46" s="588"/>
      <c r="BS46" s="587"/>
      <c r="BT46" s="617"/>
      <c r="BU46" s="617"/>
      <c r="BV46" s="617"/>
      <c r="BW46" s="617"/>
      <c r="BX46" s="617"/>
      <c r="BY46" s="617"/>
      <c r="BZ46" s="617"/>
      <c r="CA46" s="617"/>
      <c r="CB46" s="617"/>
      <c r="CC46" s="617"/>
      <c r="CD46" s="617"/>
      <c r="CE46" s="617"/>
      <c r="CF46" s="617"/>
      <c r="CG46" s="617"/>
      <c r="CH46" s="617"/>
      <c r="CI46" s="618"/>
      <c r="CJ46" s="618"/>
      <c r="CK46" s="618"/>
      <c r="CL46" s="618"/>
      <c r="CM46" s="618"/>
      <c r="CN46" s="618"/>
      <c r="CO46" s="618"/>
      <c r="CP46" s="618"/>
      <c r="CQ46" s="618"/>
      <c r="CR46" s="618"/>
      <c r="CS46" s="8">
        <v>58</v>
      </c>
    </row>
    <row r="47" spans="1:97" x14ac:dyDescent="0.25">
      <c r="A47" s="17">
        <v>43</v>
      </c>
      <c r="B47" s="20" t="s">
        <v>745</v>
      </c>
      <c r="C47" s="20" t="s">
        <v>124</v>
      </c>
      <c r="D47" s="20" t="s">
        <v>55</v>
      </c>
      <c r="E47" s="20" t="s">
        <v>75</v>
      </c>
      <c r="F47" s="20" t="s">
        <v>8</v>
      </c>
      <c r="G47" s="578">
        <v>-99</v>
      </c>
      <c r="H47" s="578">
        <v>-99</v>
      </c>
      <c r="I47" s="578">
        <v>-99</v>
      </c>
      <c r="J47" s="578">
        <v>-99</v>
      </c>
      <c r="K47" s="578">
        <v>-99</v>
      </c>
      <c r="L47" s="578">
        <v>-99</v>
      </c>
      <c r="M47" s="578">
        <v>-99</v>
      </c>
      <c r="N47" s="578">
        <v>-99</v>
      </c>
      <c r="O47" s="578">
        <v>-99</v>
      </c>
      <c r="P47" s="578">
        <v>-99</v>
      </c>
      <c r="Q47" s="578">
        <v>-99</v>
      </c>
      <c r="R47" s="578">
        <v>-99</v>
      </c>
      <c r="S47" s="578">
        <v>-99</v>
      </c>
      <c r="T47" s="578">
        <v>-99</v>
      </c>
      <c r="U47" s="578">
        <v>-99</v>
      </c>
      <c r="V47" s="578">
        <v>-99</v>
      </c>
      <c r="W47" s="578">
        <v>-99</v>
      </c>
      <c r="X47" s="578">
        <v>-99</v>
      </c>
      <c r="Y47" s="578">
        <v>-99</v>
      </c>
      <c r="Z47" s="578">
        <v>-99</v>
      </c>
      <c r="AA47" s="578">
        <v>-99</v>
      </c>
      <c r="AB47" s="578">
        <v>-99</v>
      </c>
      <c r="AC47" s="578">
        <v>-99</v>
      </c>
      <c r="AD47" s="578">
        <v>-99</v>
      </c>
      <c r="AE47" s="578">
        <v>-99</v>
      </c>
      <c r="AF47" s="578">
        <v>-99</v>
      </c>
      <c r="AG47" s="579">
        <v>-99</v>
      </c>
      <c r="AH47" s="578">
        <v>-99</v>
      </c>
      <c r="AI47" s="579">
        <v>-99</v>
      </c>
      <c r="AJ47" s="578">
        <v>-99</v>
      </c>
      <c r="AK47" s="578">
        <v>-99</v>
      </c>
      <c r="AL47" s="579">
        <v>-99</v>
      </c>
      <c r="AM47" s="578">
        <v>-99</v>
      </c>
      <c r="AN47" s="579">
        <v>-99</v>
      </c>
      <c r="AO47" s="580">
        <v>-99</v>
      </c>
      <c r="AP47" s="578">
        <v>-99</v>
      </c>
      <c r="AQ47" s="579">
        <v>-99</v>
      </c>
      <c r="AR47" s="578">
        <v>-99</v>
      </c>
      <c r="AS47" s="579">
        <v>-99</v>
      </c>
      <c r="AT47" s="578">
        <v>-99</v>
      </c>
      <c r="AU47" s="579">
        <v>-99</v>
      </c>
      <c r="AV47" s="579">
        <v>-99</v>
      </c>
      <c r="AW47" s="579">
        <v>-99</v>
      </c>
      <c r="AX47" s="579">
        <v>-99</v>
      </c>
      <c r="AY47" s="578">
        <v>-99</v>
      </c>
      <c r="AZ47" s="578">
        <v>-99</v>
      </c>
      <c r="BA47" s="579">
        <v>-99</v>
      </c>
      <c r="BB47" s="578">
        <v>-99</v>
      </c>
      <c r="BC47" s="579">
        <v>-99</v>
      </c>
      <c r="BD47" s="580">
        <v>-99</v>
      </c>
      <c r="BE47" s="592">
        <v>-99</v>
      </c>
      <c r="BF47" s="617"/>
      <c r="BG47" s="617"/>
      <c r="BH47" s="617"/>
      <c r="BI47" s="584">
        <v>-99</v>
      </c>
      <c r="BJ47" s="617"/>
      <c r="BK47" s="617"/>
      <c r="BL47" s="611"/>
      <c r="BM47" s="586"/>
      <c r="BN47" s="587"/>
      <c r="BO47" s="586"/>
      <c r="BP47" s="588"/>
      <c r="BQ47" s="588"/>
      <c r="BR47" s="588"/>
      <c r="BS47" s="587"/>
      <c r="BT47" s="617"/>
      <c r="BU47" s="617"/>
      <c r="BV47" s="617"/>
      <c r="BW47" s="617"/>
      <c r="BX47" s="617"/>
      <c r="BY47" s="617"/>
      <c r="BZ47" s="617"/>
      <c r="CA47" s="617"/>
      <c r="CB47" s="617"/>
      <c r="CC47" s="617"/>
      <c r="CD47" s="617"/>
      <c r="CE47" s="617"/>
      <c r="CF47" s="617"/>
      <c r="CG47" s="617"/>
      <c r="CH47" s="617"/>
      <c r="CI47" s="618"/>
      <c r="CJ47" s="618"/>
      <c r="CK47" s="618"/>
      <c r="CL47" s="618"/>
      <c r="CM47" s="618"/>
      <c r="CN47" s="618"/>
      <c r="CO47" s="618"/>
      <c r="CP47" s="618"/>
      <c r="CQ47" s="618"/>
      <c r="CR47" s="618"/>
      <c r="CS47" s="8">
        <v>28</v>
      </c>
    </row>
    <row r="48" spans="1:97" x14ac:dyDescent="0.25">
      <c r="A48" s="17">
        <v>44</v>
      </c>
      <c r="B48" s="20" t="s">
        <v>96</v>
      </c>
      <c r="C48" s="20"/>
      <c r="D48" s="20" t="s">
        <v>55</v>
      </c>
      <c r="E48" s="20" t="s">
        <v>75</v>
      </c>
      <c r="F48" s="20" t="s">
        <v>8</v>
      </c>
      <c r="G48" s="578">
        <v>-99</v>
      </c>
      <c r="H48" s="578">
        <v>-99</v>
      </c>
      <c r="I48" s="578">
        <v>-99</v>
      </c>
      <c r="J48" s="578">
        <v>-99</v>
      </c>
      <c r="K48" s="578">
        <v>-99</v>
      </c>
      <c r="L48" s="578">
        <v>-99</v>
      </c>
      <c r="M48" s="578">
        <v>-99</v>
      </c>
      <c r="N48" s="578">
        <v>-99</v>
      </c>
      <c r="O48" s="578">
        <v>-99</v>
      </c>
      <c r="P48" s="578">
        <v>-99</v>
      </c>
      <c r="Q48" s="578">
        <v>-99</v>
      </c>
      <c r="R48" s="578">
        <v>-99</v>
      </c>
      <c r="S48" s="578">
        <v>-99</v>
      </c>
      <c r="T48" s="578">
        <v>-99</v>
      </c>
      <c r="U48" s="578">
        <v>-99</v>
      </c>
      <c r="V48" s="578">
        <v>-99</v>
      </c>
      <c r="W48" s="578">
        <v>-99</v>
      </c>
      <c r="X48" s="578">
        <v>-99</v>
      </c>
      <c r="Y48" s="578">
        <v>-99</v>
      </c>
      <c r="Z48" s="578">
        <v>-99</v>
      </c>
      <c r="AA48" s="578">
        <v>-99</v>
      </c>
      <c r="AB48" s="578">
        <v>-99</v>
      </c>
      <c r="AC48" s="578">
        <v>-99</v>
      </c>
      <c r="AD48" s="578">
        <v>-99</v>
      </c>
      <c r="AE48" s="578">
        <v>-99</v>
      </c>
      <c r="AF48" s="578">
        <v>-99</v>
      </c>
      <c r="AG48" s="579">
        <v>-99</v>
      </c>
      <c r="AH48" s="578">
        <v>-99</v>
      </c>
      <c r="AI48" s="579">
        <v>-99</v>
      </c>
      <c r="AJ48" s="578">
        <v>-99</v>
      </c>
      <c r="AK48" s="578">
        <v>-99</v>
      </c>
      <c r="AL48" s="579">
        <v>-99</v>
      </c>
      <c r="AM48" s="578">
        <v>-99</v>
      </c>
      <c r="AN48" s="579">
        <v>-99</v>
      </c>
      <c r="AO48" s="580">
        <v>-99</v>
      </c>
      <c r="AP48" s="578">
        <v>-99</v>
      </c>
      <c r="AQ48" s="579">
        <v>-99</v>
      </c>
      <c r="AR48" s="578">
        <v>-99</v>
      </c>
      <c r="AS48" s="579">
        <v>-99</v>
      </c>
      <c r="AT48" s="578">
        <v>-99</v>
      </c>
      <c r="AU48" s="579">
        <v>-99</v>
      </c>
      <c r="AV48" s="579">
        <v>-99</v>
      </c>
      <c r="AW48" s="579">
        <v>-99</v>
      </c>
      <c r="AX48" s="579">
        <v>-99</v>
      </c>
      <c r="AY48" s="578">
        <v>-99</v>
      </c>
      <c r="AZ48" s="578">
        <v>-99</v>
      </c>
      <c r="BA48" s="579">
        <v>-99</v>
      </c>
      <c r="BB48" s="578">
        <v>-99</v>
      </c>
      <c r="BC48" s="579">
        <v>-99</v>
      </c>
      <c r="BD48" s="580">
        <v>-99</v>
      </c>
      <c r="BE48" s="592">
        <v>-99</v>
      </c>
      <c r="BF48" s="617"/>
      <c r="BG48" s="617"/>
      <c r="BH48" s="617"/>
      <c r="BI48" s="584">
        <v>-99</v>
      </c>
      <c r="BJ48" s="617"/>
      <c r="BK48" s="617"/>
      <c r="BL48" s="611"/>
      <c r="BM48" s="586"/>
      <c r="BN48" s="587"/>
      <c r="BO48" s="586"/>
      <c r="BP48" s="588"/>
      <c r="BQ48" s="588"/>
      <c r="BR48" s="588"/>
      <c r="BS48" s="587"/>
      <c r="BT48" s="617"/>
      <c r="BU48" s="617"/>
      <c r="BV48" s="617"/>
      <c r="BW48" s="617"/>
      <c r="BX48" s="617"/>
      <c r="BY48" s="617"/>
      <c r="BZ48" s="617"/>
      <c r="CA48" s="617"/>
      <c r="CB48" s="617"/>
      <c r="CC48" s="617"/>
      <c r="CD48" s="617"/>
      <c r="CE48" s="617"/>
      <c r="CF48" s="617"/>
      <c r="CG48" s="617"/>
      <c r="CH48" s="617"/>
      <c r="CI48" s="618"/>
      <c r="CJ48" s="618"/>
      <c r="CK48" s="618"/>
      <c r="CL48" s="618"/>
      <c r="CM48" s="618"/>
      <c r="CN48" s="618"/>
      <c r="CO48" s="618"/>
      <c r="CP48" s="618"/>
      <c r="CQ48" s="618"/>
      <c r="CR48" s="618"/>
      <c r="CS48" s="8">
        <v>27</v>
      </c>
    </row>
    <row r="49" spans="1:97" x14ac:dyDescent="0.25">
      <c r="A49" s="17">
        <v>45</v>
      </c>
      <c r="B49" s="562" t="s">
        <v>740</v>
      </c>
      <c r="C49" s="562"/>
      <c r="D49" s="20" t="s">
        <v>55</v>
      </c>
      <c r="E49" s="20" t="s">
        <v>75</v>
      </c>
      <c r="F49" s="20" t="s">
        <v>8</v>
      </c>
      <c r="G49" s="578">
        <v>-99</v>
      </c>
      <c r="H49" s="578">
        <v>-99</v>
      </c>
      <c r="I49" s="578">
        <v>-99</v>
      </c>
      <c r="J49" s="578">
        <v>-99</v>
      </c>
      <c r="K49" s="578">
        <v>-99</v>
      </c>
      <c r="L49" s="578">
        <v>-99</v>
      </c>
      <c r="M49" s="578">
        <v>-99</v>
      </c>
      <c r="N49" s="578">
        <v>-99</v>
      </c>
      <c r="O49" s="578">
        <v>-99</v>
      </c>
      <c r="P49" s="578">
        <v>-99</v>
      </c>
      <c r="Q49" s="578">
        <v>-99</v>
      </c>
      <c r="R49" s="578">
        <v>-99</v>
      </c>
      <c r="S49" s="578">
        <v>-99</v>
      </c>
      <c r="T49" s="578">
        <v>-99</v>
      </c>
      <c r="U49" s="578">
        <v>-99</v>
      </c>
      <c r="V49" s="578">
        <v>-99</v>
      </c>
      <c r="W49" s="578">
        <v>-99</v>
      </c>
      <c r="X49" s="578">
        <v>-99</v>
      </c>
      <c r="Y49" s="578">
        <v>-99</v>
      </c>
      <c r="Z49" s="578">
        <v>-99</v>
      </c>
      <c r="AA49" s="578">
        <v>-99</v>
      </c>
      <c r="AB49" s="578">
        <v>-99</v>
      </c>
      <c r="AC49" s="578">
        <v>-99</v>
      </c>
      <c r="AD49" s="578">
        <v>-99</v>
      </c>
      <c r="AE49" s="578">
        <v>-99</v>
      </c>
      <c r="AF49" s="578">
        <v>-99</v>
      </c>
      <c r="AG49" s="579">
        <v>-99</v>
      </c>
      <c r="AH49" s="578">
        <v>-99</v>
      </c>
      <c r="AI49" s="579">
        <v>-99</v>
      </c>
      <c r="AJ49" s="578">
        <v>-99</v>
      </c>
      <c r="AK49" s="578">
        <v>-99</v>
      </c>
      <c r="AL49" s="579">
        <v>-99</v>
      </c>
      <c r="AM49" s="578">
        <v>-99</v>
      </c>
      <c r="AN49" s="579">
        <v>-99</v>
      </c>
      <c r="AO49" s="580">
        <v>-99</v>
      </c>
      <c r="AP49" s="578">
        <v>-99</v>
      </c>
      <c r="AQ49" s="579">
        <v>-99</v>
      </c>
      <c r="AR49" s="578">
        <v>-99</v>
      </c>
      <c r="AS49" s="579">
        <v>-99</v>
      </c>
      <c r="AT49" s="578">
        <v>-99</v>
      </c>
      <c r="AU49" s="579">
        <v>-99</v>
      </c>
      <c r="AV49" s="579">
        <v>-99</v>
      </c>
      <c r="AW49" s="579">
        <v>-99</v>
      </c>
      <c r="AX49" s="579">
        <v>-99</v>
      </c>
      <c r="AY49" s="578">
        <v>-99</v>
      </c>
      <c r="AZ49" s="578">
        <v>-99</v>
      </c>
      <c r="BA49" s="579">
        <v>-99</v>
      </c>
      <c r="BB49" s="578">
        <v>-99</v>
      </c>
      <c r="BC49" s="579">
        <v>-99</v>
      </c>
      <c r="BD49" s="580">
        <v>-99</v>
      </c>
      <c r="BE49" s="592">
        <v>-99</v>
      </c>
      <c r="BF49" s="617"/>
      <c r="BG49" s="617"/>
      <c r="BH49" s="617"/>
      <c r="BI49" s="584">
        <v>-99</v>
      </c>
      <c r="BJ49" s="617"/>
      <c r="BK49" s="617"/>
      <c r="BL49" s="611"/>
      <c r="BM49" s="586"/>
      <c r="BN49" s="587"/>
      <c r="BO49" s="586"/>
      <c r="BP49" s="588"/>
      <c r="BQ49" s="588"/>
      <c r="BR49" s="588"/>
      <c r="BS49" s="587"/>
      <c r="BT49" s="617"/>
      <c r="BU49" s="617"/>
      <c r="BV49" s="617"/>
      <c r="BW49" s="617"/>
      <c r="BX49" s="617"/>
      <c r="BY49" s="617"/>
      <c r="BZ49" s="617"/>
      <c r="CA49" s="617"/>
      <c r="CB49" s="617"/>
      <c r="CC49" s="617"/>
      <c r="CD49" s="617"/>
      <c r="CE49" s="617"/>
      <c r="CF49" s="617"/>
      <c r="CG49" s="617"/>
      <c r="CH49" s="617"/>
      <c r="CI49" s="618"/>
      <c r="CJ49" s="618"/>
      <c r="CK49" s="618"/>
      <c r="CL49" s="618"/>
      <c r="CM49" s="618"/>
      <c r="CN49" s="618"/>
      <c r="CO49" s="618"/>
      <c r="CP49" s="618"/>
      <c r="CQ49" s="618"/>
      <c r="CR49" s="618"/>
      <c r="CS49" s="8">
        <v>19</v>
      </c>
    </row>
    <row r="50" spans="1:97" x14ac:dyDescent="0.25">
      <c r="A50" s="17">
        <v>46</v>
      </c>
      <c r="B50" s="20" t="s">
        <v>92</v>
      </c>
      <c r="C50" s="20"/>
      <c r="D50" s="20" t="s">
        <v>55</v>
      </c>
      <c r="E50" s="20" t="s">
        <v>75</v>
      </c>
      <c r="F50" s="20" t="s">
        <v>8</v>
      </c>
      <c r="G50" s="578">
        <v>-99</v>
      </c>
      <c r="H50" s="578">
        <v>-99</v>
      </c>
      <c r="I50" s="578">
        <v>-99</v>
      </c>
      <c r="J50" s="578">
        <v>-99</v>
      </c>
      <c r="K50" s="578">
        <v>-99</v>
      </c>
      <c r="L50" s="578">
        <v>-99</v>
      </c>
      <c r="M50" s="578">
        <v>-99</v>
      </c>
      <c r="N50" s="578">
        <v>-99</v>
      </c>
      <c r="O50" s="578">
        <v>-99</v>
      </c>
      <c r="P50" s="578">
        <v>-99</v>
      </c>
      <c r="Q50" s="578">
        <v>-99</v>
      </c>
      <c r="R50" s="578">
        <v>-99</v>
      </c>
      <c r="S50" s="578">
        <v>-99</v>
      </c>
      <c r="T50" s="578">
        <v>-99</v>
      </c>
      <c r="U50" s="578">
        <v>-99</v>
      </c>
      <c r="V50" s="578">
        <v>-99</v>
      </c>
      <c r="W50" s="578">
        <v>-99</v>
      </c>
      <c r="X50" s="578">
        <v>-99</v>
      </c>
      <c r="Y50" s="578">
        <v>-99</v>
      </c>
      <c r="Z50" s="578">
        <v>-99</v>
      </c>
      <c r="AA50" s="578">
        <v>-99</v>
      </c>
      <c r="AB50" s="578">
        <v>-99</v>
      </c>
      <c r="AC50" s="578">
        <v>-99</v>
      </c>
      <c r="AD50" s="578">
        <v>-99</v>
      </c>
      <c r="AE50" s="578">
        <v>-99</v>
      </c>
      <c r="AF50" s="578">
        <v>-99</v>
      </c>
      <c r="AG50" s="579">
        <v>-99</v>
      </c>
      <c r="AH50" s="578">
        <v>-99</v>
      </c>
      <c r="AI50" s="579">
        <v>-99</v>
      </c>
      <c r="AJ50" s="578">
        <v>-99</v>
      </c>
      <c r="AK50" s="578">
        <v>-99</v>
      </c>
      <c r="AL50" s="579">
        <v>-99</v>
      </c>
      <c r="AM50" s="578">
        <v>-99</v>
      </c>
      <c r="AN50" s="579">
        <v>-99</v>
      </c>
      <c r="AO50" s="580">
        <v>-99</v>
      </c>
      <c r="AP50" s="578">
        <v>-99</v>
      </c>
      <c r="AQ50" s="579">
        <v>-99</v>
      </c>
      <c r="AR50" s="578">
        <v>-99</v>
      </c>
      <c r="AS50" s="579">
        <v>-99</v>
      </c>
      <c r="AT50" s="578">
        <v>-99</v>
      </c>
      <c r="AU50" s="579">
        <v>-99</v>
      </c>
      <c r="AV50" s="579">
        <v>-99</v>
      </c>
      <c r="AW50" s="579">
        <v>-99</v>
      </c>
      <c r="AX50" s="579">
        <v>-99</v>
      </c>
      <c r="AY50" s="578">
        <v>-99</v>
      </c>
      <c r="AZ50" s="578">
        <v>-99</v>
      </c>
      <c r="BA50" s="579">
        <v>-99</v>
      </c>
      <c r="BB50" s="578">
        <v>-99</v>
      </c>
      <c r="BC50" s="579">
        <v>-99</v>
      </c>
      <c r="BD50" s="580">
        <v>-99</v>
      </c>
      <c r="BE50" s="592">
        <v>-99</v>
      </c>
      <c r="BF50" s="617"/>
      <c r="BG50" s="617"/>
      <c r="BH50" s="617"/>
      <c r="BI50" s="584">
        <v>-99</v>
      </c>
      <c r="BJ50" s="617"/>
      <c r="BK50" s="617"/>
      <c r="BL50" s="611"/>
      <c r="BM50" s="586"/>
      <c r="BN50" s="587"/>
      <c r="BO50" s="586"/>
      <c r="BP50" s="588"/>
      <c r="BQ50" s="588"/>
      <c r="BR50" s="588"/>
      <c r="BS50" s="587"/>
      <c r="BT50" s="617"/>
      <c r="BU50" s="617"/>
      <c r="BV50" s="617"/>
      <c r="BW50" s="617"/>
      <c r="BX50" s="617"/>
      <c r="BY50" s="617"/>
      <c r="BZ50" s="617"/>
      <c r="CA50" s="617"/>
      <c r="CB50" s="617"/>
      <c r="CC50" s="617"/>
      <c r="CD50" s="617"/>
      <c r="CE50" s="617"/>
      <c r="CF50" s="617"/>
      <c r="CG50" s="617"/>
      <c r="CH50" s="617"/>
      <c r="CI50" s="618"/>
      <c r="CJ50" s="618"/>
      <c r="CK50" s="618"/>
      <c r="CL50" s="618"/>
      <c r="CM50" s="618"/>
      <c r="CN50" s="618"/>
      <c r="CO50" s="618"/>
      <c r="CP50" s="618"/>
      <c r="CQ50" s="618"/>
      <c r="CR50" s="618"/>
      <c r="CS50" s="8">
        <v>10</v>
      </c>
    </row>
    <row r="51" spans="1:97" x14ac:dyDescent="0.25">
      <c r="A51" s="17">
        <v>47</v>
      </c>
      <c r="B51" s="20" t="s">
        <v>746</v>
      </c>
      <c r="C51" s="20"/>
      <c r="D51" s="20" t="s">
        <v>55</v>
      </c>
      <c r="E51" s="20" t="s">
        <v>75</v>
      </c>
      <c r="F51" s="20" t="s">
        <v>8</v>
      </c>
      <c r="G51" s="578">
        <v>-99</v>
      </c>
      <c r="H51" s="578">
        <v>-99</v>
      </c>
      <c r="I51" s="578">
        <v>-99</v>
      </c>
      <c r="J51" s="578">
        <v>-99</v>
      </c>
      <c r="K51" s="578">
        <v>-99</v>
      </c>
      <c r="L51" s="578">
        <v>-99</v>
      </c>
      <c r="M51" s="578">
        <v>-99</v>
      </c>
      <c r="N51" s="578">
        <v>-99</v>
      </c>
      <c r="O51" s="578">
        <v>-99</v>
      </c>
      <c r="P51" s="578">
        <v>-99</v>
      </c>
      <c r="Q51" s="578">
        <v>-99</v>
      </c>
      <c r="R51" s="578">
        <v>-99</v>
      </c>
      <c r="S51" s="578">
        <v>-99</v>
      </c>
      <c r="T51" s="578">
        <v>-99</v>
      </c>
      <c r="U51" s="578">
        <v>-99</v>
      </c>
      <c r="V51" s="578">
        <v>-99</v>
      </c>
      <c r="W51" s="578">
        <v>-99</v>
      </c>
      <c r="X51" s="578">
        <v>-99</v>
      </c>
      <c r="Y51" s="578">
        <v>-99</v>
      </c>
      <c r="Z51" s="578">
        <v>-99</v>
      </c>
      <c r="AA51" s="578">
        <v>-99</v>
      </c>
      <c r="AB51" s="578">
        <v>-99</v>
      </c>
      <c r="AC51" s="578">
        <v>-99</v>
      </c>
      <c r="AD51" s="578">
        <v>-99</v>
      </c>
      <c r="AE51" s="578">
        <v>-99</v>
      </c>
      <c r="AF51" s="578">
        <v>-99</v>
      </c>
      <c r="AG51" s="579">
        <v>-99</v>
      </c>
      <c r="AH51" s="578">
        <v>-99</v>
      </c>
      <c r="AI51" s="579">
        <v>-99</v>
      </c>
      <c r="AJ51" s="578">
        <v>-99</v>
      </c>
      <c r="AK51" s="578">
        <v>-99</v>
      </c>
      <c r="AL51" s="579">
        <v>-99</v>
      </c>
      <c r="AM51" s="578">
        <v>-99</v>
      </c>
      <c r="AN51" s="579">
        <v>-99</v>
      </c>
      <c r="AO51" s="580">
        <v>-99</v>
      </c>
      <c r="AP51" s="578">
        <v>-99</v>
      </c>
      <c r="AQ51" s="579">
        <v>-99</v>
      </c>
      <c r="AR51" s="578">
        <v>-99</v>
      </c>
      <c r="AS51" s="579">
        <v>-99</v>
      </c>
      <c r="AT51" s="578">
        <v>-99</v>
      </c>
      <c r="AU51" s="579">
        <v>-99</v>
      </c>
      <c r="AV51" s="579">
        <v>-99</v>
      </c>
      <c r="AW51" s="579">
        <v>-99</v>
      </c>
      <c r="AX51" s="579">
        <v>-99</v>
      </c>
      <c r="AY51" s="578">
        <v>-99</v>
      </c>
      <c r="AZ51" s="578">
        <v>-99</v>
      </c>
      <c r="BA51" s="579">
        <v>-99</v>
      </c>
      <c r="BB51" s="578">
        <v>-99</v>
      </c>
      <c r="BC51" s="579">
        <v>-99</v>
      </c>
      <c r="BD51" s="580">
        <v>-99</v>
      </c>
      <c r="BE51" s="592">
        <v>-99</v>
      </c>
      <c r="BF51" s="617"/>
      <c r="BG51" s="617"/>
      <c r="BH51" s="617"/>
      <c r="BI51" s="584">
        <v>-99</v>
      </c>
      <c r="BJ51" s="617"/>
      <c r="BK51" s="617"/>
      <c r="BL51" s="611"/>
      <c r="BM51" s="586"/>
      <c r="BN51" s="587"/>
      <c r="BO51" s="586"/>
      <c r="BP51" s="588"/>
      <c r="BQ51" s="588"/>
      <c r="BR51" s="588"/>
      <c r="BS51" s="587"/>
      <c r="BT51" s="617"/>
      <c r="BU51" s="617"/>
      <c r="BV51" s="617"/>
      <c r="BW51" s="617"/>
      <c r="BX51" s="617"/>
      <c r="BY51" s="617"/>
      <c r="BZ51" s="617"/>
      <c r="CA51" s="617"/>
      <c r="CB51" s="617"/>
      <c r="CC51" s="617"/>
      <c r="CD51" s="617"/>
      <c r="CE51" s="617"/>
      <c r="CF51" s="617"/>
      <c r="CG51" s="617"/>
      <c r="CH51" s="617"/>
      <c r="CI51" s="618"/>
      <c r="CJ51" s="618"/>
      <c r="CK51" s="618"/>
      <c r="CL51" s="618"/>
      <c r="CM51" s="618"/>
      <c r="CN51" s="618"/>
      <c r="CO51" s="618"/>
      <c r="CP51" s="618"/>
      <c r="CQ51" s="618"/>
      <c r="CR51" s="618"/>
      <c r="CS51" s="8">
        <v>9</v>
      </c>
    </row>
    <row r="52" spans="1:97" x14ac:dyDescent="0.25">
      <c r="A52" s="17">
        <v>48</v>
      </c>
      <c r="B52" s="20" t="s">
        <v>776</v>
      </c>
      <c r="C52" s="20"/>
      <c r="D52" s="20" t="s">
        <v>59</v>
      </c>
      <c r="E52" s="20" t="s">
        <v>75</v>
      </c>
      <c r="F52" s="20" t="s">
        <v>8</v>
      </c>
      <c r="G52" s="578">
        <v>-99</v>
      </c>
      <c r="H52" s="578">
        <v>-99</v>
      </c>
      <c r="I52" s="578">
        <v>-99</v>
      </c>
      <c r="J52" s="578">
        <v>-99</v>
      </c>
      <c r="K52" s="578">
        <v>-99</v>
      </c>
      <c r="L52" s="578">
        <v>-99</v>
      </c>
      <c r="M52" s="578">
        <v>-99</v>
      </c>
      <c r="N52" s="578">
        <v>-99</v>
      </c>
      <c r="O52" s="578">
        <v>-99</v>
      </c>
      <c r="P52" s="578">
        <v>-99</v>
      </c>
      <c r="Q52" s="578">
        <v>-99</v>
      </c>
      <c r="R52" s="578">
        <v>-99</v>
      </c>
      <c r="S52" s="578">
        <v>-99</v>
      </c>
      <c r="T52" s="578">
        <v>-99</v>
      </c>
      <c r="U52" s="578">
        <v>-99</v>
      </c>
      <c r="V52" s="578">
        <v>-99</v>
      </c>
      <c r="W52" s="578">
        <v>-99</v>
      </c>
      <c r="X52" s="578">
        <v>-99</v>
      </c>
      <c r="Y52" s="578">
        <v>-99</v>
      </c>
      <c r="Z52" s="578">
        <v>-99</v>
      </c>
      <c r="AA52" s="578">
        <v>-99</v>
      </c>
      <c r="AB52" s="578">
        <v>-99</v>
      </c>
      <c r="AC52" s="578">
        <v>-99</v>
      </c>
      <c r="AD52" s="578">
        <v>-99</v>
      </c>
      <c r="AE52" s="578">
        <v>-99</v>
      </c>
      <c r="AF52" s="578">
        <v>-99</v>
      </c>
      <c r="AG52" s="579">
        <v>-99</v>
      </c>
      <c r="AH52" s="578">
        <v>-99</v>
      </c>
      <c r="AI52" s="579">
        <v>-99</v>
      </c>
      <c r="AJ52" s="578">
        <v>-99</v>
      </c>
      <c r="AK52" s="578">
        <v>-99</v>
      </c>
      <c r="AL52" s="579">
        <v>-99</v>
      </c>
      <c r="AM52" s="578">
        <v>-99</v>
      </c>
      <c r="AN52" s="579">
        <v>-99</v>
      </c>
      <c r="AO52" s="580">
        <v>-99</v>
      </c>
      <c r="AP52" s="578">
        <v>-99</v>
      </c>
      <c r="AQ52" s="579">
        <v>-99</v>
      </c>
      <c r="AR52" s="578">
        <v>-99</v>
      </c>
      <c r="AS52" s="579">
        <v>-99</v>
      </c>
      <c r="AT52" s="578">
        <v>-99</v>
      </c>
      <c r="AU52" s="579">
        <v>-99</v>
      </c>
      <c r="AV52" s="579">
        <v>-99</v>
      </c>
      <c r="AW52" s="579">
        <v>-99</v>
      </c>
      <c r="AX52" s="579">
        <v>-99</v>
      </c>
      <c r="AY52" s="578">
        <v>-99</v>
      </c>
      <c r="AZ52" s="578">
        <v>-99</v>
      </c>
      <c r="BA52" s="579">
        <v>-99</v>
      </c>
      <c r="BB52" s="578">
        <v>-99</v>
      </c>
      <c r="BC52" s="579">
        <v>-99</v>
      </c>
      <c r="BD52" s="580">
        <v>-99</v>
      </c>
      <c r="BE52" s="592">
        <v>-99</v>
      </c>
      <c r="BF52" s="617"/>
      <c r="BG52" s="617"/>
      <c r="BH52" s="617"/>
      <c r="BI52" s="584">
        <v>-99</v>
      </c>
      <c r="BJ52" s="617"/>
      <c r="BK52" s="617"/>
      <c r="BL52" s="611"/>
      <c r="BM52" s="586"/>
      <c r="BN52" s="587"/>
      <c r="BO52" s="586"/>
      <c r="BP52" s="588"/>
      <c r="BQ52" s="588"/>
      <c r="BR52" s="588"/>
      <c r="BS52" s="587"/>
      <c r="BT52" s="617"/>
      <c r="BU52" s="617"/>
      <c r="BV52" s="617"/>
      <c r="BW52" s="617"/>
      <c r="BX52" s="617"/>
      <c r="BY52" s="617"/>
      <c r="BZ52" s="617"/>
      <c r="CA52" s="617"/>
      <c r="CB52" s="617"/>
      <c r="CC52" s="617"/>
      <c r="CD52" s="617"/>
      <c r="CE52" s="617"/>
      <c r="CF52" s="617"/>
      <c r="CG52" s="617"/>
      <c r="CH52" s="617"/>
      <c r="CI52" s="618"/>
      <c r="CJ52" s="618"/>
      <c r="CK52" s="618"/>
      <c r="CL52" s="618"/>
      <c r="CM52" s="618"/>
      <c r="CN52" s="618"/>
      <c r="CO52" s="618"/>
      <c r="CP52" s="618"/>
      <c r="CQ52" s="618"/>
      <c r="CR52" s="618"/>
      <c r="CS52" s="8">
        <v>60</v>
      </c>
    </row>
    <row r="53" spans="1:97" x14ac:dyDescent="0.25">
      <c r="A53" s="17">
        <v>49</v>
      </c>
      <c r="B53" s="20" t="s">
        <v>747</v>
      </c>
      <c r="C53" s="20"/>
      <c r="D53" s="20" t="s">
        <v>59</v>
      </c>
      <c r="E53" s="20" t="s">
        <v>75</v>
      </c>
      <c r="F53" s="20" t="s">
        <v>8</v>
      </c>
      <c r="G53" s="578">
        <v>-99</v>
      </c>
      <c r="H53" s="578">
        <v>-99</v>
      </c>
      <c r="I53" s="578">
        <v>-99</v>
      </c>
      <c r="J53" s="578">
        <v>-99</v>
      </c>
      <c r="K53" s="578">
        <v>-99</v>
      </c>
      <c r="L53" s="578">
        <v>-99</v>
      </c>
      <c r="M53" s="578">
        <v>-99</v>
      </c>
      <c r="N53" s="578">
        <v>-99</v>
      </c>
      <c r="O53" s="578">
        <v>-99</v>
      </c>
      <c r="P53" s="578">
        <v>-99</v>
      </c>
      <c r="Q53" s="578">
        <v>-99</v>
      </c>
      <c r="R53" s="578">
        <v>-99</v>
      </c>
      <c r="S53" s="578">
        <v>-99</v>
      </c>
      <c r="T53" s="578">
        <v>-99</v>
      </c>
      <c r="U53" s="578">
        <v>-99</v>
      </c>
      <c r="V53" s="578">
        <v>-99</v>
      </c>
      <c r="W53" s="578">
        <v>-99</v>
      </c>
      <c r="X53" s="578">
        <v>-99</v>
      </c>
      <c r="Y53" s="578">
        <v>-99</v>
      </c>
      <c r="Z53" s="578">
        <v>-99</v>
      </c>
      <c r="AA53" s="578">
        <v>-99</v>
      </c>
      <c r="AB53" s="578">
        <v>-99</v>
      </c>
      <c r="AC53" s="578">
        <v>-99</v>
      </c>
      <c r="AD53" s="578">
        <v>-99</v>
      </c>
      <c r="AE53" s="578">
        <v>-99</v>
      </c>
      <c r="AF53" s="578">
        <v>-99</v>
      </c>
      <c r="AG53" s="579">
        <v>-99</v>
      </c>
      <c r="AH53" s="578">
        <v>-99</v>
      </c>
      <c r="AI53" s="579">
        <v>-99</v>
      </c>
      <c r="AJ53" s="578">
        <v>-99</v>
      </c>
      <c r="AK53" s="578">
        <v>-99</v>
      </c>
      <c r="AL53" s="579">
        <v>-99</v>
      </c>
      <c r="AM53" s="578">
        <v>-99</v>
      </c>
      <c r="AN53" s="579">
        <v>-99</v>
      </c>
      <c r="AO53" s="580">
        <v>-99</v>
      </c>
      <c r="AP53" s="578">
        <v>-99</v>
      </c>
      <c r="AQ53" s="579">
        <v>-99</v>
      </c>
      <c r="AR53" s="578">
        <v>-99</v>
      </c>
      <c r="AS53" s="579">
        <v>-99</v>
      </c>
      <c r="AT53" s="578">
        <v>-99</v>
      </c>
      <c r="AU53" s="579">
        <v>-99</v>
      </c>
      <c r="AV53" s="579">
        <v>-99</v>
      </c>
      <c r="AW53" s="579">
        <v>-99</v>
      </c>
      <c r="AX53" s="579">
        <v>-99</v>
      </c>
      <c r="AY53" s="578">
        <v>-99</v>
      </c>
      <c r="AZ53" s="578">
        <v>-99</v>
      </c>
      <c r="BA53" s="579">
        <v>-99</v>
      </c>
      <c r="BB53" s="578">
        <v>-99</v>
      </c>
      <c r="BC53" s="579">
        <v>-99</v>
      </c>
      <c r="BD53" s="580">
        <v>-99</v>
      </c>
      <c r="BE53" s="592">
        <v>-99</v>
      </c>
      <c r="BF53" s="617"/>
      <c r="BG53" s="617"/>
      <c r="BH53" s="617"/>
      <c r="BI53" s="584">
        <v>-99</v>
      </c>
      <c r="BJ53" s="617"/>
      <c r="BK53" s="617"/>
      <c r="BL53" s="611"/>
      <c r="BM53" s="586"/>
      <c r="BN53" s="587"/>
      <c r="BO53" s="586"/>
      <c r="BP53" s="588"/>
      <c r="BQ53" s="588"/>
      <c r="BR53" s="588"/>
      <c r="BS53" s="587"/>
      <c r="BT53" s="617"/>
      <c r="BU53" s="617"/>
      <c r="BV53" s="617"/>
      <c r="BW53" s="617"/>
      <c r="BX53" s="617"/>
      <c r="BY53" s="617"/>
      <c r="BZ53" s="617"/>
      <c r="CA53" s="617"/>
      <c r="CB53" s="617"/>
      <c r="CC53" s="617"/>
      <c r="CD53" s="617"/>
      <c r="CE53" s="617"/>
      <c r="CF53" s="617"/>
      <c r="CG53" s="617"/>
      <c r="CH53" s="617"/>
      <c r="CI53" s="618"/>
      <c r="CJ53" s="618"/>
      <c r="CK53" s="618"/>
      <c r="CL53" s="618"/>
      <c r="CM53" s="618"/>
      <c r="CN53" s="618"/>
      <c r="CO53" s="618"/>
      <c r="CP53" s="618"/>
      <c r="CQ53" s="618"/>
      <c r="CR53" s="618"/>
      <c r="CS53" s="8">
        <v>31</v>
      </c>
    </row>
    <row r="54" spans="1:97" x14ac:dyDescent="0.25">
      <c r="A54" s="17">
        <v>50</v>
      </c>
      <c r="B54" s="20" t="s">
        <v>777</v>
      </c>
      <c r="C54" s="20"/>
      <c r="D54" s="20" t="s">
        <v>59</v>
      </c>
      <c r="E54" s="20" t="s">
        <v>75</v>
      </c>
      <c r="F54" s="20" t="s">
        <v>8</v>
      </c>
      <c r="G54" s="578">
        <v>-99</v>
      </c>
      <c r="H54" s="578">
        <v>-99</v>
      </c>
      <c r="I54" s="578">
        <v>-99</v>
      </c>
      <c r="J54" s="578">
        <v>-99</v>
      </c>
      <c r="K54" s="578">
        <v>-99</v>
      </c>
      <c r="L54" s="578">
        <v>-99</v>
      </c>
      <c r="M54" s="578">
        <v>-99</v>
      </c>
      <c r="N54" s="578">
        <v>-99</v>
      </c>
      <c r="O54" s="578">
        <v>-99</v>
      </c>
      <c r="P54" s="578">
        <v>-99</v>
      </c>
      <c r="Q54" s="578">
        <v>-99</v>
      </c>
      <c r="R54" s="578">
        <v>-99</v>
      </c>
      <c r="S54" s="578">
        <v>-99</v>
      </c>
      <c r="T54" s="578">
        <v>-99</v>
      </c>
      <c r="U54" s="578">
        <v>-99</v>
      </c>
      <c r="V54" s="578">
        <v>-99</v>
      </c>
      <c r="W54" s="578">
        <v>-99</v>
      </c>
      <c r="X54" s="578">
        <v>-99</v>
      </c>
      <c r="Y54" s="578">
        <v>-99</v>
      </c>
      <c r="Z54" s="578">
        <v>-99</v>
      </c>
      <c r="AA54" s="578">
        <v>-99</v>
      </c>
      <c r="AB54" s="578">
        <v>-99</v>
      </c>
      <c r="AC54" s="578">
        <v>-99</v>
      </c>
      <c r="AD54" s="578">
        <v>-99</v>
      </c>
      <c r="AE54" s="578">
        <v>-99</v>
      </c>
      <c r="AF54" s="578">
        <v>-99</v>
      </c>
      <c r="AG54" s="579">
        <v>-99</v>
      </c>
      <c r="AH54" s="578">
        <v>-99</v>
      </c>
      <c r="AI54" s="579">
        <v>-99</v>
      </c>
      <c r="AJ54" s="578">
        <v>-99</v>
      </c>
      <c r="AK54" s="578">
        <v>-99</v>
      </c>
      <c r="AL54" s="579">
        <v>-99</v>
      </c>
      <c r="AM54" s="578">
        <v>-99</v>
      </c>
      <c r="AN54" s="579">
        <v>-99</v>
      </c>
      <c r="AO54" s="580">
        <v>-99</v>
      </c>
      <c r="AP54" s="578">
        <v>-99</v>
      </c>
      <c r="AQ54" s="579">
        <v>-99</v>
      </c>
      <c r="AR54" s="578">
        <v>-99</v>
      </c>
      <c r="AS54" s="579">
        <v>-99</v>
      </c>
      <c r="AT54" s="578">
        <v>-99</v>
      </c>
      <c r="AU54" s="579">
        <v>-99</v>
      </c>
      <c r="AV54" s="579">
        <v>-99</v>
      </c>
      <c r="AW54" s="579">
        <v>-99</v>
      </c>
      <c r="AX54" s="579">
        <v>-99</v>
      </c>
      <c r="AY54" s="578">
        <v>-99</v>
      </c>
      <c r="AZ54" s="578">
        <v>-99</v>
      </c>
      <c r="BA54" s="579">
        <v>-99</v>
      </c>
      <c r="BB54" s="578">
        <v>-99</v>
      </c>
      <c r="BC54" s="579">
        <v>-99</v>
      </c>
      <c r="BD54" s="580">
        <v>-99</v>
      </c>
      <c r="BE54" s="592">
        <v>-99</v>
      </c>
      <c r="BF54" s="617"/>
      <c r="BG54" s="617"/>
      <c r="BH54" s="617"/>
      <c r="BI54" s="584">
        <v>-99</v>
      </c>
      <c r="BJ54" s="617"/>
      <c r="BK54" s="617"/>
      <c r="BL54" s="611"/>
      <c r="BM54" s="586"/>
      <c r="BN54" s="587"/>
      <c r="BO54" s="586"/>
      <c r="BP54" s="588"/>
      <c r="BQ54" s="588"/>
      <c r="BR54" s="588"/>
      <c r="BS54" s="587"/>
      <c r="BT54" s="617"/>
      <c r="BU54" s="617"/>
      <c r="BV54" s="617"/>
      <c r="BW54" s="617"/>
      <c r="BX54" s="617"/>
      <c r="BY54" s="617"/>
      <c r="BZ54" s="617"/>
      <c r="CA54" s="617"/>
      <c r="CB54" s="617"/>
      <c r="CC54" s="617"/>
      <c r="CD54" s="617"/>
      <c r="CE54" s="617"/>
      <c r="CF54" s="617"/>
      <c r="CG54" s="617"/>
      <c r="CH54" s="617"/>
      <c r="CI54" s="618"/>
      <c r="CJ54" s="618"/>
      <c r="CK54" s="618"/>
      <c r="CL54" s="618"/>
      <c r="CM54" s="618"/>
      <c r="CN54" s="618"/>
      <c r="CO54" s="618"/>
      <c r="CP54" s="618"/>
      <c r="CQ54" s="618"/>
      <c r="CR54" s="618"/>
      <c r="CS54" s="8">
        <v>20</v>
      </c>
    </row>
    <row r="55" spans="1:97" x14ac:dyDescent="0.25">
      <c r="A55" s="17">
        <v>51</v>
      </c>
      <c r="B55" s="20" t="s">
        <v>748</v>
      </c>
      <c r="C55" s="20"/>
      <c r="D55" s="20" t="s">
        <v>52</v>
      </c>
      <c r="E55" s="20" t="s">
        <v>74</v>
      </c>
      <c r="F55" s="20" t="s">
        <v>8</v>
      </c>
      <c r="G55" s="578">
        <v>-99</v>
      </c>
      <c r="H55" s="578">
        <v>-99</v>
      </c>
      <c r="I55" s="578">
        <v>-99</v>
      </c>
      <c r="J55" s="578">
        <v>0.29154011697021659</v>
      </c>
      <c r="K55" s="578">
        <v>0.37703399999999998</v>
      </c>
      <c r="L55" s="578">
        <v>-99</v>
      </c>
      <c r="M55" s="578">
        <v>-99</v>
      </c>
      <c r="N55" s="578">
        <v>-99</v>
      </c>
      <c r="O55" s="578">
        <v>0.27330618519615862</v>
      </c>
      <c r="P55" s="578">
        <v>0.35439799999999999</v>
      </c>
      <c r="Q55" s="578">
        <v>-99</v>
      </c>
      <c r="R55" s="578">
        <v>-99</v>
      </c>
      <c r="S55" s="578">
        <v>-99</v>
      </c>
      <c r="T55" s="578">
        <v>0.3045869079077394</v>
      </c>
      <c r="U55" s="578">
        <v>0.40695499999999996</v>
      </c>
      <c r="V55" s="578">
        <v>-99</v>
      </c>
      <c r="W55" s="578">
        <v>-99</v>
      </c>
      <c r="X55" s="578">
        <v>-99</v>
      </c>
      <c r="Y55" s="578">
        <v>-99</v>
      </c>
      <c r="Z55" s="578">
        <v>-99</v>
      </c>
      <c r="AA55" s="578">
        <v>-99</v>
      </c>
      <c r="AB55" s="578">
        <v>-99</v>
      </c>
      <c r="AC55" s="578">
        <v>-99</v>
      </c>
      <c r="AD55" s="578">
        <v>0.31386562239090265</v>
      </c>
      <c r="AE55" s="578">
        <v>0.35549399999999998</v>
      </c>
      <c r="AF55" s="578">
        <v>-99</v>
      </c>
      <c r="AG55" s="579">
        <v>-99</v>
      </c>
      <c r="AH55" s="578">
        <v>-99</v>
      </c>
      <c r="AI55" s="579">
        <v>-99</v>
      </c>
      <c r="AJ55" s="578">
        <v>0.47099999999999997</v>
      </c>
      <c r="AK55" s="578">
        <v>-99</v>
      </c>
      <c r="AL55" s="579">
        <v>-99</v>
      </c>
      <c r="AM55" s="578">
        <v>-99</v>
      </c>
      <c r="AN55" s="579">
        <v>-99</v>
      </c>
      <c r="AO55" s="580">
        <v>0.443</v>
      </c>
      <c r="AP55" s="578">
        <v>-99</v>
      </c>
      <c r="AQ55" s="579">
        <v>-99</v>
      </c>
      <c r="AR55" s="578">
        <v>-99</v>
      </c>
      <c r="AS55" s="579">
        <v>-99</v>
      </c>
      <c r="AT55" s="578">
        <v>0.499</v>
      </c>
      <c r="AU55" s="579">
        <v>-99</v>
      </c>
      <c r="AV55" s="579">
        <v>-99</v>
      </c>
      <c r="AW55" s="579">
        <v>-99</v>
      </c>
      <c r="AX55" s="579">
        <v>-99</v>
      </c>
      <c r="AY55" s="578">
        <v>-99</v>
      </c>
      <c r="AZ55" s="578">
        <v>-99</v>
      </c>
      <c r="BA55" s="579">
        <v>-99</v>
      </c>
      <c r="BB55" s="578">
        <v>-99</v>
      </c>
      <c r="BC55" s="579">
        <v>-99</v>
      </c>
      <c r="BD55" s="580">
        <v>0.47799999999999998</v>
      </c>
      <c r="BE55" s="592">
        <v>-99</v>
      </c>
      <c r="BF55" s="617"/>
      <c r="BG55" s="617"/>
      <c r="BH55" s="617"/>
      <c r="BI55" s="584">
        <v>-99</v>
      </c>
      <c r="BJ55" s="617"/>
      <c r="BK55" s="617"/>
      <c r="BL55" s="611"/>
      <c r="BM55" s="586"/>
      <c r="BN55" s="587"/>
      <c r="BO55" s="586"/>
      <c r="BP55" s="588"/>
      <c r="BQ55" s="588"/>
      <c r="BR55" s="588"/>
      <c r="BS55" s="587"/>
      <c r="BT55" s="617"/>
      <c r="BU55" s="617"/>
      <c r="BV55" s="617"/>
      <c r="BW55" s="617"/>
      <c r="BX55" s="617"/>
      <c r="BY55" s="617"/>
      <c r="BZ55" s="617"/>
      <c r="CA55" s="617"/>
      <c r="CB55" s="617"/>
      <c r="CC55" s="617"/>
      <c r="CD55" s="617"/>
      <c r="CE55" s="617"/>
      <c r="CF55" s="617"/>
      <c r="CG55" s="617"/>
      <c r="CH55" s="617"/>
      <c r="CI55" s="618"/>
      <c r="CJ55" s="618"/>
      <c r="CK55" s="618"/>
      <c r="CL55" s="618"/>
      <c r="CM55" s="618"/>
      <c r="CN55" s="618"/>
      <c r="CO55" s="618"/>
      <c r="CP55" s="618"/>
      <c r="CQ55" s="618"/>
      <c r="CR55" s="618"/>
      <c r="CS55" s="8">
        <v>87</v>
      </c>
    </row>
    <row r="56" spans="1:97" x14ac:dyDescent="0.25">
      <c r="A56" s="17">
        <v>52</v>
      </c>
      <c r="B56" s="20" t="s">
        <v>749</v>
      </c>
      <c r="C56" s="20"/>
      <c r="D56" s="20" t="s">
        <v>52</v>
      </c>
      <c r="E56" s="20" t="s">
        <v>75</v>
      </c>
      <c r="F56" s="20" t="s">
        <v>8</v>
      </c>
      <c r="G56" s="578">
        <v>-99</v>
      </c>
      <c r="H56" s="578">
        <v>-99</v>
      </c>
      <c r="I56" s="578">
        <v>-99</v>
      </c>
      <c r="J56" s="578">
        <v>-99</v>
      </c>
      <c r="K56" s="578">
        <v>-99</v>
      </c>
      <c r="L56" s="578">
        <v>-99</v>
      </c>
      <c r="M56" s="578">
        <v>-99</v>
      </c>
      <c r="N56" s="578">
        <v>-99</v>
      </c>
      <c r="O56" s="578">
        <v>-99</v>
      </c>
      <c r="P56" s="578">
        <v>-99</v>
      </c>
      <c r="Q56" s="578">
        <v>-99</v>
      </c>
      <c r="R56" s="578">
        <v>-99</v>
      </c>
      <c r="S56" s="578">
        <v>-99</v>
      </c>
      <c r="T56" s="578">
        <v>-99</v>
      </c>
      <c r="U56" s="578">
        <v>-99</v>
      </c>
      <c r="V56" s="578">
        <v>-99</v>
      </c>
      <c r="W56" s="578">
        <v>-99</v>
      </c>
      <c r="X56" s="578">
        <v>-99</v>
      </c>
      <c r="Y56" s="578">
        <v>-99</v>
      </c>
      <c r="Z56" s="578">
        <v>-99</v>
      </c>
      <c r="AA56" s="578">
        <v>-99</v>
      </c>
      <c r="AB56" s="578">
        <v>-99</v>
      </c>
      <c r="AC56" s="578">
        <v>-99</v>
      </c>
      <c r="AD56" s="578">
        <v>-99</v>
      </c>
      <c r="AE56" s="578">
        <v>-99</v>
      </c>
      <c r="AF56" s="578">
        <v>-99</v>
      </c>
      <c r="AG56" s="579">
        <v>-99</v>
      </c>
      <c r="AH56" s="578">
        <v>-99</v>
      </c>
      <c r="AI56" s="579">
        <v>-99</v>
      </c>
      <c r="AJ56" s="578">
        <v>-99</v>
      </c>
      <c r="AK56" s="578">
        <v>-99</v>
      </c>
      <c r="AL56" s="579">
        <v>-99</v>
      </c>
      <c r="AM56" s="578">
        <v>-99</v>
      </c>
      <c r="AN56" s="579">
        <v>-99</v>
      </c>
      <c r="AO56" s="580">
        <v>-99</v>
      </c>
      <c r="AP56" s="578">
        <v>-99</v>
      </c>
      <c r="AQ56" s="579">
        <v>-99</v>
      </c>
      <c r="AR56" s="578">
        <v>-99</v>
      </c>
      <c r="AS56" s="579">
        <v>-99</v>
      </c>
      <c r="AT56" s="578">
        <v>-99</v>
      </c>
      <c r="AU56" s="579">
        <v>-99</v>
      </c>
      <c r="AV56" s="579">
        <v>-99</v>
      </c>
      <c r="AW56" s="579">
        <v>-99</v>
      </c>
      <c r="AX56" s="579">
        <v>-99</v>
      </c>
      <c r="AY56" s="578">
        <v>-99</v>
      </c>
      <c r="AZ56" s="578">
        <v>-99</v>
      </c>
      <c r="BA56" s="579">
        <v>-99</v>
      </c>
      <c r="BB56" s="578">
        <v>-99</v>
      </c>
      <c r="BC56" s="579">
        <v>-99</v>
      </c>
      <c r="BD56" s="580">
        <v>-99</v>
      </c>
      <c r="BE56" s="592">
        <v>-99</v>
      </c>
      <c r="BF56" s="617"/>
      <c r="BG56" s="617"/>
      <c r="BH56" s="617"/>
      <c r="BI56" s="584">
        <v>-99</v>
      </c>
      <c r="BJ56" s="617"/>
      <c r="BK56" s="617"/>
      <c r="BL56" s="611"/>
      <c r="BM56" s="586"/>
      <c r="BN56" s="587"/>
      <c r="BO56" s="586"/>
      <c r="BP56" s="588"/>
      <c r="BQ56" s="588"/>
      <c r="BR56" s="588"/>
      <c r="BS56" s="587"/>
      <c r="BT56" s="617"/>
      <c r="BU56" s="617"/>
      <c r="BV56" s="617"/>
      <c r="BW56" s="617"/>
      <c r="BX56" s="617"/>
      <c r="BY56" s="617"/>
      <c r="BZ56" s="617"/>
      <c r="CA56" s="617"/>
      <c r="CB56" s="617"/>
      <c r="CC56" s="617"/>
      <c r="CD56" s="617"/>
      <c r="CE56" s="617"/>
      <c r="CF56" s="617"/>
      <c r="CG56" s="617"/>
      <c r="CH56" s="617"/>
      <c r="CI56" s="618"/>
      <c r="CJ56" s="618"/>
      <c r="CK56" s="618"/>
      <c r="CL56" s="618"/>
      <c r="CM56" s="618"/>
      <c r="CN56" s="618"/>
      <c r="CO56" s="618"/>
      <c r="CP56" s="618"/>
      <c r="CQ56" s="618"/>
      <c r="CR56" s="618"/>
      <c r="CS56" s="8">
        <v>81</v>
      </c>
    </row>
    <row r="57" spans="1:97" x14ac:dyDescent="0.25">
      <c r="A57" s="17">
        <v>53</v>
      </c>
      <c r="B57" s="20" t="s">
        <v>13</v>
      </c>
      <c r="C57" s="20"/>
      <c r="D57" s="20" t="s">
        <v>52</v>
      </c>
      <c r="E57" s="20" t="s">
        <v>74</v>
      </c>
      <c r="F57" s="20" t="s">
        <v>8</v>
      </c>
      <c r="G57" s="578">
        <v>-99</v>
      </c>
      <c r="H57" s="578">
        <v>-99</v>
      </c>
      <c r="I57" s="578">
        <v>-99</v>
      </c>
      <c r="J57" s="578">
        <v>-99</v>
      </c>
      <c r="K57" s="578">
        <v>-98</v>
      </c>
      <c r="L57" s="578">
        <v>-99</v>
      </c>
      <c r="M57" s="578">
        <v>-99</v>
      </c>
      <c r="N57" s="578">
        <v>-99</v>
      </c>
      <c r="O57" s="578">
        <v>-99</v>
      </c>
      <c r="P57" s="578">
        <v>-98</v>
      </c>
      <c r="Q57" s="578">
        <v>-99</v>
      </c>
      <c r="R57" s="578">
        <v>-99</v>
      </c>
      <c r="S57" s="578">
        <v>-99</v>
      </c>
      <c r="T57" s="578">
        <v>-99</v>
      </c>
      <c r="U57" s="578">
        <v>-98</v>
      </c>
      <c r="V57" s="578">
        <v>-99</v>
      </c>
      <c r="W57" s="578">
        <v>-99</v>
      </c>
      <c r="X57" s="578">
        <v>-99</v>
      </c>
      <c r="Y57" s="578">
        <v>-99</v>
      </c>
      <c r="Z57" s="578">
        <v>-99</v>
      </c>
      <c r="AA57" s="578">
        <v>-99</v>
      </c>
      <c r="AB57" s="578">
        <v>-99</v>
      </c>
      <c r="AC57" s="578">
        <v>-99</v>
      </c>
      <c r="AD57" s="578">
        <v>-99</v>
      </c>
      <c r="AE57" s="578">
        <v>-98</v>
      </c>
      <c r="AF57" s="578">
        <v>-99</v>
      </c>
      <c r="AG57" s="579">
        <v>-99</v>
      </c>
      <c r="AH57" s="578">
        <v>-99</v>
      </c>
      <c r="AI57" s="579">
        <v>-99</v>
      </c>
      <c r="AJ57" s="578">
        <v>-99</v>
      </c>
      <c r="AK57" s="578">
        <v>-99</v>
      </c>
      <c r="AL57" s="579">
        <v>-99</v>
      </c>
      <c r="AM57" s="578">
        <v>-99</v>
      </c>
      <c r="AN57" s="579">
        <v>-99</v>
      </c>
      <c r="AO57" s="580">
        <v>-99</v>
      </c>
      <c r="AP57" s="578">
        <v>-99</v>
      </c>
      <c r="AQ57" s="579">
        <v>-99</v>
      </c>
      <c r="AR57" s="578">
        <v>-99</v>
      </c>
      <c r="AS57" s="579">
        <v>-99</v>
      </c>
      <c r="AT57" s="578">
        <v>-99</v>
      </c>
      <c r="AU57" s="579">
        <v>-99</v>
      </c>
      <c r="AV57" s="579">
        <v>-99</v>
      </c>
      <c r="AW57" s="579">
        <v>-99</v>
      </c>
      <c r="AX57" s="579">
        <v>-99</v>
      </c>
      <c r="AY57" s="578">
        <v>-99</v>
      </c>
      <c r="AZ57" s="578">
        <v>-99</v>
      </c>
      <c r="BA57" s="579">
        <v>-99</v>
      </c>
      <c r="BB57" s="578">
        <v>-99</v>
      </c>
      <c r="BC57" s="579">
        <v>-99</v>
      </c>
      <c r="BD57" s="580">
        <v>-99</v>
      </c>
      <c r="BE57" s="581">
        <v>0.04</v>
      </c>
      <c r="BF57" s="617"/>
      <c r="BG57" s="617"/>
      <c r="BH57" s="617"/>
      <c r="BI57" s="584">
        <v>-98</v>
      </c>
      <c r="BJ57" s="617"/>
      <c r="BK57" s="617"/>
      <c r="BL57" s="611"/>
      <c r="BM57" s="586"/>
      <c r="BN57" s="587"/>
      <c r="BO57" s="586"/>
      <c r="BP57" s="588"/>
      <c r="BQ57" s="588"/>
      <c r="BR57" s="588"/>
      <c r="BS57" s="587"/>
      <c r="BT57" s="617"/>
      <c r="BU57" s="617"/>
      <c r="BV57" s="617"/>
      <c r="BW57" s="617"/>
      <c r="BX57" s="617"/>
      <c r="BY57" s="617"/>
      <c r="BZ57" s="617"/>
      <c r="CA57" s="617"/>
      <c r="CB57" s="617"/>
      <c r="CC57" s="617"/>
      <c r="CD57" s="617"/>
      <c r="CE57" s="617"/>
      <c r="CF57" s="617"/>
      <c r="CG57" s="617"/>
      <c r="CH57" s="617"/>
      <c r="CI57" s="618"/>
      <c r="CJ57" s="618"/>
      <c r="CK57" s="618"/>
      <c r="CL57" s="618"/>
      <c r="CM57" s="618"/>
      <c r="CN57" s="618"/>
      <c r="CO57" s="618"/>
      <c r="CP57" s="618"/>
      <c r="CQ57" s="618"/>
      <c r="CR57" s="618"/>
      <c r="CS57" s="8">
        <v>79</v>
      </c>
    </row>
    <row r="58" spans="1:97" x14ac:dyDescent="0.25">
      <c r="A58" s="17">
        <v>54</v>
      </c>
      <c r="B58" s="20" t="s">
        <v>12</v>
      </c>
      <c r="C58" s="20" t="s">
        <v>122</v>
      </c>
      <c r="D58" s="20" t="s">
        <v>52</v>
      </c>
      <c r="E58" s="20" t="s">
        <v>74</v>
      </c>
      <c r="F58" s="20" t="s">
        <v>8</v>
      </c>
      <c r="G58" s="578">
        <v>-99</v>
      </c>
      <c r="H58" s="578">
        <v>-98</v>
      </c>
      <c r="I58" s="578">
        <v>-99</v>
      </c>
      <c r="J58" s="578">
        <v>0.71909487210975553</v>
      </c>
      <c r="K58" s="578">
        <v>-98</v>
      </c>
      <c r="L58" s="578">
        <v>-99</v>
      </c>
      <c r="M58" s="578">
        <v>-98</v>
      </c>
      <c r="N58" s="578">
        <v>-99</v>
      </c>
      <c r="O58" s="578">
        <v>0.71609220553283259</v>
      </c>
      <c r="P58" s="578">
        <v>-98</v>
      </c>
      <c r="Q58" s="578">
        <v>-99</v>
      </c>
      <c r="R58" s="578">
        <v>-98</v>
      </c>
      <c r="S58" s="578">
        <v>-99</v>
      </c>
      <c r="T58" s="578">
        <v>0.72910932707721809</v>
      </c>
      <c r="U58" s="578">
        <v>-98</v>
      </c>
      <c r="V58" s="578">
        <v>-99</v>
      </c>
      <c r="W58" s="578">
        <v>-99</v>
      </c>
      <c r="X58" s="578">
        <v>-99</v>
      </c>
      <c r="Y58" s="578">
        <v>-99</v>
      </c>
      <c r="Z58" s="578">
        <v>-99</v>
      </c>
      <c r="AA58" s="578">
        <v>-99</v>
      </c>
      <c r="AB58" s="578">
        <v>-98</v>
      </c>
      <c r="AC58" s="578">
        <v>-99</v>
      </c>
      <c r="AD58" s="578">
        <v>0.6948159902964951</v>
      </c>
      <c r="AE58" s="578">
        <v>-98</v>
      </c>
      <c r="AF58" s="578">
        <v>-99</v>
      </c>
      <c r="AG58" s="579">
        <v>1.8775888734689006</v>
      </c>
      <c r="AH58" s="578">
        <v>-99</v>
      </c>
      <c r="AI58" s="579">
        <v>1.1251934270888684</v>
      </c>
      <c r="AJ58" s="578">
        <v>1.9060000000000001</v>
      </c>
      <c r="AK58" s="578">
        <v>-99</v>
      </c>
      <c r="AL58" s="579">
        <v>1.7993126940825308</v>
      </c>
      <c r="AM58" s="578">
        <v>-99</v>
      </c>
      <c r="AN58" s="579">
        <v>1.0980970988428775</v>
      </c>
      <c r="AO58" s="580">
        <v>1.6539999999999999</v>
      </c>
      <c r="AP58" s="578">
        <v>-99</v>
      </c>
      <c r="AQ58" s="579">
        <v>1.9410738783405226</v>
      </c>
      <c r="AR58" s="578">
        <v>-99</v>
      </c>
      <c r="AS58" s="579">
        <v>1.1797847752410093</v>
      </c>
      <c r="AT58" s="578">
        <v>2.0839999999999996</v>
      </c>
      <c r="AU58" s="579">
        <v>-99</v>
      </c>
      <c r="AV58" s="579">
        <v>-99</v>
      </c>
      <c r="AW58" s="579">
        <v>-99</v>
      </c>
      <c r="AX58" s="579">
        <v>-99</v>
      </c>
      <c r="AY58" s="578">
        <v>-99</v>
      </c>
      <c r="AZ58" s="578">
        <v>-99</v>
      </c>
      <c r="BA58" s="579">
        <v>1.9432087480250397</v>
      </c>
      <c r="BB58" s="578">
        <v>-99</v>
      </c>
      <c r="BC58" s="579">
        <v>1.0332590557780812</v>
      </c>
      <c r="BD58" s="580">
        <v>2.2149999999999999</v>
      </c>
      <c r="BE58" s="581">
        <v>0.61</v>
      </c>
      <c r="BF58" s="617"/>
      <c r="BG58" s="617"/>
      <c r="BH58" s="617"/>
      <c r="BI58" s="584">
        <v>7</v>
      </c>
      <c r="BJ58" s="617"/>
      <c r="BK58" s="617"/>
      <c r="BL58" s="611" t="s">
        <v>709</v>
      </c>
      <c r="BM58" s="586"/>
      <c r="BN58" s="587"/>
      <c r="BO58" s="586"/>
      <c r="BP58" s="588"/>
      <c r="BQ58" s="588"/>
      <c r="BR58" s="588"/>
      <c r="BS58" s="587"/>
      <c r="BT58" s="617"/>
      <c r="BU58" s="617"/>
      <c r="BV58" s="617"/>
      <c r="BW58" s="617"/>
      <c r="BX58" s="617"/>
      <c r="BY58" s="617"/>
      <c r="BZ58" s="617"/>
      <c r="CA58" s="617"/>
      <c r="CB58" s="617"/>
      <c r="CC58" s="617"/>
      <c r="CD58" s="617"/>
      <c r="CE58" s="617"/>
      <c r="CF58" s="617"/>
      <c r="CG58" s="617"/>
      <c r="CH58" s="617"/>
      <c r="CI58" s="618"/>
      <c r="CJ58" s="618"/>
      <c r="CK58" s="618"/>
      <c r="CL58" s="618"/>
      <c r="CM58" s="618"/>
      <c r="CN58" s="618"/>
      <c r="CO58" s="618"/>
      <c r="CP58" s="618"/>
      <c r="CQ58" s="618"/>
      <c r="CR58" s="618"/>
      <c r="CS58" s="8">
        <v>67</v>
      </c>
    </row>
    <row r="59" spans="1:97" x14ac:dyDescent="0.25">
      <c r="A59" s="17">
        <v>55</v>
      </c>
      <c r="B59" s="20" t="s">
        <v>26</v>
      </c>
      <c r="C59" s="20"/>
      <c r="D59" s="20" t="s">
        <v>52</v>
      </c>
      <c r="E59" s="20" t="s">
        <v>75</v>
      </c>
      <c r="F59" s="20" t="s">
        <v>8</v>
      </c>
      <c r="G59" s="578">
        <v>-99</v>
      </c>
      <c r="H59" s="578">
        <v>-99</v>
      </c>
      <c r="I59" s="578">
        <v>-99</v>
      </c>
      <c r="J59" s="578">
        <v>-99</v>
      </c>
      <c r="K59" s="578">
        <v>-99</v>
      </c>
      <c r="L59" s="578">
        <v>-99</v>
      </c>
      <c r="M59" s="578">
        <v>-99</v>
      </c>
      <c r="N59" s="578">
        <v>-99</v>
      </c>
      <c r="O59" s="578">
        <v>-99</v>
      </c>
      <c r="P59" s="578">
        <v>-99</v>
      </c>
      <c r="Q59" s="578">
        <v>-99</v>
      </c>
      <c r="R59" s="578">
        <v>-99</v>
      </c>
      <c r="S59" s="578">
        <v>-99</v>
      </c>
      <c r="T59" s="578">
        <v>-99</v>
      </c>
      <c r="U59" s="578">
        <v>-99</v>
      </c>
      <c r="V59" s="578">
        <v>-99</v>
      </c>
      <c r="W59" s="578">
        <v>-99</v>
      </c>
      <c r="X59" s="578">
        <v>-99</v>
      </c>
      <c r="Y59" s="578">
        <v>-99</v>
      </c>
      <c r="Z59" s="578">
        <v>-99</v>
      </c>
      <c r="AA59" s="578">
        <v>-99</v>
      </c>
      <c r="AB59" s="578">
        <v>-99</v>
      </c>
      <c r="AC59" s="578">
        <v>-99</v>
      </c>
      <c r="AD59" s="578">
        <v>-99</v>
      </c>
      <c r="AE59" s="578">
        <v>-99</v>
      </c>
      <c r="AF59" s="578">
        <v>-99</v>
      </c>
      <c r="AG59" s="579">
        <v>-99</v>
      </c>
      <c r="AH59" s="578">
        <v>-99</v>
      </c>
      <c r="AI59" s="579">
        <v>-99</v>
      </c>
      <c r="AJ59" s="578">
        <v>-99</v>
      </c>
      <c r="AK59" s="578">
        <v>-99</v>
      </c>
      <c r="AL59" s="579">
        <v>-99</v>
      </c>
      <c r="AM59" s="578">
        <v>-99</v>
      </c>
      <c r="AN59" s="579">
        <v>-99</v>
      </c>
      <c r="AO59" s="580">
        <v>-99</v>
      </c>
      <c r="AP59" s="578">
        <v>-99</v>
      </c>
      <c r="AQ59" s="579">
        <v>-99</v>
      </c>
      <c r="AR59" s="578">
        <v>-99</v>
      </c>
      <c r="AS59" s="579">
        <v>-99</v>
      </c>
      <c r="AT59" s="578">
        <v>-99</v>
      </c>
      <c r="AU59" s="579">
        <v>-99</v>
      </c>
      <c r="AV59" s="579">
        <v>-99</v>
      </c>
      <c r="AW59" s="579">
        <v>-99</v>
      </c>
      <c r="AX59" s="579">
        <v>-99</v>
      </c>
      <c r="AY59" s="578">
        <v>-99</v>
      </c>
      <c r="AZ59" s="578">
        <v>-99</v>
      </c>
      <c r="BA59" s="579">
        <v>-99</v>
      </c>
      <c r="BB59" s="578">
        <v>-99</v>
      </c>
      <c r="BC59" s="579">
        <v>-99</v>
      </c>
      <c r="BD59" s="580">
        <v>-99</v>
      </c>
      <c r="BE59" s="592">
        <v>-99</v>
      </c>
      <c r="BF59" s="617"/>
      <c r="BG59" s="617"/>
      <c r="BH59" s="617"/>
      <c r="BI59" s="584">
        <v>-99</v>
      </c>
      <c r="BJ59" s="617"/>
      <c r="BK59" s="617"/>
      <c r="BL59" s="611"/>
      <c r="BM59" s="586"/>
      <c r="BN59" s="587"/>
      <c r="BO59" s="586"/>
      <c r="BP59" s="588"/>
      <c r="BQ59" s="588"/>
      <c r="BR59" s="588"/>
      <c r="BS59" s="587"/>
      <c r="BT59" s="617"/>
      <c r="BU59" s="617"/>
      <c r="BV59" s="617"/>
      <c r="BW59" s="617"/>
      <c r="BX59" s="617"/>
      <c r="BY59" s="617"/>
      <c r="BZ59" s="617"/>
      <c r="CA59" s="617"/>
      <c r="CB59" s="617"/>
      <c r="CC59" s="617"/>
      <c r="CD59" s="617"/>
      <c r="CE59" s="617"/>
      <c r="CF59" s="617"/>
      <c r="CG59" s="617"/>
      <c r="CH59" s="617"/>
      <c r="CI59" s="618"/>
      <c r="CJ59" s="618"/>
      <c r="CK59" s="618"/>
      <c r="CL59" s="618"/>
      <c r="CM59" s="618"/>
      <c r="CN59" s="618"/>
      <c r="CO59" s="618"/>
      <c r="CP59" s="618"/>
      <c r="CQ59" s="618"/>
      <c r="CR59" s="618"/>
      <c r="CS59" s="8">
        <v>45</v>
      </c>
    </row>
    <row r="60" spans="1:97" x14ac:dyDescent="0.25">
      <c r="A60" s="17">
        <v>56</v>
      </c>
      <c r="B60" s="20" t="s">
        <v>27</v>
      </c>
      <c r="C60" s="20"/>
      <c r="D60" s="20" t="s">
        <v>52</v>
      </c>
      <c r="E60" s="20" t="s">
        <v>75</v>
      </c>
      <c r="F60" s="20" t="s">
        <v>8</v>
      </c>
      <c r="G60" s="578">
        <v>-99</v>
      </c>
      <c r="H60" s="578">
        <v>-99</v>
      </c>
      <c r="I60" s="578">
        <v>-99</v>
      </c>
      <c r="J60" s="578">
        <v>-99</v>
      </c>
      <c r="K60" s="578">
        <v>-99</v>
      </c>
      <c r="L60" s="578">
        <v>-99</v>
      </c>
      <c r="M60" s="578">
        <v>-99</v>
      </c>
      <c r="N60" s="578">
        <v>-99</v>
      </c>
      <c r="O60" s="578">
        <v>-99</v>
      </c>
      <c r="P60" s="578">
        <v>-99</v>
      </c>
      <c r="Q60" s="578">
        <v>-99</v>
      </c>
      <c r="R60" s="578">
        <v>-99</v>
      </c>
      <c r="S60" s="578">
        <v>-99</v>
      </c>
      <c r="T60" s="578">
        <v>-99</v>
      </c>
      <c r="U60" s="578">
        <v>-99</v>
      </c>
      <c r="V60" s="578">
        <v>-99</v>
      </c>
      <c r="W60" s="578">
        <v>-99</v>
      </c>
      <c r="X60" s="578">
        <v>-99</v>
      </c>
      <c r="Y60" s="578">
        <v>-99</v>
      </c>
      <c r="Z60" s="578">
        <v>-99</v>
      </c>
      <c r="AA60" s="578">
        <v>-99</v>
      </c>
      <c r="AB60" s="578">
        <v>-99</v>
      </c>
      <c r="AC60" s="578">
        <v>-99</v>
      </c>
      <c r="AD60" s="578">
        <v>-99</v>
      </c>
      <c r="AE60" s="578">
        <v>-99</v>
      </c>
      <c r="AF60" s="578">
        <v>-99</v>
      </c>
      <c r="AG60" s="579">
        <v>-99</v>
      </c>
      <c r="AH60" s="578">
        <v>-99</v>
      </c>
      <c r="AI60" s="579">
        <v>-99</v>
      </c>
      <c r="AJ60" s="578">
        <v>-99</v>
      </c>
      <c r="AK60" s="578">
        <v>-99</v>
      </c>
      <c r="AL60" s="579">
        <v>-99</v>
      </c>
      <c r="AM60" s="578">
        <v>-99</v>
      </c>
      <c r="AN60" s="579">
        <v>-99</v>
      </c>
      <c r="AO60" s="580">
        <v>-99</v>
      </c>
      <c r="AP60" s="578">
        <v>-99</v>
      </c>
      <c r="AQ60" s="579">
        <v>-99</v>
      </c>
      <c r="AR60" s="578">
        <v>-99</v>
      </c>
      <c r="AS60" s="579">
        <v>-99</v>
      </c>
      <c r="AT60" s="578">
        <v>-99</v>
      </c>
      <c r="AU60" s="579">
        <v>-99</v>
      </c>
      <c r="AV60" s="579">
        <v>-99</v>
      </c>
      <c r="AW60" s="579">
        <v>-99</v>
      </c>
      <c r="AX60" s="579">
        <v>-99</v>
      </c>
      <c r="AY60" s="578">
        <v>-99</v>
      </c>
      <c r="AZ60" s="578">
        <v>-99</v>
      </c>
      <c r="BA60" s="579">
        <v>-99</v>
      </c>
      <c r="BB60" s="578">
        <v>-99</v>
      </c>
      <c r="BC60" s="579">
        <v>-99</v>
      </c>
      <c r="BD60" s="580">
        <v>-99</v>
      </c>
      <c r="BE60" s="592">
        <v>-99</v>
      </c>
      <c r="BF60" s="617"/>
      <c r="BG60" s="617"/>
      <c r="BH60" s="617"/>
      <c r="BI60" s="584">
        <v>-99</v>
      </c>
      <c r="BJ60" s="617"/>
      <c r="BK60" s="617"/>
      <c r="BL60" s="611"/>
      <c r="BM60" s="586"/>
      <c r="BN60" s="587"/>
      <c r="BO60" s="586"/>
      <c r="BP60" s="588"/>
      <c r="BQ60" s="588"/>
      <c r="BR60" s="588"/>
      <c r="BS60" s="587"/>
      <c r="BT60" s="617"/>
      <c r="BU60" s="617"/>
      <c r="BV60" s="617"/>
      <c r="BW60" s="617"/>
      <c r="BX60" s="617"/>
      <c r="BY60" s="617"/>
      <c r="BZ60" s="617"/>
      <c r="CA60" s="617"/>
      <c r="CB60" s="617"/>
      <c r="CC60" s="617"/>
      <c r="CD60" s="617"/>
      <c r="CE60" s="617"/>
      <c r="CF60" s="617"/>
      <c r="CG60" s="617"/>
      <c r="CH60" s="617"/>
      <c r="CI60" s="618"/>
      <c r="CJ60" s="618"/>
      <c r="CK60" s="618"/>
      <c r="CL60" s="618"/>
      <c r="CM60" s="618"/>
      <c r="CN60" s="618"/>
      <c r="CO60" s="618"/>
      <c r="CP60" s="618"/>
      <c r="CQ60" s="618"/>
      <c r="CR60" s="618"/>
      <c r="CS60" s="8">
        <v>44</v>
      </c>
    </row>
    <row r="61" spans="1:97" x14ac:dyDescent="0.25">
      <c r="A61" s="17">
        <v>57</v>
      </c>
      <c r="B61" s="20" t="s">
        <v>105</v>
      </c>
      <c r="C61" s="20" t="s">
        <v>106</v>
      </c>
      <c r="D61" s="20" t="s">
        <v>52</v>
      </c>
      <c r="E61" s="20" t="s">
        <v>74</v>
      </c>
      <c r="F61" s="20" t="s">
        <v>8</v>
      </c>
      <c r="G61" s="578">
        <v>-99</v>
      </c>
      <c r="H61" s="578">
        <v>-99</v>
      </c>
      <c r="I61" s="578">
        <v>-99</v>
      </c>
      <c r="J61" s="578">
        <v>-99</v>
      </c>
      <c r="K61" s="578">
        <v>-99</v>
      </c>
      <c r="L61" s="578">
        <v>-99</v>
      </c>
      <c r="M61" s="578">
        <v>-99</v>
      </c>
      <c r="N61" s="578">
        <v>-99</v>
      </c>
      <c r="O61" s="578">
        <v>-99</v>
      </c>
      <c r="P61" s="578">
        <v>-99</v>
      </c>
      <c r="Q61" s="578">
        <v>-99</v>
      </c>
      <c r="R61" s="578">
        <v>-99</v>
      </c>
      <c r="S61" s="578">
        <v>-99</v>
      </c>
      <c r="T61" s="578">
        <v>-99</v>
      </c>
      <c r="U61" s="578">
        <v>-99</v>
      </c>
      <c r="V61" s="578">
        <v>-99</v>
      </c>
      <c r="W61" s="578">
        <v>-99</v>
      </c>
      <c r="X61" s="578">
        <v>-99</v>
      </c>
      <c r="Y61" s="578">
        <v>-99</v>
      </c>
      <c r="Z61" s="578">
        <v>-99</v>
      </c>
      <c r="AA61" s="578">
        <v>-99</v>
      </c>
      <c r="AB61" s="578">
        <v>-99</v>
      </c>
      <c r="AC61" s="578">
        <v>-99</v>
      </c>
      <c r="AD61" s="578">
        <v>-99</v>
      </c>
      <c r="AE61" s="578">
        <v>-99</v>
      </c>
      <c r="AF61" s="578">
        <v>-99</v>
      </c>
      <c r="AG61" s="579">
        <v>-99</v>
      </c>
      <c r="AH61" s="578">
        <v>-99</v>
      </c>
      <c r="AI61" s="579">
        <v>-99</v>
      </c>
      <c r="AJ61" s="578">
        <v>-99</v>
      </c>
      <c r="AK61" s="578">
        <v>-99</v>
      </c>
      <c r="AL61" s="579">
        <v>-99</v>
      </c>
      <c r="AM61" s="578">
        <v>-99</v>
      </c>
      <c r="AN61" s="579">
        <v>-99</v>
      </c>
      <c r="AO61" s="580">
        <v>-99</v>
      </c>
      <c r="AP61" s="578">
        <v>-99</v>
      </c>
      <c r="AQ61" s="579">
        <v>-99</v>
      </c>
      <c r="AR61" s="578">
        <v>-99</v>
      </c>
      <c r="AS61" s="579">
        <v>-99</v>
      </c>
      <c r="AT61" s="578">
        <v>-99</v>
      </c>
      <c r="AU61" s="579">
        <v>-99</v>
      </c>
      <c r="AV61" s="579">
        <v>-99</v>
      </c>
      <c r="AW61" s="579">
        <v>-99</v>
      </c>
      <c r="AX61" s="579">
        <v>-99</v>
      </c>
      <c r="AY61" s="578">
        <v>-99</v>
      </c>
      <c r="AZ61" s="578">
        <v>-99</v>
      </c>
      <c r="BA61" s="579">
        <v>-99</v>
      </c>
      <c r="BB61" s="578">
        <v>-99</v>
      </c>
      <c r="BC61" s="579">
        <v>-99</v>
      </c>
      <c r="BD61" s="580">
        <v>-99</v>
      </c>
      <c r="BE61" s="581">
        <v>0.53</v>
      </c>
      <c r="BF61" s="617"/>
      <c r="BG61" s="617"/>
      <c r="BH61" s="617"/>
      <c r="BI61" s="584">
        <v>70</v>
      </c>
      <c r="BJ61" s="617"/>
      <c r="BK61" s="617"/>
      <c r="BL61" s="611"/>
      <c r="BM61" s="586"/>
      <c r="BN61" s="587"/>
      <c r="BO61" s="586"/>
      <c r="BP61" s="588"/>
      <c r="BQ61" s="588"/>
      <c r="BR61" s="588"/>
      <c r="BS61" s="587"/>
      <c r="BT61" s="617"/>
      <c r="BU61" s="617"/>
      <c r="BV61" s="617"/>
      <c r="BW61" s="617"/>
      <c r="BX61" s="617"/>
      <c r="BY61" s="617"/>
      <c r="BZ61" s="617"/>
      <c r="CA61" s="617"/>
      <c r="CB61" s="617"/>
      <c r="CC61" s="617"/>
      <c r="CD61" s="617"/>
      <c r="CE61" s="617"/>
      <c r="CF61" s="617"/>
      <c r="CG61" s="617"/>
      <c r="CH61" s="617"/>
      <c r="CI61" s="618"/>
      <c r="CJ61" s="618"/>
      <c r="CK61" s="618"/>
      <c r="CL61" s="618"/>
      <c r="CM61" s="618"/>
      <c r="CN61" s="618"/>
      <c r="CO61" s="618"/>
      <c r="CP61" s="618"/>
      <c r="CQ61" s="618"/>
      <c r="CR61" s="618"/>
      <c r="CS61" s="8">
        <v>29</v>
      </c>
    </row>
    <row r="62" spans="1:97" x14ac:dyDescent="0.25">
      <c r="A62" s="17">
        <v>58</v>
      </c>
      <c r="B62" s="20" t="s">
        <v>750</v>
      </c>
      <c r="C62" s="20"/>
      <c r="D62" s="20" t="s">
        <v>52</v>
      </c>
      <c r="E62" s="20" t="s">
        <v>75</v>
      </c>
      <c r="F62" s="20" t="s">
        <v>8</v>
      </c>
      <c r="G62" s="578">
        <v>-99</v>
      </c>
      <c r="H62" s="578">
        <v>-99</v>
      </c>
      <c r="I62" s="578">
        <v>-99</v>
      </c>
      <c r="J62" s="578">
        <v>-99</v>
      </c>
      <c r="K62" s="578">
        <v>6.7116000000000009E-2</v>
      </c>
      <c r="L62" s="578">
        <v>-99</v>
      </c>
      <c r="M62" s="578">
        <v>-99</v>
      </c>
      <c r="N62" s="578">
        <v>-99</v>
      </c>
      <c r="O62" s="578">
        <v>-99</v>
      </c>
      <c r="P62" s="578">
        <v>6.2659999999999993E-2</v>
      </c>
      <c r="Q62" s="578">
        <v>-99</v>
      </c>
      <c r="R62" s="578">
        <v>-99</v>
      </c>
      <c r="S62" s="578">
        <v>-99</v>
      </c>
      <c r="T62" s="578">
        <v>-99</v>
      </c>
      <c r="U62" s="578">
        <v>7.6615000000000003E-2</v>
      </c>
      <c r="V62" s="578">
        <v>-99</v>
      </c>
      <c r="W62" s="578">
        <v>-99</v>
      </c>
      <c r="X62" s="578">
        <v>-99</v>
      </c>
      <c r="Y62" s="578">
        <v>-99</v>
      </c>
      <c r="Z62" s="578">
        <v>-99</v>
      </c>
      <c r="AA62" s="578">
        <v>-99</v>
      </c>
      <c r="AB62" s="578">
        <v>-99</v>
      </c>
      <c r="AC62" s="578">
        <v>-99</v>
      </c>
      <c r="AD62" s="578">
        <v>-99</v>
      </c>
      <c r="AE62" s="578">
        <v>5.0642999999999994E-2</v>
      </c>
      <c r="AF62" s="578">
        <v>-99</v>
      </c>
      <c r="AG62" s="579">
        <v>-99</v>
      </c>
      <c r="AH62" s="578">
        <v>-99</v>
      </c>
      <c r="AI62" s="579">
        <v>-99</v>
      </c>
      <c r="AJ62" s="578">
        <v>8.3000000000000004E-2</v>
      </c>
      <c r="AK62" s="578">
        <v>-99</v>
      </c>
      <c r="AL62" s="579">
        <v>-99</v>
      </c>
      <c r="AM62" s="578">
        <v>-99</v>
      </c>
      <c r="AN62" s="579">
        <v>-99</v>
      </c>
      <c r="AO62" s="580">
        <v>8.3000000000000004E-2</v>
      </c>
      <c r="AP62" s="578">
        <v>-99</v>
      </c>
      <c r="AQ62" s="579">
        <v>-99</v>
      </c>
      <c r="AR62" s="578">
        <v>-99</v>
      </c>
      <c r="AS62" s="579">
        <v>-99</v>
      </c>
      <c r="AT62" s="578">
        <v>8.8999999999999996E-2</v>
      </c>
      <c r="AU62" s="579">
        <v>-99</v>
      </c>
      <c r="AV62" s="579">
        <v>-99</v>
      </c>
      <c r="AW62" s="579">
        <v>-99</v>
      </c>
      <c r="AX62" s="579">
        <v>-99</v>
      </c>
      <c r="AY62" s="578">
        <v>-99</v>
      </c>
      <c r="AZ62" s="578">
        <v>-99</v>
      </c>
      <c r="BA62" s="579">
        <v>-99</v>
      </c>
      <c r="BB62" s="578">
        <v>-99</v>
      </c>
      <c r="BC62" s="579">
        <v>-99</v>
      </c>
      <c r="BD62" s="580">
        <v>6.0999999999999999E-2</v>
      </c>
      <c r="BE62" s="592">
        <v>-99</v>
      </c>
      <c r="BF62" s="617"/>
      <c r="BG62" s="617"/>
      <c r="BH62" s="617"/>
      <c r="BI62" s="584">
        <v>-99</v>
      </c>
      <c r="BJ62" s="617"/>
      <c r="BK62" s="617"/>
      <c r="BL62" s="611"/>
      <c r="BM62" s="586"/>
      <c r="BN62" s="587"/>
      <c r="BO62" s="586"/>
      <c r="BP62" s="588"/>
      <c r="BQ62" s="588"/>
      <c r="BR62" s="588"/>
      <c r="BS62" s="587"/>
      <c r="BT62" s="617"/>
      <c r="BU62" s="617"/>
      <c r="BV62" s="617"/>
      <c r="BW62" s="617"/>
      <c r="BX62" s="617"/>
      <c r="BY62" s="617"/>
      <c r="BZ62" s="617"/>
      <c r="CA62" s="617"/>
      <c r="CB62" s="617"/>
      <c r="CC62" s="617"/>
      <c r="CD62" s="617"/>
      <c r="CE62" s="617"/>
      <c r="CF62" s="617"/>
      <c r="CG62" s="617"/>
      <c r="CH62" s="617"/>
      <c r="CI62" s="618"/>
      <c r="CJ62" s="618"/>
      <c r="CK62" s="618"/>
      <c r="CL62" s="618"/>
      <c r="CM62" s="618"/>
      <c r="CN62" s="618"/>
      <c r="CO62" s="618"/>
      <c r="CP62" s="618"/>
      <c r="CQ62" s="618"/>
      <c r="CR62" s="618"/>
      <c r="CS62" s="8">
        <v>11</v>
      </c>
    </row>
    <row r="63" spans="1:97" x14ac:dyDescent="0.25">
      <c r="A63" s="17">
        <v>59</v>
      </c>
      <c r="B63" s="20" t="s">
        <v>68</v>
      </c>
      <c r="C63" s="20"/>
      <c r="D63" s="20" t="s">
        <v>60</v>
      </c>
      <c r="E63" s="20" t="s">
        <v>75</v>
      </c>
      <c r="F63" s="20" t="s">
        <v>8</v>
      </c>
      <c r="G63" s="578">
        <v>-99</v>
      </c>
      <c r="H63" s="578">
        <v>1.504527058943011E-2</v>
      </c>
      <c r="I63" s="578">
        <v>-99</v>
      </c>
      <c r="J63" s="578">
        <v>1.6986509075526315E-2</v>
      </c>
      <c r="K63" s="578">
        <v>-99</v>
      </c>
      <c r="L63" s="578">
        <v>-99</v>
      </c>
      <c r="M63" s="578">
        <v>0.02</v>
      </c>
      <c r="N63" s="578">
        <v>-99</v>
      </c>
      <c r="O63" s="578">
        <v>1.4999999999999999E-2</v>
      </c>
      <c r="P63" s="578">
        <v>-99</v>
      </c>
      <c r="Q63" s="578">
        <v>-99</v>
      </c>
      <c r="R63" s="578">
        <v>1.2999999999999999E-2</v>
      </c>
      <c r="S63" s="578">
        <v>-99</v>
      </c>
      <c r="T63" s="578">
        <v>2.1000000000000001E-2</v>
      </c>
      <c r="U63" s="578">
        <v>-99</v>
      </c>
      <c r="V63" s="578">
        <v>-99</v>
      </c>
      <c r="W63" s="578">
        <v>-99</v>
      </c>
      <c r="X63" s="578">
        <v>-99</v>
      </c>
      <c r="Y63" s="578">
        <v>-99</v>
      </c>
      <c r="Z63" s="578">
        <v>-99</v>
      </c>
      <c r="AA63" s="578">
        <v>-99</v>
      </c>
      <c r="AB63" s="578">
        <v>7.0000000000000001E-3</v>
      </c>
      <c r="AC63" s="578">
        <v>-99</v>
      </c>
      <c r="AD63" s="578">
        <v>1.2E-2</v>
      </c>
      <c r="AE63" s="578">
        <v>-99</v>
      </c>
      <c r="AF63" s="578">
        <v>-99</v>
      </c>
      <c r="AG63" s="579">
        <v>-99</v>
      </c>
      <c r="AH63" s="578">
        <v>-99</v>
      </c>
      <c r="AI63" s="579">
        <v>-99</v>
      </c>
      <c r="AJ63" s="578">
        <v>-99</v>
      </c>
      <c r="AK63" s="578">
        <v>-99</v>
      </c>
      <c r="AL63" s="579">
        <v>-99</v>
      </c>
      <c r="AM63" s="578">
        <v>-99</v>
      </c>
      <c r="AN63" s="579">
        <v>-99</v>
      </c>
      <c r="AO63" s="580">
        <v>-99</v>
      </c>
      <c r="AP63" s="578">
        <v>-99</v>
      </c>
      <c r="AQ63" s="579">
        <v>-99</v>
      </c>
      <c r="AR63" s="578">
        <v>-99</v>
      </c>
      <c r="AS63" s="579">
        <v>-99</v>
      </c>
      <c r="AT63" s="578">
        <v>-99</v>
      </c>
      <c r="AU63" s="579">
        <v>-99</v>
      </c>
      <c r="AV63" s="579">
        <v>-99</v>
      </c>
      <c r="AW63" s="579">
        <v>-99</v>
      </c>
      <c r="AX63" s="579">
        <v>-99</v>
      </c>
      <c r="AY63" s="578">
        <v>-99</v>
      </c>
      <c r="AZ63" s="578">
        <v>-99</v>
      </c>
      <c r="BA63" s="579">
        <v>-99</v>
      </c>
      <c r="BB63" s="578">
        <v>-99</v>
      </c>
      <c r="BC63" s="579">
        <v>-99</v>
      </c>
      <c r="BD63" s="580">
        <v>-99</v>
      </c>
      <c r="BE63" s="592">
        <v>-99</v>
      </c>
      <c r="BF63" s="617"/>
      <c r="BG63" s="617"/>
      <c r="BH63" s="617"/>
      <c r="BI63" s="584">
        <v>-99</v>
      </c>
      <c r="BJ63" s="617"/>
      <c r="BK63" s="617"/>
      <c r="BL63" s="611"/>
      <c r="BM63" s="586"/>
      <c r="BN63" s="587"/>
      <c r="BO63" s="586"/>
      <c r="BP63" s="588"/>
      <c r="BQ63" s="588"/>
      <c r="BR63" s="588"/>
      <c r="BS63" s="587"/>
      <c r="BT63" s="617"/>
      <c r="BU63" s="617"/>
      <c r="BV63" s="617"/>
      <c r="BW63" s="617"/>
      <c r="BX63" s="617"/>
      <c r="BY63" s="617"/>
      <c r="BZ63" s="617"/>
      <c r="CA63" s="617"/>
      <c r="CB63" s="617"/>
      <c r="CC63" s="617"/>
      <c r="CD63" s="617"/>
      <c r="CE63" s="617"/>
      <c r="CF63" s="617"/>
      <c r="CG63" s="617"/>
      <c r="CH63" s="617"/>
      <c r="CI63" s="618"/>
      <c r="CJ63" s="618"/>
      <c r="CK63" s="618"/>
      <c r="CL63" s="618"/>
      <c r="CM63" s="618"/>
      <c r="CN63" s="618"/>
      <c r="CO63" s="618"/>
      <c r="CP63" s="618"/>
      <c r="CQ63" s="618"/>
      <c r="CR63" s="618"/>
      <c r="CS63" s="8">
        <v>123</v>
      </c>
    </row>
    <row r="64" spans="1:97" x14ac:dyDescent="0.25">
      <c r="A64" s="17">
        <v>60</v>
      </c>
      <c r="B64" s="20" t="s">
        <v>70</v>
      </c>
      <c r="C64" s="20"/>
      <c r="D64" s="20" t="s">
        <v>60</v>
      </c>
      <c r="E64" s="20" t="s">
        <v>75</v>
      </c>
      <c r="F64" s="562" t="s">
        <v>6</v>
      </c>
      <c r="G64" s="578">
        <v>-99</v>
      </c>
      <c r="H64" s="578">
        <v>1.0341557691020886E-3</v>
      </c>
      <c r="I64" s="578">
        <v>-99</v>
      </c>
      <c r="J64" s="578">
        <v>4.5156423550262061E-4</v>
      </c>
      <c r="K64" s="578">
        <v>-99</v>
      </c>
      <c r="L64" s="578">
        <v>-99</v>
      </c>
      <c r="M64" s="578">
        <v>0</v>
      </c>
      <c r="N64" s="578">
        <v>-99</v>
      </c>
      <c r="O64" s="578">
        <v>0</v>
      </c>
      <c r="P64" s="578">
        <v>-99</v>
      </c>
      <c r="Q64" s="578">
        <v>-99</v>
      </c>
      <c r="R64" s="578">
        <v>-99</v>
      </c>
      <c r="S64" s="578">
        <v>-99</v>
      </c>
      <c r="T64" s="578">
        <v>-99</v>
      </c>
      <c r="U64" s="578">
        <v>-99</v>
      </c>
      <c r="V64" s="578">
        <v>-99</v>
      </c>
      <c r="W64" s="578">
        <v>2E-3</v>
      </c>
      <c r="X64" s="578">
        <v>-99</v>
      </c>
      <c r="Y64" s="578">
        <v>1E-3</v>
      </c>
      <c r="Z64" s="578">
        <v>-99</v>
      </c>
      <c r="AA64" s="578">
        <v>-99</v>
      </c>
      <c r="AB64" s="578">
        <v>0</v>
      </c>
      <c r="AC64" s="578">
        <v>-99</v>
      </c>
      <c r="AD64" s="578">
        <v>0</v>
      </c>
      <c r="AE64" s="578">
        <v>-99</v>
      </c>
      <c r="AF64" s="578">
        <v>-99</v>
      </c>
      <c r="AG64" s="579">
        <v>-99</v>
      </c>
      <c r="AH64" s="578">
        <v>-99</v>
      </c>
      <c r="AI64" s="579">
        <v>-99</v>
      </c>
      <c r="AJ64" s="578">
        <v>-99</v>
      </c>
      <c r="AK64" s="578">
        <v>-99</v>
      </c>
      <c r="AL64" s="579">
        <v>-99</v>
      </c>
      <c r="AM64" s="578">
        <v>-99</v>
      </c>
      <c r="AN64" s="579">
        <v>-99</v>
      </c>
      <c r="AO64" s="580">
        <v>-99</v>
      </c>
      <c r="AP64" s="578">
        <v>-99</v>
      </c>
      <c r="AQ64" s="579">
        <v>-99</v>
      </c>
      <c r="AR64" s="578">
        <v>-99</v>
      </c>
      <c r="AS64" s="579">
        <v>-99</v>
      </c>
      <c r="AT64" s="578">
        <v>-99</v>
      </c>
      <c r="AU64" s="579">
        <v>-99</v>
      </c>
      <c r="AV64" s="579">
        <v>-99</v>
      </c>
      <c r="AW64" s="579">
        <v>-99</v>
      </c>
      <c r="AX64" s="579">
        <v>-99</v>
      </c>
      <c r="AY64" s="578">
        <v>-99</v>
      </c>
      <c r="AZ64" s="578">
        <v>-99</v>
      </c>
      <c r="BA64" s="579">
        <v>-99</v>
      </c>
      <c r="BB64" s="578">
        <v>-99</v>
      </c>
      <c r="BC64" s="579">
        <v>-99</v>
      </c>
      <c r="BD64" s="580">
        <v>-99</v>
      </c>
      <c r="BE64" s="592">
        <v>-99</v>
      </c>
      <c r="BF64" s="617"/>
      <c r="BG64" s="617"/>
      <c r="BH64" s="617"/>
      <c r="BI64" s="584">
        <v>-99</v>
      </c>
      <c r="BJ64" s="617"/>
      <c r="BK64" s="617"/>
      <c r="BL64" s="611"/>
      <c r="BM64" s="586"/>
      <c r="BN64" s="587"/>
      <c r="BO64" s="586"/>
      <c r="BP64" s="588"/>
      <c r="BQ64" s="588"/>
      <c r="BR64" s="588"/>
      <c r="BS64" s="587"/>
      <c r="BT64" s="617"/>
      <c r="BU64" s="617"/>
      <c r="BV64" s="617"/>
      <c r="BW64" s="617"/>
      <c r="BX64" s="617"/>
      <c r="BY64" s="617"/>
      <c r="BZ64" s="617"/>
      <c r="CA64" s="617"/>
      <c r="CB64" s="617"/>
      <c r="CC64" s="617"/>
      <c r="CD64" s="617"/>
      <c r="CE64" s="617"/>
      <c r="CF64" s="617"/>
      <c r="CG64" s="617"/>
      <c r="CH64" s="617"/>
      <c r="CI64" s="618"/>
      <c r="CJ64" s="618"/>
      <c r="CK64" s="618"/>
      <c r="CL64" s="618"/>
      <c r="CM64" s="618"/>
      <c r="CN64" s="618"/>
      <c r="CO64" s="618"/>
      <c r="CP64" s="618"/>
      <c r="CQ64" s="618"/>
      <c r="CR64" s="618"/>
      <c r="CS64" s="8">
        <v>122</v>
      </c>
    </row>
    <row r="65" spans="1:98" s="116" customFormat="1" x14ac:dyDescent="0.25">
      <c r="A65" s="17">
        <v>61</v>
      </c>
      <c r="B65" s="562" t="s">
        <v>751</v>
      </c>
      <c r="C65" s="562"/>
      <c r="D65" s="20" t="s">
        <v>60</v>
      </c>
      <c r="E65" s="20" t="s">
        <v>75</v>
      </c>
      <c r="F65" s="20" t="s">
        <v>8</v>
      </c>
      <c r="G65" s="578">
        <v>-99</v>
      </c>
      <c r="H65" s="578">
        <v>-99</v>
      </c>
      <c r="I65" s="578">
        <v>-99</v>
      </c>
      <c r="J65" s="578">
        <v>-99</v>
      </c>
      <c r="K65" s="578">
        <v>-99</v>
      </c>
      <c r="L65" s="578">
        <v>-99</v>
      </c>
      <c r="M65" s="578">
        <v>-99</v>
      </c>
      <c r="N65" s="578">
        <v>-99</v>
      </c>
      <c r="O65" s="578">
        <v>-99</v>
      </c>
      <c r="P65" s="578">
        <v>-99</v>
      </c>
      <c r="Q65" s="578">
        <v>-99</v>
      </c>
      <c r="R65" s="578">
        <v>-99</v>
      </c>
      <c r="S65" s="578">
        <v>-99</v>
      </c>
      <c r="T65" s="578">
        <v>-99</v>
      </c>
      <c r="U65" s="578">
        <v>-99</v>
      </c>
      <c r="V65" s="578">
        <v>-99</v>
      </c>
      <c r="W65" s="578">
        <v>-99</v>
      </c>
      <c r="X65" s="578">
        <v>-99</v>
      </c>
      <c r="Y65" s="578">
        <v>-99</v>
      </c>
      <c r="Z65" s="578">
        <v>-99</v>
      </c>
      <c r="AA65" s="578">
        <v>-99</v>
      </c>
      <c r="AB65" s="578">
        <v>-99</v>
      </c>
      <c r="AC65" s="578">
        <v>-99</v>
      </c>
      <c r="AD65" s="578">
        <v>-99</v>
      </c>
      <c r="AE65" s="578">
        <v>-99</v>
      </c>
      <c r="AF65" s="578">
        <v>-99</v>
      </c>
      <c r="AG65" s="579">
        <v>-99</v>
      </c>
      <c r="AH65" s="578">
        <v>-99</v>
      </c>
      <c r="AI65" s="579">
        <v>-99</v>
      </c>
      <c r="AJ65" s="578">
        <v>-99</v>
      </c>
      <c r="AK65" s="578">
        <v>-99</v>
      </c>
      <c r="AL65" s="579">
        <v>-99</v>
      </c>
      <c r="AM65" s="578">
        <v>-99</v>
      </c>
      <c r="AN65" s="579">
        <v>-99</v>
      </c>
      <c r="AO65" s="580">
        <v>-99</v>
      </c>
      <c r="AP65" s="578">
        <v>-99</v>
      </c>
      <c r="AQ65" s="579">
        <v>-99</v>
      </c>
      <c r="AR65" s="578">
        <v>-99</v>
      </c>
      <c r="AS65" s="579">
        <v>-99</v>
      </c>
      <c r="AT65" s="578">
        <v>-99</v>
      </c>
      <c r="AU65" s="579">
        <v>-99</v>
      </c>
      <c r="AV65" s="579">
        <v>-99</v>
      </c>
      <c r="AW65" s="579">
        <v>-99</v>
      </c>
      <c r="AX65" s="579">
        <v>-99</v>
      </c>
      <c r="AY65" s="578">
        <v>-99</v>
      </c>
      <c r="AZ65" s="578">
        <v>-99</v>
      </c>
      <c r="BA65" s="579">
        <v>-99</v>
      </c>
      <c r="BB65" s="578">
        <v>-99</v>
      </c>
      <c r="BC65" s="579">
        <v>-99</v>
      </c>
      <c r="BD65" s="580">
        <v>-99</v>
      </c>
      <c r="BE65" s="592">
        <v>-99</v>
      </c>
      <c r="BF65" s="617"/>
      <c r="BG65" s="617"/>
      <c r="BH65" s="617"/>
      <c r="BI65" s="584">
        <v>-99</v>
      </c>
      <c r="BJ65" s="617"/>
      <c r="BK65" s="617"/>
      <c r="BL65" s="611"/>
      <c r="BM65" s="586"/>
      <c r="BN65" s="587"/>
      <c r="BO65" s="586"/>
      <c r="BP65" s="588"/>
      <c r="BQ65" s="588"/>
      <c r="BR65" s="588"/>
      <c r="BS65" s="587"/>
      <c r="BT65" s="617"/>
      <c r="BU65" s="617"/>
      <c r="BV65" s="617"/>
      <c r="BW65" s="617"/>
      <c r="BX65" s="617"/>
      <c r="BY65" s="617"/>
      <c r="BZ65" s="617"/>
      <c r="CA65" s="617"/>
      <c r="CB65" s="617"/>
      <c r="CC65" s="617"/>
      <c r="CD65" s="617"/>
      <c r="CE65" s="617"/>
      <c r="CF65" s="617"/>
      <c r="CG65" s="617"/>
      <c r="CH65" s="617"/>
      <c r="CI65" s="618"/>
      <c r="CJ65" s="618"/>
      <c r="CK65" s="618"/>
      <c r="CL65" s="618"/>
      <c r="CM65" s="618"/>
      <c r="CN65" s="618"/>
      <c r="CO65" s="618"/>
      <c r="CP65" s="618"/>
      <c r="CQ65" s="618"/>
      <c r="CR65" s="618"/>
      <c r="CS65" s="8">
        <v>121</v>
      </c>
      <c r="CT65" s="384"/>
    </row>
    <row r="66" spans="1:98" s="116" customFormat="1" x14ac:dyDescent="0.25">
      <c r="A66" s="17">
        <v>62</v>
      </c>
      <c r="B66" s="562" t="s">
        <v>752</v>
      </c>
      <c r="C66" s="562"/>
      <c r="D66" s="20" t="s">
        <v>60</v>
      </c>
      <c r="E66" s="20" t="s">
        <v>75</v>
      </c>
      <c r="F66" s="20" t="s">
        <v>8</v>
      </c>
      <c r="G66" s="578">
        <v>-99</v>
      </c>
      <c r="H66" s="578">
        <v>0.10302462686472426</v>
      </c>
      <c r="I66" s="578">
        <v>-99</v>
      </c>
      <c r="J66" s="578">
        <v>0.1034211599950292</v>
      </c>
      <c r="K66" s="578">
        <v>-99</v>
      </c>
      <c r="L66" s="578">
        <v>-99</v>
      </c>
      <c r="M66" s="578">
        <v>0.109</v>
      </c>
      <c r="N66" s="578">
        <v>-99</v>
      </c>
      <c r="O66" s="578">
        <v>0.1</v>
      </c>
      <c r="P66" s="578">
        <v>-99</v>
      </c>
      <c r="Q66" s="578">
        <v>-99</v>
      </c>
      <c r="R66" s="578">
        <v>9.7000000000000003E-2</v>
      </c>
      <c r="S66" s="578">
        <v>-99</v>
      </c>
      <c r="T66" s="578">
        <v>0.111</v>
      </c>
      <c r="U66" s="578">
        <v>-99</v>
      </c>
      <c r="V66" s="578">
        <v>-99</v>
      </c>
      <c r="W66" s="578">
        <v>-99</v>
      </c>
      <c r="X66" s="578">
        <v>-99</v>
      </c>
      <c r="Y66" s="578">
        <v>-99</v>
      </c>
      <c r="Z66" s="578">
        <v>-99</v>
      </c>
      <c r="AA66" s="578">
        <v>-99</v>
      </c>
      <c r="AB66" s="578">
        <v>0.104</v>
      </c>
      <c r="AC66" s="578">
        <v>-99</v>
      </c>
      <c r="AD66" s="578">
        <v>8.6999999999999994E-2</v>
      </c>
      <c r="AE66" s="578">
        <v>-99</v>
      </c>
      <c r="AF66" s="578">
        <v>-99</v>
      </c>
      <c r="AG66" s="579">
        <v>-99</v>
      </c>
      <c r="AH66" s="578">
        <v>-99</v>
      </c>
      <c r="AI66" s="579">
        <v>-99</v>
      </c>
      <c r="AJ66" s="578">
        <v>-99</v>
      </c>
      <c r="AK66" s="578">
        <v>-99</v>
      </c>
      <c r="AL66" s="579">
        <v>-99</v>
      </c>
      <c r="AM66" s="578">
        <v>-99</v>
      </c>
      <c r="AN66" s="579">
        <v>-99</v>
      </c>
      <c r="AO66" s="580">
        <v>-99</v>
      </c>
      <c r="AP66" s="578">
        <v>-99</v>
      </c>
      <c r="AQ66" s="579">
        <v>-99</v>
      </c>
      <c r="AR66" s="578">
        <v>-99</v>
      </c>
      <c r="AS66" s="579">
        <v>-99</v>
      </c>
      <c r="AT66" s="578">
        <v>-99</v>
      </c>
      <c r="AU66" s="579">
        <v>-99</v>
      </c>
      <c r="AV66" s="579">
        <v>-99</v>
      </c>
      <c r="AW66" s="579">
        <v>-99</v>
      </c>
      <c r="AX66" s="579">
        <v>-99</v>
      </c>
      <c r="AY66" s="578">
        <v>-99</v>
      </c>
      <c r="AZ66" s="578">
        <v>-99</v>
      </c>
      <c r="BA66" s="579">
        <v>-99</v>
      </c>
      <c r="BB66" s="578">
        <v>-99</v>
      </c>
      <c r="BC66" s="579">
        <v>-99</v>
      </c>
      <c r="BD66" s="580">
        <v>-99</v>
      </c>
      <c r="BE66" s="592">
        <v>-99</v>
      </c>
      <c r="BF66" s="617"/>
      <c r="BG66" s="617"/>
      <c r="BH66" s="617"/>
      <c r="BI66" s="584">
        <v>-99</v>
      </c>
      <c r="BJ66" s="617"/>
      <c r="BK66" s="617"/>
      <c r="BL66" s="611"/>
      <c r="BM66" s="586"/>
      <c r="BN66" s="587"/>
      <c r="BO66" s="586"/>
      <c r="BP66" s="588"/>
      <c r="BQ66" s="588"/>
      <c r="BR66" s="588"/>
      <c r="BS66" s="587"/>
      <c r="BT66" s="617"/>
      <c r="BU66" s="617"/>
      <c r="BV66" s="617"/>
      <c r="BW66" s="617"/>
      <c r="BX66" s="617"/>
      <c r="BY66" s="617"/>
      <c r="BZ66" s="617"/>
      <c r="CA66" s="617"/>
      <c r="CB66" s="617"/>
      <c r="CC66" s="617"/>
      <c r="CD66" s="617"/>
      <c r="CE66" s="617"/>
      <c r="CF66" s="617"/>
      <c r="CG66" s="617"/>
      <c r="CH66" s="617"/>
      <c r="CI66" s="618"/>
      <c r="CJ66" s="618"/>
      <c r="CK66" s="618"/>
      <c r="CL66" s="618"/>
      <c r="CM66" s="618"/>
      <c r="CN66" s="618"/>
      <c r="CO66" s="618"/>
      <c r="CP66" s="618"/>
      <c r="CQ66" s="618"/>
      <c r="CR66" s="618"/>
      <c r="CS66" s="8">
        <v>80</v>
      </c>
      <c r="CT66" s="384"/>
    </row>
    <row r="67" spans="1:98" x14ac:dyDescent="0.25">
      <c r="A67" s="17">
        <v>63</v>
      </c>
      <c r="B67" s="20" t="s">
        <v>753</v>
      </c>
      <c r="C67" s="20"/>
      <c r="D67" s="20" t="s">
        <v>60</v>
      </c>
      <c r="E67" s="20" t="s">
        <v>75</v>
      </c>
      <c r="F67" s="20" t="s">
        <v>8</v>
      </c>
      <c r="G67" s="578">
        <v>-99</v>
      </c>
      <c r="H67" s="578">
        <v>-99</v>
      </c>
      <c r="I67" s="578">
        <v>-99</v>
      </c>
      <c r="J67" s="578">
        <v>-99</v>
      </c>
      <c r="K67" s="578">
        <v>-99</v>
      </c>
      <c r="L67" s="578">
        <v>-99</v>
      </c>
      <c r="M67" s="578">
        <v>-99</v>
      </c>
      <c r="N67" s="578">
        <v>-99</v>
      </c>
      <c r="O67" s="578">
        <v>-99</v>
      </c>
      <c r="P67" s="578">
        <v>-99</v>
      </c>
      <c r="Q67" s="578">
        <v>-99</v>
      </c>
      <c r="R67" s="578">
        <v>-99</v>
      </c>
      <c r="S67" s="578">
        <v>-99</v>
      </c>
      <c r="T67" s="578">
        <v>-99</v>
      </c>
      <c r="U67" s="578">
        <v>-99</v>
      </c>
      <c r="V67" s="578">
        <v>-99</v>
      </c>
      <c r="W67" s="578">
        <v>-99</v>
      </c>
      <c r="X67" s="578">
        <v>-99</v>
      </c>
      <c r="Y67" s="578">
        <v>-99</v>
      </c>
      <c r="Z67" s="578">
        <v>-99</v>
      </c>
      <c r="AA67" s="578">
        <v>-99</v>
      </c>
      <c r="AB67" s="578">
        <v>-99</v>
      </c>
      <c r="AC67" s="578">
        <v>-99</v>
      </c>
      <c r="AD67" s="578">
        <v>-99</v>
      </c>
      <c r="AE67" s="578">
        <v>-99</v>
      </c>
      <c r="AF67" s="578">
        <v>-99</v>
      </c>
      <c r="AG67" s="579">
        <v>-99</v>
      </c>
      <c r="AH67" s="578">
        <v>-99</v>
      </c>
      <c r="AI67" s="579">
        <v>-99</v>
      </c>
      <c r="AJ67" s="578">
        <v>-99</v>
      </c>
      <c r="AK67" s="578">
        <v>-99</v>
      </c>
      <c r="AL67" s="579">
        <v>-99</v>
      </c>
      <c r="AM67" s="578">
        <v>-99</v>
      </c>
      <c r="AN67" s="579">
        <v>-99</v>
      </c>
      <c r="AO67" s="580">
        <v>-99</v>
      </c>
      <c r="AP67" s="578">
        <v>-99</v>
      </c>
      <c r="AQ67" s="579">
        <v>-99</v>
      </c>
      <c r="AR67" s="578">
        <v>-99</v>
      </c>
      <c r="AS67" s="579">
        <v>-99</v>
      </c>
      <c r="AT67" s="578">
        <v>-99</v>
      </c>
      <c r="AU67" s="579">
        <v>-99</v>
      </c>
      <c r="AV67" s="579">
        <v>-99</v>
      </c>
      <c r="AW67" s="579">
        <v>-99</v>
      </c>
      <c r="AX67" s="579">
        <v>-99</v>
      </c>
      <c r="AY67" s="578">
        <v>-99</v>
      </c>
      <c r="AZ67" s="578">
        <v>-99</v>
      </c>
      <c r="BA67" s="579">
        <v>-99</v>
      </c>
      <c r="BB67" s="578">
        <v>-99</v>
      </c>
      <c r="BC67" s="579">
        <v>-99</v>
      </c>
      <c r="BD67" s="580">
        <v>-99</v>
      </c>
      <c r="BE67" s="592">
        <v>-99</v>
      </c>
      <c r="BF67" s="617"/>
      <c r="BG67" s="617"/>
      <c r="BH67" s="617"/>
      <c r="BI67" s="584">
        <v>-99</v>
      </c>
      <c r="BJ67" s="617"/>
      <c r="BK67" s="617"/>
      <c r="BL67" s="611"/>
      <c r="BM67" s="586"/>
      <c r="BN67" s="587"/>
      <c r="BO67" s="586"/>
      <c r="BP67" s="588"/>
      <c r="BQ67" s="588"/>
      <c r="BR67" s="588"/>
      <c r="BS67" s="587"/>
      <c r="BT67" s="617"/>
      <c r="BU67" s="617"/>
      <c r="BV67" s="617"/>
      <c r="BW67" s="617"/>
      <c r="BX67" s="617"/>
      <c r="BY67" s="617"/>
      <c r="BZ67" s="617"/>
      <c r="CA67" s="617"/>
      <c r="CB67" s="617"/>
      <c r="CC67" s="617"/>
      <c r="CD67" s="617"/>
      <c r="CE67" s="617"/>
      <c r="CF67" s="617"/>
      <c r="CG67" s="617"/>
      <c r="CH67" s="617"/>
      <c r="CI67" s="618"/>
      <c r="CJ67" s="618"/>
      <c r="CK67" s="618"/>
      <c r="CL67" s="618"/>
      <c r="CM67" s="618"/>
      <c r="CN67" s="618"/>
      <c r="CO67" s="618"/>
      <c r="CP67" s="618"/>
      <c r="CQ67" s="618"/>
      <c r="CR67" s="618"/>
      <c r="CS67" s="8">
        <v>64</v>
      </c>
    </row>
    <row r="68" spans="1:98" x14ac:dyDescent="0.25">
      <c r="A68" s="17">
        <v>64</v>
      </c>
      <c r="B68" s="20" t="s">
        <v>780</v>
      </c>
      <c r="C68" s="20" t="s">
        <v>128</v>
      </c>
      <c r="D68" s="20" t="s">
        <v>60</v>
      </c>
      <c r="E68" s="20" t="s">
        <v>75</v>
      </c>
      <c r="F68" s="20" t="s">
        <v>8</v>
      </c>
      <c r="G68" s="578">
        <v>-99</v>
      </c>
      <c r="H68" s="578">
        <v>-99</v>
      </c>
      <c r="I68" s="578">
        <v>-99</v>
      </c>
      <c r="J68" s="578">
        <v>-99</v>
      </c>
      <c r="K68" s="578">
        <v>-99</v>
      </c>
      <c r="L68" s="578">
        <v>-99</v>
      </c>
      <c r="M68" s="578">
        <v>-99</v>
      </c>
      <c r="N68" s="578">
        <v>-99</v>
      </c>
      <c r="O68" s="578">
        <v>-99</v>
      </c>
      <c r="P68" s="578">
        <v>-99</v>
      </c>
      <c r="Q68" s="578">
        <v>-99</v>
      </c>
      <c r="R68" s="578">
        <v>-99</v>
      </c>
      <c r="S68" s="578">
        <v>-99</v>
      </c>
      <c r="T68" s="578">
        <v>-99</v>
      </c>
      <c r="U68" s="578">
        <v>-99</v>
      </c>
      <c r="V68" s="578">
        <v>-99</v>
      </c>
      <c r="W68" s="578">
        <v>-99</v>
      </c>
      <c r="X68" s="578">
        <v>-99</v>
      </c>
      <c r="Y68" s="578">
        <v>-99</v>
      </c>
      <c r="Z68" s="578">
        <v>-99</v>
      </c>
      <c r="AA68" s="578">
        <v>-99</v>
      </c>
      <c r="AB68" s="578">
        <v>-99</v>
      </c>
      <c r="AC68" s="578">
        <v>-99</v>
      </c>
      <c r="AD68" s="578">
        <v>-99</v>
      </c>
      <c r="AE68" s="578">
        <v>-99</v>
      </c>
      <c r="AF68" s="578">
        <v>-99</v>
      </c>
      <c r="AG68" s="579">
        <v>-99</v>
      </c>
      <c r="AH68" s="578">
        <v>-99</v>
      </c>
      <c r="AI68" s="579">
        <v>-99</v>
      </c>
      <c r="AJ68" s="578">
        <v>-99</v>
      </c>
      <c r="AK68" s="578">
        <v>-99</v>
      </c>
      <c r="AL68" s="579">
        <v>-99</v>
      </c>
      <c r="AM68" s="578">
        <v>-99</v>
      </c>
      <c r="AN68" s="579">
        <v>-99</v>
      </c>
      <c r="AO68" s="580">
        <v>-99</v>
      </c>
      <c r="AP68" s="578">
        <v>-99</v>
      </c>
      <c r="AQ68" s="579">
        <v>-99</v>
      </c>
      <c r="AR68" s="578">
        <v>-99</v>
      </c>
      <c r="AS68" s="579">
        <v>-99</v>
      </c>
      <c r="AT68" s="578">
        <v>-99</v>
      </c>
      <c r="AU68" s="579">
        <v>-99</v>
      </c>
      <c r="AV68" s="579">
        <v>-99</v>
      </c>
      <c r="AW68" s="579">
        <v>-99</v>
      </c>
      <c r="AX68" s="579">
        <v>-99</v>
      </c>
      <c r="AY68" s="578">
        <v>-99</v>
      </c>
      <c r="AZ68" s="578">
        <v>-99</v>
      </c>
      <c r="BA68" s="579">
        <v>-99</v>
      </c>
      <c r="BB68" s="578">
        <v>-99</v>
      </c>
      <c r="BC68" s="579">
        <v>-99</v>
      </c>
      <c r="BD68" s="580">
        <v>-99</v>
      </c>
      <c r="BE68" s="581">
        <v>0.22</v>
      </c>
      <c r="BF68" s="617"/>
      <c r="BG68" s="617"/>
      <c r="BH68" s="617"/>
      <c r="BI68" s="584">
        <v>-99</v>
      </c>
      <c r="BJ68" s="617"/>
      <c r="BK68" s="617"/>
      <c r="BL68" s="611"/>
      <c r="BM68" s="586"/>
      <c r="BN68" s="587"/>
      <c r="BO68" s="586"/>
      <c r="BP68" s="588"/>
      <c r="BQ68" s="588"/>
      <c r="BR68" s="588"/>
      <c r="BS68" s="587"/>
      <c r="BT68" s="617"/>
      <c r="BU68" s="617"/>
      <c r="BV68" s="617"/>
      <c r="BW68" s="617"/>
      <c r="BX68" s="617"/>
      <c r="BY68" s="617"/>
      <c r="BZ68" s="617"/>
      <c r="CA68" s="617"/>
      <c r="CB68" s="617"/>
      <c r="CC68" s="617"/>
      <c r="CD68" s="617"/>
      <c r="CE68" s="617"/>
      <c r="CF68" s="617"/>
      <c r="CG68" s="617"/>
      <c r="CH68" s="617"/>
      <c r="CI68" s="618"/>
      <c r="CJ68" s="618"/>
      <c r="CK68" s="618"/>
      <c r="CL68" s="618"/>
      <c r="CM68" s="618"/>
      <c r="CN68" s="618"/>
      <c r="CO68" s="618"/>
      <c r="CP68" s="618"/>
      <c r="CQ68" s="618"/>
      <c r="CR68" s="618"/>
      <c r="CS68" s="8">
        <v>48</v>
      </c>
    </row>
    <row r="69" spans="1:98" x14ac:dyDescent="0.25">
      <c r="A69" s="17">
        <v>65</v>
      </c>
      <c r="B69" s="20" t="s">
        <v>48</v>
      </c>
      <c r="C69" s="20"/>
      <c r="D69" s="20" t="s">
        <v>60</v>
      </c>
      <c r="E69" s="20" t="s">
        <v>75</v>
      </c>
      <c r="F69" s="20" t="s">
        <v>8</v>
      </c>
      <c r="G69" s="578">
        <v>-99</v>
      </c>
      <c r="H69" s="578">
        <v>-99</v>
      </c>
      <c r="I69" s="578">
        <v>-99</v>
      </c>
      <c r="J69" s="578">
        <v>-99</v>
      </c>
      <c r="K69" s="578">
        <v>-99</v>
      </c>
      <c r="L69" s="578">
        <v>-99</v>
      </c>
      <c r="M69" s="578">
        <v>-99</v>
      </c>
      <c r="N69" s="578">
        <v>-99</v>
      </c>
      <c r="O69" s="578">
        <v>-99</v>
      </c>
      <c r="P69" s="578">
        <v>-99</v>
      </c>
      <c r="Q69" s="578">
        <v>-99</v>
      </c>
      <c r="R69" s="578">
        <v>-99</v>
      </c>
      <c r="S69" s="578">
        <v>-99</v>
      </c>
      <c r="T69" s="578">
        <v>-99</v>
      </c>
      <c r="U69" s="578">
        <v>-99</v>
      </c>
      <c r="V69" s="578">
        <v>-99</v>
      </c>
      <c r="W69" s="578">
        <v>-99</v>
      </c>
      <c r="X69" s="578">
        <v>-99</v>
      </c>
      <c r="Y69" s="578">
        <v>-99</v>
      </c>
      <c r="Z69" s="578">
        <v>-99</v>
      </c>
      <c r="AA69" s="578">
        <v>-99</v>
      </c>
      <c r="AB69" s="578">
        <v>-99</v>
      </c>
      <c r="AC69" s="578">
        <v>-99</v>
      </c>
      <c r="AD69" s="578">
        <v>-99</v>
      </c>
      <c r="AE69" s="578">
        <v>-99</v>
      </c>
      <c r="AF69" s="578">
        <v>-99</v>
      </c>
      <c r="AG69" s="579">
        <v>-99</v>
      </c>
      <c r="AH69" s="578">
        <v>-99</v>
      </c>
      <c r="AI69" s="579">
        <v>-99</v>
      </c>
      <c r="AJ69" s="578">
        <v>-99</v>
      </c>
      <c r="AK69" s="578">
        <v>-99</v>
      </c>
      <c r="AL69" s="579">
        <v>-99</v>
      </c>
      <c r="AM69" s="578">
        <v>-99</v>
      </c>
      <c r="AN69" s="579">
        <v>-99</v>
      </c>
      <c r="AO69" s="580">
        <v>-99</v>
      </c>
      <c r="AP69" s="578">
        <v>-99</v>
      </c>
      <c r="AQ69" s="579">
        <v>-99</v>
      </c>
      <c r="AR69" s="578">
        <v>-99</v>
      </c>
      <c r="AS69" s="579">
        <v>-99</v>
      </c>
      <c r="AT69" s="578">
        <v>-99</v>
      </c>
      <c r="AU69" s="579">
        <v>-99</v>
      </c>
      <c r="AV69" s="579">
        <v>-99</v>
      </c>
      <c r="AW69" s="579">
        <v>-99</v>
      </c>
      <c r="AX69" s="579">
        <v>-99</v>
      </c>
      <c r="AY69" s="578">
        <v>-99</v>
      </c>
      <c r="AZ69" s="578">
        <v>-99</v>
      </c>
      <c r="BA69" s="579">
        <v>-99</v>
      </c>
      <c r="BB69" s="578">
        <v>-99</v>
      </c>
      <c r="BC69" s="579">
        <v>-99</v>
      </c>
      <c r="BD69" s="580">
        <v>-99</v>
      </c>
      <c r="BE69" s="592">
        <v>-99</v>
      </c>
      <c r="BF69" s="617"/>
      <c r="BG69" s="617"/>
      <c r="BH69" s="617"/>
      <c r="BI69" s="584">
        <v>-99</v>
      </c>
      <c r="BJ69" s="617"/>
      <c r="BK69" s="617"/>
      <c r="BL69" s="611"/>
      <c r="BM69" s="586"/>
      <c r="BN69" s="587"/>
      <c r="BO69" s="586"/>
      <c r="BP69" s="588"/>
      <c r="BQ69" s="588"/>
      <c r="BR69" s="588"/>
      <c r="BS69" s="587"/>
      <c r="BT69" s="617"/>
      <c r="BU69" s="617"/>
      <c r="BV69" s="617"/>
      <c r="BW69" s="617"/>
      <c r="BX69" s="617"/>
      <c r="BY69" s="617"/>
      <c r="BZ69" s="617"/>
      <c r="CA69" s="617"/>
      <c r="CB69" s="617"/>
      <c r="CC69" s="617"/>
      <c r="CD69" s="617"/>
      <c r="CE69" s="617"/>
      <c r="CF69" s="617"/>
      <c r="CG69" s="617"/>
      <c r="CH69" s="617"/>
      <c r="CI69" s="618"/>
      <c r="CJ69" s="618"/>
      <c r="CK69" s="618"/>
      <c r="CL69" s="618"/>
      <c r="CM69" s="618"/>
      <c r="CN69" s="618"/>
      <c r="CO69" s="618"/>
      <c r="CP69" s="618"/>
      <c r="CQ69" s="618"/>
      <c r="CR69" s="618"/>
      <c r="CS69" s="8">
        <v>34</v>
      </c>
    </row>
    <row r="70" spans="1:98" x14ac:dyDescent="0.25">
      <c r="A70" s="17">
        <v>66</v>
      </c>
      <c r="B70" s="20" t="s">
        <v>31</v>
      </c>
      <c r="C70" s="20"/>
      <c r="D70" s="20" t="s">
        <v>77</v>
      </c>
      <c r="E70" s="20" t="s">
        <v>75</v>
      </c>
      <c r="F70" s="20" t="s">
        <v>8</v>
      </c>
      <c r="G70" s="578">
        <v>-99</v>
      </c>
      <c r="H70" s="578">
        <v>5.4521266888862913E-2</v>
      </c>
      <c r="I70" s="578">
        <v>-99</v>
      </c>
      <c r="J70" s="578">
        <v>7.1832805136575473E-2</v>
      </c>
      <c r="K70" s="578">
        <v>-99</v>
      </c>
      <c r="L70" s="578">
        <v>-99</v>
      </c>
      <c r="M70" s="578">
        <v>5.8885824838847252E-2</v>
      </c>
      <c r="N70" s="578">
        <v>-99</v>
      </c>
      <c r="O70" s="578">
        <v>7.6371345257020759E-2</v>
      </c>
      <c r="P70" s="578">
        <v>-99</v>
      </c>
      <c r="Q70" s="578">
        <v>-99</v>
      </c>
      <c r="R70" s="578">
        <v>4.7942917429509346E-2</v>
      </c>
      <c r="S70" s="578">
        <v>-99</v>
      </c>
      <c r="T70" s="578">
        <v>6.9698253460505219E-2</v>
      </c>
      <c r="U70" s="578">
        <v>-99</v>
      </c>
      <c r="V70" s="578">
        <v>-99</v>
      </c>
      <c r="W70" s="578">
        <v>-99</v>
      </c>
      <c r="X70" s="578">
        <v>-99</v>
      </c>
      <c r="Y70" s="578">
        <v>-99</v>
      </c>
      <c r="Z70" s="578">
        <v>-99</v>
      </c>
      <c r="AA70" s="578">
        <v>-99</v>
      </c>
      <c r="AB70" s="578">
        <v>6.1103073259833204E-2</v>
      </c>
      <c r="AC70" s="578">
        <v>-99</v>
      </c>
      <c r="AD70" s="578">
        <v>6.2320742200456559E-2</v>
      </c>
      <c r="AE70" s="578">
        <v>-99</v>
      </c>
      <c r="AF70" s="578">
        <v>-99</v>
      </c>
      <c r="AG70" s="579">
        <v>6.6804335947603863E-2</v>
      </c>
      <c r="AH70" s="578">
        <v>-99</v>
      </c>
      <c r="AI70" s="579">
        <v>8.8005503055022055E-2</v>
      </c>
      <c r="AJ70" s="578">
        <v>-99</v>
      </c>
      <c r="AK70" s="578">
        <v>-99</v>
      </c>
      <c r="AL70" s="579">
        <v>7.2153477777822217E-2</v>
      </c>
      <c r="AM70" s="578">
        <v>-99</v>
      </c>
      <c r="AN70" s="579">
        <v>9.552595217908362E-2</v>
      </c>
      <c r="AO70" s="580">
        <v>-99</v>
      </c>
      <c r="AP70" s="578">
        <v>-99</v>
      </c>
      <c r="AQ70" s="579">
        <v>6.0187041047916494E-2</v>
      </c>
      <c r="AR70" s="578">
        <v>-99</v>
      </c>
      <c r="AS70" s="579">
        <v>8.3828954784683746E-2</v>
      </c>
      <c r="AT70" s="578">
        <v>-99</v>
      </c>
      <c r="AU70" s="579">
        <v>-99</v>
      </c>
      <c r="AV70" s="579">
        <v>-99</v>
      </c>
      <c r="AW70" s="579">
        <v>-99</v>
      </c>
      <c r="AX70" s="579">
        <v>-99</v>
      </c>
      <c r="AY70" s="578">
        <v>-99</v>
      </c>
      <c r="AZ70" s="578">
        <v>-99</v>
      </c>
      <c r="BA70" s="579">
        <v>7.0000722566421494E-2</v>
      </c>
      <c r="BB70" s="578">
        <v>-99</v>
      </c>
      <c r="BC70" s="579">
        <v>7.4516776253747752E-2</v>
      </c>
      <c r="BD70" s="580">
        <v>-99</v>
      </c>
      <c r="BE70" s="581">
        <v>0.3</v>
      </c>
      <c r="BF70" s="617"/>
      <c r="BG70" s="617"/>
      <c r="BH70" s="617"/>
      <c r="BI70" s="584">
        <v>225</v>
      </c>
      <c r="BJ70" s="617"/>
      <c r="BK70" s="617"/>
      <c r="BL70" s="611"/>
      <c r="BM70" s="586"/>
      <c r="BN70" s="587"/>
      <c r="BO70" s="586"/>
      <c r="BP70" s="588"/>
      <c r="BQ70" s="588"/>
      <c r="BR70" s="588"/>
      <c r="BS70" s="587"/>
      <c r="BT70" s="617"/>
      <c r="BU70" s="617"/>
      <c r="BV70" s="617"/>
      <c r="BW70" s="617"/>
      <c r="BX70" s="617"/>
      <c r="BY70" s="617"/>
      <c r="BZ70" s="617"/>
      <c r="CA70" s="617"/>
      <c r="CB70" s="617"/>
      <c r="CC70" s="617"/>
      <c r="CD70" s="617"/>
      <c r="CE70" s="617"/>
      <c r="CF70" s="617"/>
      <c r="CG70" s="617"/>
      <c r="CH70" s="617"/>
      <c r="CI70" s="618"/>
      <c r="CJ70" s="618"/>
      <c r="CK70" s="618"/>
      <c r="CL70" s="618"/>
      <c r="CM70" s="618"/>
      <c r="CN70" s="618"/>
      <c r="CO70" s="618"/>
      <c r="CP70" s="618"/>
      <c r="CQ70" s="618"/>
      <c r="CR70" s="618"/>
      <c r="CS70" s="8">
        <v>137</v>
      </c>
    </row>
    <row r="71" spans="1:98" x14ac:dyDescent="0.25">
      <c r="A71" s="17">
        <v>67</v>
      </c>
      <c r="B71" s="20" t="s">
        <v>722</v>
      </c>
      <c r="C71" s="20"/>
      <c r="D71" s="20" t="s">
        <v>77</v>
      </c>
      <c r="E71" s="20" t="s">
        <v>75</v>
      </c>
      <c r="F71" s="20" t="s">
        <v>8</v>
      </c>
      <c r="G71" s="578">
        <v>-99</v>
      </c>
      <c r="H71" s="578">
        <v>5.9898197375220903E-2</v>
      </c>
      <c r="I71" s="578">
        <v>-99</v>
      </c>
      <c r="J71" s="578">
        <v>7.9451480391947105E-2</v>
      </c>
      <c r="K71" s="578">
        <v>-99</v>
      </c>
      <c r="L71" s="578">
        <v>-99</v>
      </c>
      <c r="M71" s="578">
        <v>7.152469801281601E-2</v>
      </c>
      <c r="N71" s="578">
        <v>-99</v>
      </c>
      <c r="O71" s="578">
        <v>8.5243457169492109E-2</v>
      </c>
      <c r="P71" s="578">
        <v>-99</v>
      </c>
      <c r="Q71" s="578">
        <v>-99</v>
      </c>
      <c r="R71" s="578">
        <v>5.7605855043401023E-2</v>
      </c>
      <c r="S71" s="578">
        <v>-99</v>
      </c>
      <c r="T71" s="578">
        <v>8.1367146298497783E-2</v>
      </c>
      <c r="U71" s="578">
        <v>-99</v>
      </c>
      <c r="V71" s="578">
        <v>-99</v>
      </c>
      <c r="W71" s="578">
        <v>-99</v>
      </c>
      <c r="X71" s="578">
        <v>-99</v>
      </c>
      <c r="Y71" s="578">
        <v>-99</v>
      </c>
      <c r="Z71" s="578">
        <v>-99</v>
      </c>
      <c r="AA71" s="578">
        <v>-99</v>
      </c>
      <c r="AB71" s="578">
        <v>2.6097228792063203E-2</v>
      </c>
      <c r="AC71" s="578">
        <v>-99</v>
      </c>
      <c r="AD71" s="578">
        <v>5.0823041252869752E-2</v>
      </c>
      <c r="AE71" s="578">
        <v>-99</v>
      </c>
      <c r="AF71" s="578">
        <v>-99</v>
      </c>
      <c r="AG71" s="579">
        <v>6.9779706229129435E-2</v>
      </c>
      <c r="AH71" s="578">
        <v>-99</v>
      </c>
      <c r="AI71" s="579">
        <v>9.4017850539612605E-2</v>
      </c>
      <c r="AJ71" s="578">
        <v>-99</v>
      </c>
      <c r="AK71" s="578">
        <v>-99</v>
      </c>
      <c r="AL71" s="579">
        <v>8.2287817409695541E-2</v>
      </c>
      <c r="AM71" s="578">
        <v>-99</v>
      </c>
      <c r="AN71" s="579">
        <v>0.10298786382626109</v>
      </c>
      <c r="AO71" s="580">
        <v>-99</v>
      </c>
      <c r="AP71" s="578">
        <v>-99</v>
      </c>
      <c r="AQ71" s="579">
        <v>6.8706465292768373E-2</v>
      </c>
      <c r="AR71" s="578">
        <v>-99</v>
      </c>
      <c r="AS71" s="579">
        <v>9.4882968933463291E-2</v>
      </c>
      <c r="AT71" s="578">
        <v>-99</v>
      </c>
      <c r="AU71" s="579">
        <v>-99</v>
      </c>
      <c r="AV71" s="579">
        <v>-99</v>
      </c>
      <c r="AW71" s="579">
        <v>-99</v>
      </c>
      <c r="AX71" s="579">
        <v>-99</v>
      </c>
      <c r="AY71" s="578">
        <v>-99</v>
      </c>
      <c r="AZ71" s="578">
        <v>-99</v>
      </c>
      <c r="BA71" s="579">
        <v>2.8721150929715351E-2</v>
      </c>
      <c r="BB71" s="578">
        <v>-99</v>
      </c>
      <c r="BC71" s="579">
        <v>5.7150313152400836E-2</v>
      </c>
      <c r="BD71" s="580">
        <v>-99</v>
      </c>
      <c r="BE71" s="592">
        <v>-99</v>
      </c>
      <c r="BF71" s="617"/>
      <c r="BG71" s="617"/>
      <c r="BH71" s="617"/>
      <c r="BI71" s="584">
        <v>-99</v>
      </c>
      <c r="BJ71" s="617"/>
      <c r="BK71" s="617"/>
      <c r="BL71" s="611"/>
      <c r="BM71" s="586"/>
      <c r="BN71" s="587"/>
      <c r="BO71" s="586"/>
      <c r="BP71" s="588"/>
      <c r="BQ71" s="588"/>
      <c r="BR71" s="588"/>
      <c r="BS71" s="587"/>
      <c r="BT71" s="617"/>
      <c r="BU71" s="617"/>
      <c r="BV71" s="617"/>
      <c r="BW71" s="617"/>
      <c r="BX71" s="617"/>
      <c r="BY71" s="617"/>
      <c r="BZ71" s="617"/>
      <c r="CA71" s="617"/>
      <c r="CB71" s="617"/>
      <c r="CC71" s="617"/>
      <c r="CD71" s="617"/>
      <c r="CE71" s="617"/>
      <c r="CF71" s="617"/>
      <c r="CG71" s="617"/>
      <c r="CH71" s="617"/>
      <c r="CI71" s="618"/>
      <c r="CJ71" s="618"/>
      <c r="CK71" s="618"/>
      <c r="CL71" s="618"/>
      <c r="CM71" s="618"/>
      <c r="CN71" s="618"/>
      <c r="CO71" s="618"/>
      <c r="CP71" s="618"/>
      <c r="CQ71" s="618"/>
      <c r="CR71" s="618"/>
      <c r="CS71" s="8">
        <v>134</v>
      </c>
    </row>
    <row r="72" spans="1:98" x14ac:dyDescent="0.25">
      <c r="A72" s="17">
        <v>68</v>
      </c>
      <c r="B72" s="20" t="s">
        <v>18</v>
      </c>
      <c r="C72" s="20"/>
      <c r="D72" s="20" t="s">
        <v>77</v>
      </c>
      <c r="E72" s="20" t="s">
        <v>74</v>
      </c>
      <c r="F72" s="20" t="s">
        <v>6</v>
      </c>
      <c r="G72" s="578">
        <v>7.5239999999999994E-3</v>
      </c>
      <c r="H72" s="578">
        <v>8.1721377068936611E-3</v>
      </c>
      <c r="I72" s="578">
        <v>5.9820000000000003E-3</v>
      </c>
      <c r="J72" s="578">
        <v>1.1238458891811822E-2</v>
      </c>
      <c r="K72" s="578">
        <v>1.473E-2</v>
      </c>
      <c r="L72" s="578">
        <v>8.8660000000000006E-3</v>
      </c>
      <c r="M72" s="578">
        <v>1.6E-2</v>
      </c>
      <c r="N72" s="578">
        <v>4.9950000000000003E-3</v>
      </c>
      <c r="O72" s="578">
        <v>0.02</v>
      </c>
      <c r="P72" s="578">
        <v>2.4725E-2</v>
      </c>
      <c r="Q72" s="578">
        <v>-99</v>
      </c>
      <c r="R72" s="578">
        <v>-99</v>
      </c>
      <c r="S72" s="578">
        <v>-99</v>
      </c>
      <c r="T72" s="578">
        <v>-99</v>
      </c>
      <c r="U72" s="578">
        <v>-99</v>
      </c>
      <c r="V72" s="578">
        <v>-99</v>
      </c>
      <c r="W72" s="578">
        <v>7.0000000000000001E-3</v>
      </c>
      <c r="X72" s="578">
        <v>-99</v>
      </c>
      <c r="Y72" s="578">
        <v>1.0999999999999999E-2</v>
      </c>
      <c r="Z72" s="578">
        <v>0</v>
      </c>
      <c r="AA72" s="578">
        <v>1.4433000000000001E-2</v>
      </c>
      <c r="AB72" s="578">
        <v>9.0000000000000011E-3</v>
      </c>
      <c r="AC72" s="578">
        <v>0</v>
      </c>
      <c r="AD72" s="578">
        <v>1.6E-2</v>
      </c>
      <c r="AE72" s="578">
        <v>1.7513999999999998E-2</v>
      </c>
      <c r="AF72" s="578">
        <v>-99</v>
      </c>
      <c r="AG72" s="579">
        <v>-99</v>
      </c>
      <c r="AH72" s="578">
        <v>-99</v>
      </c>
      <c r="AI72" s="579">
        <v>-99</v>
      </c>
      <c r="AJ72" s="578">
        <v>-99</v>
      </c>
      <c r="AK72" s="578">
        <v>-99</v>
      </c>
      <c r="AL72" s="579">
        <v>-99</v>
      </c>
      <c r="AM72" s="578">
        <v>-99</v>
      </c>
      <c r="AN72" s="579">
        <v>-99</v>
      </c>
      <c r="AO72" s="580">
        <v>-99</v>
      </c>
      <c r="AP72" s="578">
        <v>-99</v>
      </c>
      <c r="AQ72" s="579">
        <v>-99</v>
      </c>
      <c r="AR72" s="578">
        <v>-99</v>
      </c>
      <c r="AS72" s="579">
        <v>-99</v>
      </c>
      <c r="AT72" s="578">
        <v>-99</v>
      </c>
      <c r="AU72" s="579">
        <v>-99</v>
      </c>
      <c r="AV72" s="579">
        <v>-99</v>
      </c>
      <c r="AW72" s="579">
        <v>-99</v>
      </c>
      <c r="AX72" s="579">
        <v>-99</v>
      </c>
      <c r="AY72" s="578">
        <v>-99</v>
      </c>
      <c r="AZ72" s="578">
        <v>-99</v>
      </c>
      <c r="BA72" s="579">
        <v>-99</v>
      </c>
      <c r="BB72" s="578">
        <v>-99</v>
      </c>
      <c r="BC72" s="579">
        <v>-99</v>
      </c>
      <c r="BD72" s="580">
        <v>-99</v>
      </c>
      <c r="BE72" s="581">
        <v>0.56999999999999995</v>
      </c>
      <c r="BF72" s="617"/>
      <c r="BG72" s="617"/>
      <c r="BH72" s="617"/>
      <c r="BI72" s="584">
        <v>60</v>
      </c>
      <c r="BJ72" s="617"/>
      <c r="BK72" s="617"/>
      <c r="BL72" s="611" t="s">
        <v>873</v>
      </c>
      <c r="BM72" s="586"/>
      <c r="BN72" s="587"/>
      <c r="BO72" s="586"/>
      <c r="BP72" s="588"/>
      <c r="BQ72" s="588"/>
      <c r="BR72" s="588"/>
      <c r="BS72" s="587"/>
      <c r="BT72" s="617"/>
      <c r="BU72" s="617"/>
      <c r="BV72" s="617"/>
      <c r="BW72" s="617"/>
      <c r="BX72" s="617"/>
      <c r="BY72" s="617"/>
      <c r="BZ72" s="617"/>
      <c r="CA72" s="617"/>
      <c r="CB72" s="617"/>
      <c r="CC72" s="617"/>
      <c r="CD72" s="617"/>
      <c r="CE72" s="617"/>
      <c r="CF72" s="617"/>
      <c r="CG72" s="617"/>
      <c r="CH72" s="617"/>
      <c r="CI72" s="618"/>
      <c r="CJ72" s="618"/>
      <c r="CK72" s="618"/>
      <c r="CL72" s="618"/>
      <c r="CM72" s="618"/>
      <c r="CN72" s="618"/>
      <c r="CO72" s="618"/>
      <c r="CP72" s="618"/>
      <c r="CQ72" s="618"/>
      <c r="CR72" s="618"/>
      <c r="CS72" s="8">
        <v>128</v>
      </c>
    </row>
    <row r="73" spans="1:98" x14ac:dyDescent="0.25">
      <c r="A73" s="17">
        <v>69</v>
      </c>
      <c r="B73" s="20" t="s">
        <v>724</v>
      </c>
      <c r="C73" s="20"/>
      <c r="D73" s="20" t="s">
        <v>77</v>
      </c>
      <c r="E73" s="20" t="s">
        <v>74</v>
      </c>
      <c r="F73" s="20" t="s">
        <v>8</v>
      </c>
      <c r="G73" s="578">
        <v>-99</v>
      </c>
      <c r="H73" s="578">
        <v>0.54472503026679209</v>
      </c>
      <c r="I73" s="578">
        <v>-99</v>
      </c>
      <c r="J73" s="578">
        <v>0.56739042252992744</v>
      </c>
      <c r="K73" s="578">
        <v>-99</v>
      </c>
      <c r="L73" s="578">
        <v>-99</v>
      </c>
      <c r="M73" s="578">
        <v>0.50440604541281286</v>
      </c>
      <c r="N73" s="578">
        <v>-99</v>
      </c>
      <c r="O73" s="578">
        <v>0.52295049527598014</v>
      </c>
      <c r="P73" s="578">
        <v>-99</v>
      </c>
      <c r="Q73" s="578">
        <v>-99</v>
      </c>
      <c r="R73" s="578">
        <v>0.58628442735276687</v>
      </c>
      <c r="S73" s="578">
        <v>-99</v>
      </c>
      <c r="T73" s="578">
        <v>0.60716275007623033</v>
      </c>
      <c r="U73" s="578">
        <v>-99</v>
      </c>
      <c r="V73" s="578">
        <v>-99</v>
      </c>
      <c r="W73" s="578">
        <v>-99</v>
      </c>
      <c r="X73" s="578">
        <v>-99</v>
      </c>
      <c r="Y73" s="578">
        <v>-99</v>
      </c>
      <c r="Z73" s="578">
        <v>-99</v>
      </c>
      <c r="AA73" s="578">
        <v>-99</v>
      </c>
      <c r="AB73" s="578">
        <v>0.54866728728856562</v>
      </c>
      <c r="AC73" s="578">
        <v>-99</v>
      </c>
      <c r="AD73" s="578">
        <v>0.59346119576740219</v>
      </c>
      <c r="AE73" s="578">
        <v>-99</v>
      </c>
      <c r="AF73" s="578">
        <v>-99</v>
      </c>
      <c r="AG73" s="579">
        <v>1.032643385886048</v>
      </c>
      <c r="AH73" s="578">
        <v>-99</v>
      </c>
      <c r="AI73" s="579">
        <v>1.1281365978062037</v>
      </c>
      <c r="AJ73" s="578">
        <v>-99</v>
      </c>
      <c r="AK73" s="578">
        <v>-99</v>
      </c>
      <c r="AL73" s="579">
        <v>0.94802181369441396</v>
      </c>
      <c r="AM73" s="578">
        <v>-99</v>
      </c>
      <c r="AN73" s="579">
        <v>1.0361555889266549</v>
      </c>
      <c r="AO73" s="580">
        <v>-99</v>
      </c>
      <c r="AP73" s="578">
        <v>-99</v>
      </c>
      <c r="AQ73" s="579">
        <v>1.1269184198973452</v>
      </c>
      <c r="AR73" s="578">
        <v>-99</v>
      </c>
      <c r="AS73" s="579">
        <v>1.2271145894070776</v>
      </c>
      <c r="AT73" s="578">
        <v>-99</v>
      </c>
      <c r="AU73" s="579">
        <v>-99</v>
      </c>
      <c r="AV73" s="579">
        <v>-99</v>
      </c>
      <c r="AW73" s="579">
        <v>-99</v>
      </c>
      <c r="AX73" s="579">
        <v>-99</v>
      </c>
      <c r="AY73" s="578">
        <v>-99</v>
      </c>
      <c r="AZ73" s="578">
        <v>-99</v>
      </c>
      <c r="BA73" s="579">
        <v>1.0171567227130811</v>
      </c>
      <c r="BB73" s="578">
        <v>-99</v>
      </c>
      <c r="BC73" s="579">
        <v>1.1228960581169232</v>
      </c>
      <c r="BD73" s="580">
        <v>-99</v>
      </c>
      <c r="BE73" s="581">
        <v>0.19</v>
      </c>
      <c r="BF73" s="617"/>
      <c r="BG73" s="617"/>
      <c r="BH73" s="617"/>
      <c r="BI73" s="584">
        <v>165</v>
      </c>
      <c r="BJ73" s="617"/>
      <c r="BK73" s="617"/>
      <c r="BL73" s="611"/>
      <c r="BM73" s="586"/>
      <c r="BN73" s="587"/>
      <c r="BO73" s="586"/>
      <c r="BP73" s="588"/>
      <c r="BQ73" s="588"/>
      <c r="BR73" s="588"/>
      <c r="BS73" s="587"/>
      <c r="BT73" s="617"/>
      <c r="BU73" s="617"/>
      <c r="BV73" s="617"/>
      <c r="BW73" s="617"/>
      <c r="BX73" s="617"/>
      <c r="BY73" s="617"/>
      <c r="BZ73" s="617"/>
      <c r="CA73" s="617"/>
      <c r="CB73" s="617"/>
      <c r="CC73" s="617"/>
      <c r="CD73" s="617"/>
      <c r="CE73" s="617"/>
      <c r="CF73" s="617"/>
      <c r="CG73" s="617"/>
      <c r="CH73" s="617"/>
      <c r="CI73" s="618"/>
      <c r="CJ73" s="618"/>
      <c r="CK73" s="618"/>
      <c r="CL73" s="618"/>
      <c r="CM73" s="618"/>
      <c r="CN73" s="618"/>
      <c r="CO73" s="618"/>
      <c r="CP73" s="618"/>
      <c r="CQ73" s="618"/>
      <c r="CR73" s="618"/>
      <c r="CS73" s="8">
        <v>126</v>
      </c>
    </row>
    <row r="74" spans="1:98" x14ac:dyDescent="0.25">
      <c r="A74" s="17">
        <v>70</v>
      </c>
      <c r="B74" s="20" t="s">
        <v>28</v>
      </c>
      <c r="C74" s="20"/>
      <c r="D74" s="20" t="s">
        <v>77</v>
      </c>
      <c r="E74" s="20" t="s">
        <v>74</v>
      </c>
      <c r="F74" s="20" t="s">
        <v>8</v>
      </c>
      <c r="G74" s="578">
        <v>0.29399999999999998</v>
      </c>
      <c r="H74" s="578">
        <v>0.45629088951766317</v>
      </c>
      <c r="I74" s="578">
        <v>-98</v>
      </c>
      <c r="J74" s="578">
        <v>0.5441207733508614</v>
      </c>
      <c r="K74" s="578">
        <v>-99</v>
      </c>
      <c r="L74" s="578">
        <v>0.22800000000000001</v>
      </c>
      <c r="M74" s="578">
        <v>0.41650141493122939</v>
      </c>
      <c r="N74" s="578">
        <v>-98</v>
      </c>
      <c r="O74" s="578">
        <v>0.48469211377787447</v>
      </c>
      <c r="P74" s="578">
        <v>-99</v>
      </c>
      <c r="Q74" s="578">
        <v>0.39500000000000002</v>
      </c>
      <c r="R74" s="578">
        <v>0.52749275050158151</v>
      </c>
      <c r="S74" s="578">
        <v>-98</v>
      </c>
      <c r="T74" s="578">
        <v>0.63351827642644654</v>
      </c>
      <c r="U74" s="578">
        <v>-99</v>
      </c>
      <c r="V74" s="578">
        <v>-99</v>
      </c>
      <c r="W74" s="578">
        <v>-99</v>
      </c>
      <c r="X74" s="578">
        <v>-99</v>
      </c>
      <c r="Y74" s="578">
        <v>-99</v>
      </c>
      <c r="Z74" s="578">
        <v>-99</v>
      </c>
      <c r="AA74" s="578">
        <v>0.193</v>
      </c>
      <c r="AB74" s="578">
        <v>0.35843855339084729</v>
      </c>
      <c r="AC74" s="578">
        <v>-98</v>
      </c>
      <c r="AD74" s="578">
        <v>0.45029351964236208</v>
      </c>
      <c r="AE74" s="578">
        <v>-99</v>
      </c>
      <c r="AF74" s="578">
        <v>-99</v>
      </c>
      <c r="AG74" s="579">
        <v>0.47891956990484952</v>
      </c>
      <c r="AH74" s="578">
        <v>-99</v>
      </c>
      <c r="AI74" s="579">
        <v>0.57346727671045294</v>
      </c>
      <c r="AJ74" s="578">
        <v>-99</v>
      </c>
      <c r="AK74" s="578">
        <v>-99</v>
      </c>
      <c r="AL74" s="579">
        <v>0.43799825456529973</v>
      </c>
      <c r="AM74" s="578">
        <v>-99</v>
      </c>
      <c r="AN74" s="579">
        <v>0.50481260366130765</v>
      </c>
      <c r="AO74" s="580">
        <v>-99</v>
      </c>
      <c r="AP74" s="578">
        <v>-99</v>
      </c>
      <c r="AQ74" s="579">
        <v>0.55297643264847007</v>
      </c>
      <c r="AR74" s="578">
        <v>-99</v>
      </c>
      <c r="AS74" s="579">
        <v>0.67695691409238923</v>
      </c>
      <c r="AT74" s="578">
        <v>-99</v>
      </c>
      <c r="AU74" s="579">
        <v>-99</v>
      </c>
      <c r="AV74" s="579">
        <v>-99</v>
      </c>
      <c r="AW74" s="579">
        <v>-99</v>
      </c>
      <c r="AX74" s="579">
        <v>-99</v>
      </c>
      <c r="AY74" s="578">
        <v>-99</v>
      </c>
      <c r="AZ74" s="578">
        <v>-99</v>
      </c>
      <c r="BA74" s="579">
        <v>0.37548773151493359</v>
      </c>
      <c r="BB74" s="578">
        <v>-99</v>
      </c>
      <c r="BC74" s="579">
        <v>0.46431466151140871</v>
      </c>
      <c r="BD74" s="580">
        <v>-99</v>
      </c>
      <c r="BE74" s="592">
        <v>-99</v>
      </c>
      <c r="BF74" s="617"/>
      <c r="BG74" s="617"/>
      <c r="BH74" s="617"/>
      <c r="BI74" s="584">
        <v>440</v>
      </c>
      <c r="BJ74" s="617"/>
      <c r="BK74" s="617"/>
      <c r="BL74" s="611" t="s">
        <v>883</v>
      </c>
      <c r="BM74" s="586"/>
      <c r="BN74" s="587"/>
      <c r="BO74" s="586"/>
      <c r="BP74" s="588"/>
      <c r="BQ74" s="588"/>
      <c r="BR74" s="588"/>
      <c r="BS74" s="587"/>
      <c r="BT74" s="617"/>
      <c r="BU74" s="617"/>
      <c r="BV74" s="617"/>
      <c r="BW74" s="617"/>
      <c r="BX74" s="617"/>
      <c r="BY74" s="617"/>
      <c r="BZ74" s="617"/>
      <c r="CA74" s="617"/>
      <c r="CB74" s="617"/>
      <c r="CC74" s="617"/>
      <c r="CD74" s="617"/>
      <c r="CE74" s="617"/>
      <c r="CF74" s="617"/>
      <c r="CG74" s="617"/>
      <c r="CH74" s="617"/>
      <c r="CI74" s="618"/>
      <c r="CJ74" s="618"/>
      <c r="CK74" s="618"/>
      <c r="CL74" s="618"/>
      <c r="CM74" s="618"/>
      <c r="CN74" s="618"/>
      <c r="CO74" s="618"/>
      <c r="CP74" s="618"/>
      <c r="CQ74" s="618"/>
      <c r="CR74" s="618"/>
      <c r="CS74" s="8">
        <v>124</v>
      </c>
    </row>
    <row r="75" spans="1:98" x14ac:dyDescent="0.25">
      <c r="A75" s="17">
        <v>71</v>
      </c>
      <c r="B75" s="20" t="s">
        <v>663</v>
      </c>
      <c r="C75" s="20"/>
      <c r="D75" s="20" t="s">
        <v>77</v>
      </c>
      <c r="E75" s="20" t="s">
        <v>75</v>
      </c>
      <c r="F75" s="20" t="s">
        <v>8</v>
      </c>
      <c r="G75" s="578">
        <v>-99</v>
      </c>
      <c r="H75" s="578">
        <v>1.0073942579849681E-2</v>
      </c>
      <c r="I75" s="578">
        <v>-99</v>
      </c>
      <c r="J75" s="578">
        <v>-99</v>
      </c>
      <c r="K75" s="578">
        <v>-99</v>
      </c>
      <c r="L75" s="578">
        <v>-99</v>
      </c>
      <c r="M75" s="578">
        <v>1.2323659973404474E-2</v>
      </c>
      <c r="N75" s="578">
        <v>-99</v>
      </c>
      <c r="O75" s="578">
        <v>-99</v>
      </c>
      <c r="P75" s="578">
        <v>-99</v>
      </c>
      <c r="Q75" s="578">
        <v>-99</v>
      </c>
      <c r="R75" s="578">
        <v>6.8244521554175182E-3</v>
      </c>
      <c r="S75" s="578">
        <v>-99</v>
      </c>
      <c r="T75" s="578">
        <v>-99</v>
      </c>
      <c r="U75" s="578">
        <v>-99</v>
      </c>
      <c r="V75" s="578">
        <v>-99</v>
      </c>
      <c r="W75" s="578">
        <v>-99</v>
      </c>
      <c r="X75" s="578">
        <v>-99</v>
      </c>
      <c r="Y75" s="578">
        <v>-99</v>
      </c>
      <c r="Z75" s="578">
        <v>-99</v>
      </c>
      <c r="AA75" s="578">
        <v>-99</v>
      </c>
      <c r="AB75" s="578">
        <v>1.2990220995914143E-2</v>
      </c>
      <c r="AC75" s="578">
        <v>-99</v>
      </c>
      <c r="AD75" s="578">
        <v>-99</v>
      </c>
      <c r="AE75" s="578">
        <v>-99</v>
      </c>
      <c r="AF75" s="578">
        <v>-99</v>
      </c>
      <c r="AG75" s="579">
        <v>1.0681076803695913E-2</v>
      </c>
      <c r="AH75" s="578">
        <v>-99</v>
      </c>
      <c r="AI75" s="579">
        <v>-99</v>
      </c>
      <c r="AJ75" s="578">
        <v>-99</v>
      </c>
      <c r="AK75" s="578">
        <v>-99</v>
      </c>
      <c r="AL75" s="579">
        <v>1.2830588665356728E-2</v>
      </c>
      <c r="AM75" s="578">
        <v>-99</v>
      </c>
      <c r="AN75" s="579">
        <v>-99</v>
      </c>
      <c r="AO75" s="580">
        <v>-99</v>
      </c>
      <c r="AP75" s="578">
        <v>-99</v>
      </c>
      <c r="AQ75" s="579">
        <v>7.2569790774138429E-3</v>
      </c>
      <c r="AR75" s="578">
        <v>-99</v>
      </c>
      <c r="AS75" s="579">
        <v>-99</v>
      </c>
      <c r="AT75" s="578">
        <v>-99</v>
      </c>
      <c r="AU75" s="579">
        <v>-99</v>
      </c>
      <c r="AV75" s="579">
        <v>-99</v>
      </c>
      <c r="AW75" s="579">
        <v>-99</v>
      </c>
      <c r="AX75" s="579">
        <v>-99</v>
      </c>
      <c r="AY75" s="578">
        <v>-99</v>
      </c>
      <c r="AZ75" s="578">
        <v>-99</v>
      </c>
      <c r="BA75" s="579">
        <v>1.4543737496880784E-2</v>
      </c>
      <c r="BB75" s="578">
        <v>-99</v>
      </c>
      <c r="BC75" s="579">
        <v>-99</v>
      </c>
      <c r="BD75" s="580">
        <v>-99</v>
      </c>
      <c r="BE75" s="596">
        <v>0.99</v>
      </c>
      <c r="BF75" s="617"/>
      <c r="BG75" s="617"/>
      <c r="BH75" s="617"/>
      <c r="BI75" s="609">
        <v>140</v>
      </c>
      <c r="BJ75" s="617"/>
      <c r="BK75" s="617"/>
      <c r="BL75" s="611"/>
      <c r="BM75" s="586"/>
      <c r="BN75" s="587"/>
      <c r="BO75" s="586"/>
      <c r="BP75" s="588"/>
      <c r="BQ75" s="588"/>
      <c r="BR75" s="588"/>
      <c r="BS75" s="587"/>
      <c r="BT75" s="617"/>
      <c r="BU75" s="617"/>
      <c r="BV75" s="617"/>
      <c r="BW75" s="617"/>
      <c r="BX75" s="617"/>
      <c r="BY75" s="617"/>
      <c r="BZ75" s="617"/>
      <c r="CA75" s="617"/>
      <c r="CB75" s="617"/>
      <c r="CC75" s="617"/>
      <c r="CD75" s="617"/>
      <c r="CE75" s="617"/>
      <c r="CF75" s="617"/>
      <c r="CG75" s="617"/>
      <c r="CH75" s="617"/>
      <c r="CI75" s="618"/>
      <c r="CJ75" s="618"/>
      <c r="CK75" s="618"/>
      <c r="CL75" s="618"/>
      <c r="CM75" s="618"/>
      <c r="CN75" s="618"/>
      <c r="CO75" s="618"/>
      <c r="CP75" s="618"/>
      <c r="CQ75" s="618"/>
      <c r="CR75" s="618"/>
      <c r="CS75" s="8">
        <v>108</v>
      </c>
    </row>
    <row r="76" spans="1:98" x14ac:dyDescent="0.25">
      <c r="A76" s="17">
        <v>72</v>
      </c>
      <c r="B76" s="20" t="s">
        <v>29</v>
      </c>
      <c r="C76" s="20"/>
      <c r="D76" s="20" t="s">
        <v>77</v>
      </c>
      <c r="E76" s="20" t="s">
        <v>75</v>
      </c>
      <c r="F76" s="20" t="s">
        <v>6</v>
      </c>
      <c r="G76" s="578">
        <v>2.5079999999999998E-3</v>
      </c>
      <c r="H76" s="578">
        <v>-99</v>
      </c>
      <c r="I76" s="578">
        <v>9.9699999999999997E-3</v>
      </c>
      <c r="J76" s="578">
        <v>0.10217307320947379</v>
      </c>
      <c r="K76" s="578">
        <v>-99</v>
      </c>
      <c r="L76" s="578">
        <v>4.0300000000000006E-3</v>
      </c>
      <c r="M76" s="578">
        <v>-99</v>
      </c>
      <c r="N76" s="578">
        <v>1.7981999999999998E-2</v>
      </c>
      <c r="O76" s="578">
        <v>9.7000000000000003E-2</v>
      </c>
      <c r="P76" s="578">
        <v>-99</v>
      </c>
      <c r="Q76" s="578">
        <v>-99</v>
      </c>
      <c r="R76" s="578">
        <v>-99</v>
      </c>
      <c r="S76" s="578">
        <v>-99</v>
      </c>
      <c r="T76" s="578">
        <v>-99</v>
      </c>
      <c r="U76" s="578">
        <v>-99</v>
      </c>
      <c r="V76" s="578">
        <v>-99</v>
      </c>
      <c r="W76" s="578">
        <v>-99</v>
      </c>
      <c r="X76" s="578">
        <v>-99</v>
      </c>
      <c r="Y76" s="578">
        <v>0.10400000000000001</v>
      </c>
      <c r="Z76" s="578">
        <v>-99</v>
      </c>
      <c r="AA76" s="578">
        <v>7.6409999999999994E-3</v>
      </c>
      <c r="AB76" s="578">
        <v>-99</v>
      </c>
      <c r="AC76" s="578">
        <v>0</v>
      </c>
      <c r="AD76" s="578">
        <v>0.115</v>
      </c>
      <c r="AE76" s="578">
        <v>-99</v>
      </c>
      <c r="AF76" s="578">
        <v>-99</v>
      </c>
      <c r="AG76" s="579">
        <v>-99</v>
      </c>
      <c r="AH76" s="578">
        <v>-99</v>
      </c>
      <c r="AI76" s="579">
        <v>-99</v>
      </c>
      <c r="AJ76" s="578">
        <v>-99</v>
      </c>
      <c r="AK76" s="578">
        <v>-99</v>
      </c>
      <c r="AL76" s="579">
        <v>-99</v>
      </c>
      <c r="AM76" s="578">
        <v>-99</v>
      </c>
      <c r="AN76" s="579">
        <v>-99</v>
      </c>
      <c r="AO76" s="580">
        <v>-99</v>
      </c>
      <c r="AP76" s="578">
        <v>-99</v>
      </c>
      <c r="AQ76" s="579">
        <v>-99</v>
      </c>
      <c r="AR76" s="578">
        <v>-99</v>
      </c>
      <c r="AS76" s="579">
        <v>-99</v>
      </c>
      <c r="AT76" s="578">
        <v>-99</v>
      </c>
      <c r="AU76" s="579">
        <v>-99</v>
      </c>
      <c r="AV76" s="579">
        <v>-99</v>
      </c>
      <c r="AW76" s="579">
        <v>-99</v>
      </c>
      <c r="AX76" s="579">
        <v>-99</v>
      </c>
      <c r="AY76" s="578">
        <v>-99</v>
      </c>
      <c r="AZ76" s="578">
        <v>-99</v>
      </c>
      <c r="BA76" s="579">
        <v>-99</v>
      </c>
      <c r="BB76" s="578">
        <v>-99</v>
      </c>
      <c r="BC76" s="579">
        <v>-99</v>
      </c>
      <c r="BD76" s="580">
        <v>-99</v>
      </c>
      <c r="BE76" s="592">
        <v>-99</v>
      </c>
      <c r="BF76" s="617"/>
      <c r="BG76" s="617"/>
      <c r="BH76" s="617"/>
      <c r="BI76" s="584">
        <v>-99</v>
      </c>
      <c r="BJ76" s="617"/>
      <c r="BK76" s="617"/>
      <c r="BL76" s="611"/>
      <c r="BM76" s="586"/>
      <c r="BN76" s="587"/>
      <c r="BO76" s="586"/>
      <c r="BP76" s="588"/>
      <c r="BQ76" s="588"/>
      <c r="BR76" s="588"/>
      <c r="BS76" s="587"/>
      <c r="BT76" s="617"/>
      <c r="BU76" s="617"/>
      <c r="BV76" s="617"/>
      <c r="BW76" s="617"/>
      <c r="BX76" s="617"/>
      <c r="BY76" s="617"/>
      <c r="BZ76" s="617"/>
      <c r="CA76" s="617"/>
      <c r="CB76" s="617"/>
      <c r="CC76" s="617"/>
      <c r="CD76" s="617"/>
      <c r="CE76" s="617"/>
      <c r="CF76" s="617"/>
      <c r="CG76" s="617"/>
      <c r="CH76" s="617"/>
      <c r="CI76" s="618"/>
      <c r="CJ76" s="618"/>
      <c r="CK76" s="618"/>
      <c r="CL76" s="618"/>
      <c r="CM76" s="618"/>
      <c r="CN76" s="618"/>
      <c r="CO76" s="618"/>
      <c r="CP76" s="618"/>
      <c r="CQ76" s="618"/>
      <c r="CR76" s="618"/>
      <c r="CS76" s="8">
        <v>90</v>
      </c>
    </row>
    <row r="77" spans="1:98" x14ac:dyDescent="0.25">
      <c r="A77" s="17">
        <v>73</v>
      </c>
      <c r="B77" s="20" t="s">
        <v>754</v>
      </c>
      <c r="C77" s="20" t="s">
        <v>127</v>
      </c>
      <c r="D77" s="20" t="s">
        <v>77</v>
      </c>
      <c r="E77" s="20" t="s">
        <v>75</v>
      </c>
      <c r="F77" s="20" t="s">
        <v>8</v>
      </c>
      <c r="G77" s="578">
        <v>4.3999999999999997E-2</v>
      </c>
      <c r="H77" s="578">
        <v>4.0531049377393852E-2</v>
      </c>
      <c r="I77" s="578">
        <v>-99</v>
      </c>
      <c r="J77" s="578">
        <v>5.6374665779841827E-2</v>
      </c>
      <c r="K77" s="578">
        <v>2.2585999999999998E-2</v>
      </c>
      <c r="L77" s="578">
        <v>2.1999999999999999E-2</v>
      </c>
      <c r="M77" s="578">
        <v>4.323454849590376E-2</v>
      </c>
      <c r="N77" s="578">
        <v>-99</v>
      </c>
      <c r="O77" s="578">
        <v>5.473384145288817E-2</v>
      </c>
      <c r="P77" s="578">
        <v>1.7712000000000002E-2</v>
      </c>
      <c r="Q77" s="578">
        <v>6.3E-2</v>
      </c>
      <c r="R77" s="578">
        <v>3.6864007801938069E-2</v>
      </c>
      <c r="S77" s="578">
        <v>-99</v>
      </c>
      <c r="T77" s="578">
        <v>5.9327246645806346E-2</v>
      </c>
      <c r="U77" s="578">
        <v>2.2631999999999996E-2</v>
      </c>
      <c r="V77" s="578">
        <v>-99</v>
      </c>
      <c r="W77" s="578">
        <v>-99</v>
      </c>
      <c r="X77" s="578">
        <v>-99</v>
      </c>
      <c r="Y77" s="578">
        <v>-99</v>
      </c>
      <c r="Z77" s="578">
        <v>-99</v>
      </c>
      <c r="AA77" s="578">
        <v>5.8999999999999997E-2</v>
      </c>
      <c r="AB77" s="578">
        <v>4.3233801292720656E-2</v>
      </c>
      <c r="AC77" s="578">
        <v>-99</v>
      </c>
      <c r="AD77" s="578">
        <v>5.2062848404685586E-2</v>
      </c>
      <c r="AE77" s="578">
        <v>3.4848000000000004E-2</v>
      </c>
      <c r="AF77" s="578">
        <v>-99</v>
      </c>
      <c r="AG77" s="579">
        <v>4.4268114450989965E-2</v>
      </c>
      <c r="AH77" s="578">
        <v>-99</v>
      </c>
      <c r="AI77" s="579">
        <v>6.1386405006444072E-2</v>
      </c>
      <c r="AJ77" s="578">
        <v>-99</v>
      </c>
      <c r="AK77" s="578">
        <v>-99</v>
      </c>
      <c r="AL77" s="579">
        <v>4.8631280770042327E-2</v>
      </c>
      <c r="AM77" s="578">
        <v>-99</v>
      </c>
      <c r="AN77" s="579">
        <v>5.9074293063563856E-2</v>
      </c>
      <c r="AO77" s="580">
        <v>-99</v>
      </c>
      <c r="AP77" s="578">
        <v>-99</v>
      </c>
      <c r="AQ77" s="579">
        <v>3.9274940287601735E-2</v>
      </c>
      <c r="AR77" s="578">
        <v>-99</v>
      </c>
      <c r="AS77" s="579">
        <v>6.5613707696717261E-2</v>
      </c>
      <c r="AT77" s="578">
        <v>-99</v>
      </c>
      <c r="AU77" s="579">
        <v>-99</v>
      </c>
      <c r="AV77" s="579">
        <v>-99</v>
      </c>
      <c r="AW77" s="579">
        <v>-99</v>
      </c>
      <c r="AX77" s="579">
        <v>-99</v>
      </c>
      <c r="AY77" s="578">
        <v>-99</v>
      </c>
      <c r="AZ77" s="578">
        <v>-99</v>
      </c>
      <c r="BA77" s="579">
        <v>4.5512404186512721E-2</v>
      </c>
      <c r="BB77" s="578">
        <v>-99</v>
      </c>
      <c r="BC77" s="579">
        <v>5.5073243739589016E-2</v>
      </c>
      <c r="BD77" s="580">
        <v>-99</v>
      </c>
      <c r="BE77" s="581">
        <v>0.24</v>
      </c>
      <c r="BF77" s="617"/>
      <c r="BG77" s="617"/>
      <c r="BH77" s="617"/>
      <c r="BI77" s="584">
        <v>570</v>
      </c>
      <c r="BJ77" s="617"/>
      <c r="BK77" s="617"/>
      <c r="BL77" s="611" t="s">
        <v>876</v>
      </c>
      <c r="BM77" s="586"/>
      <c r="BN77" s="587"/>
      <c r="BO77" s="586"/>
      <c r="BP77" s="588"/>
      <c r="BQ77" s="588"/>
      <c r="BR77" s="588"/>
      <c r="BS77" s="587"/>
      <c r="BT77" s="617"/>
      <c r="BU77" s="617"/>
      <c r="BV77" s="617"/>
      <c r="BW77" s="617"/>
      <c r="BX77" s="617"/>
      <c r="BY77" s="617"/>
      <c r="BZ77" s="617"/>
      <c r="CA77" s="617"/>
      <c r="CB77" s="617"/>
      <c r="CC77" s="617"/>
      <c r="CD77" s="617"/>
      <c r="CE77" s="617"/>
      <c r="CF77" s="617"/>
      <c r="CG77" s="617"/>
      <c r="CH77" s="617"/>
      <c r="CI77" s="618"/>
      <c r="CJ77" s="618"/>
      <c r="CK77" s="618"/>
      <c r="CL77" s="618"/>
      <c r="CM77" s="618"/>
      <c r="CN77" s="618"/>
      <c r="CO77" s="618"/>
      <c r="CP77" s="618"/>
      <c r="CQ77" s="618"/>
      <c r="CR77" s="618"/>
      <c r="CS77" s="8">
        <v>82</v>
      </c>
    </row>
    <row r="78" spans="1:98" x14ac:dyDescent="0.25">
      <c r="A78" s="17">
        <v>74</v>
      </c>
      <c r="B78" s="20" t="s">
        <v>662</v>
      </c>
      <c r="C78" s="20"/>
      <c r="D78" s="20" t="s">
        <v>77</v>
      </c>
      <c r="E78" s="20" t="s">
        <v>75</v>
      </c>
      <c r="F78" s="20" t="s">
        <v>8</v>
      </c>
      <c r="G78" s="578">
        <v>-99</v>
      </c>
      <c r="H78" s="578">
        <v>4.3762746484937595E-2</v>
      </c>
      <c r="I78" s="578">
        <v>-99</v>
      </c>
      <c r="J78" s="578">
        <v>-99</v>
      </c>
      <c r="K78" s="578">
        <v>-99</v>
      </c>
      <c r="L78" s="578">
        <v>-99</v>
      </c>
      <c r="M78" s="578">
        <v>4.2002394208921899E-2</v>
      </c>
      <c r="N78" s="578">
        <v>-99</v>
      </c>
      <c r="O78" s="578">
        <v>-99</v>
      </c>
      <c r="P78" s="578">
        <v>-99</v>
      </c>
      <c r="Q78" s="578">
        <v>-99</v>
      </c>
      <c r="R78" s="578">
        <v>4.6688227365068426E-2</v>
      </c>
      <c r="S78" s="578">
        <v>-99</v>
      </c>
      <c r="T78" s="578">
        <v>-99</v>
      </c>
      <c r="U78" s="578">
        <v>-99</v>
      </c>
      <c r="V78" s="578">
        <v>-99</v>
      </c>
      <c r="W78" s="578">
        <v>-99</v>
      </c>
      <c r="X78" s="578">
        <v>-99</v>
      </c>
      <c r="Y78" s="578">
        <v>-99</v>
      </c>
      <c r="Z78" s="578">
        <v>-99</v>
      </c>
      <c r="AA78" s="578">
        <v>-99</v>
      </c>
      <c r="AB78" s="578">
        <v>4.0190589176309272E-2</v>
      </c>
      <c r="AC78" s="578">
        <v>-99</v>
      </c>
      <c r="AD78" s="578">
        <v>-99</v>
      </c>
      <c r="AE78" s="578">
        <v>-99</v>
      </c>
      <c r="AF78" s="578">
        <v>-99</v>
      </c>
      <c r="AG78" s="579">
        <v>4.6099773967094367E-2</v>
      </c>
      <c r="AH78" s="578">
        <v>-99</v>
      </c>
      <c r="AI78" s="579">
        <v>-99</v>
      </c>
      <c r="AJ78" s="578">
        <v>-99</v>
      </c>
      <c r="AK78" s="578">
        <v>-99</v>
      </c>
      <c r="AL78" s="579">
        <v>4.3665967159959643E-2</v>
      </c>
      <c r="AM78" s="578">
        <v>-99</v>
      </c>
      <c r="AN78" s="579">
        <v>-99</v>
      </c>
      <c r="AO78" s="580">
        <v>-99</v>
      </c>
      <c r="AP78" s="578">
        <v>-99</v>
      </c>
      <c r="AQ78" s="579">
        <v>4.8951577177635937E-2</v>
      </c>
      <c r="AR78" s="578">
        <v>-99</v>
      </c>
      <c r="AS78" s="579">
        <v>-99</v>
      </c>
      <c r="AT78" s="578">
        <v>-99</v>
      </c>
      <c r="AU78" s="579">
        <v>-99</v>
      </c>
      <c r="AV78" s="579">
        <v>-99</v>
      </c>
      <c r="AW78" s="579">
        <v>-99</v>
      </c>
      <c r="AX78" s="579">
        <v>-99</v>
      </c>
      <c r="AY78" s="578">
        <v>-99</v>
      </c>
      <c r="AZ78" s="578">
        <v>-99</v>
      </c>
      <c r="BA78" s="579">
        <v>4.5181330259350498E-2</v>
      </c>
      <c r="BB78" s="578">
        <v>-99</v>
      </c>
      <c r="BC78" s="579">
        <v>-99</v>
      </c>
      <c r="BD78" s="580">
        <v>-99</v>
      </c>
      <c r="BE78" s="619">
        <v>-99</v>
      </c>
      <c r="BF78" s="617"/>
      <c r="BG78" s="617"/>
      <c r="BH78" s="617"/>
      <c r="BI78" s="609">
        <v>-99</v>
      </c>
      <c r="BJ78" s="617"/>
      <c r="BK78" s="617"/>
      <c r="BL78" s="611"/>
      <c r="BM78" s="586"/>
      <c r="BN78" s="587"/>
      <c r="BO78" s="586"/>
      <c r="BP78" s="588"/>
      <c r="BQ78" s="588"/>
      <c r="BR78" s="588"/>
      <c r="BS78" s="587"/>
      <c r="BT78" s="617"/>
      <c r="BU78" s="617"/>
      <c r="BV78" s="617"/>
      <c r="BW78" s="617"/>
      <c r="BX78" s="617"/>
      <c r="BY78" s="617"/>
      <c r="BZ78" s="617"/>
      <c r="CA78" s="617"/>
      <c r="CB78" s="617"/>
      <c r="CC78" s="617"/>
      <c r="CD78" s="617"/>
      <c r="CE78" s="617"/>
      <c r="CF78" s="617"/>
      <c r="CG78" s="617"/>
      <c r="CH78" s="617"/>
      <c r="CI78" s="618"/>
      <c r="CJ78" s="618"/>
      <c r="CK78" s="618"/>
      <c r="CL78" s="618"/>
      <c r="CM78" s="618"/>
      <c r="CN78" s="618"/>
      <c r="CO78" s="618"/>
      <c r="CP78" s="618"/>
      <c r="CQ78" s="618"/>
      <c r="CR78" s="618"/>
      <c r="CS78" s="8">
        <v>73</v>
      </c>
    </row>
    <row r="79" spans="1:98" x14ac:dyDescent="0.25">
      <c r="A79" s="17">
        <v>75</v>
      </c>
      <c r="B79" s="20" t="s">
        <v>98</v>
      </c>
      <c r="C79" s="20"/>
      <c r="D79" s="20" t="s">
        <v>77</v>
      </c>
      <c r="E79" s="20" t="s">
        <v>75</v>
      </c>
      <c r="F79" s="20" t="s">
        <v>8</v>
      </c>
      <c r="G79" s="578">
        <v>-99</v>
      </c>
      <c r="H79" s="578">
        <v>-99</v>
      </c>
      <c r="I79" s="578">
        <v>-99</v>
      </c>
      <c r="J79" s="578">
        <v>-99</v>
      </c>
      <c r="K79" s="578">
        <v>-99</v>
      </c>
      <c r="L79" s="578">
        <v>-99</v>
      </c>
      <c r="M79" s="578">
        <v>-99</v>
      </c>
      <c r="N79" s="578">
        <v>-99</v>
      </c>
      <c r="O79" s="578">
        <v>-99</v>
      </c>
      <c r="P79" s="578">
        <v>-99</v>
      </c>
      <c r="Q79" s="578">
        <v>-99</v>
      </c>
      <c r="R79" s="578">
        <v>-99</v>
      </c>
      <c r="S79" s="578">
        <v>-99</v>
      </c>
      <c r="T79" s="578">
        <v>-99</v>
      </c>
      <c r="U79" s="578">
        <v>-99</v>
      </c>
      <c r="V79" s="578">
        <v>-99</v>
      </c>
      <c r="W79" s="578">
        <v>-99</v>
      </c>
      <c r="X79" s="578">
        <v>-99</v>
      </c>
      <c r="Y79" s="578">
        <v>-99</v>
      </c>
      <c r="Z79" s="578">
        <v>-99</v>
      </c>
      <c r="AA79" s="578">
        <v>-99</v>
      </c>
      <c r="AB79" s="578">
        <v>-99</v>
      </c>
      <c r="AC79" s="578">
        <v>-99</v>
      </c>
      <c r="AD79" s="578">
        <v>-99</v>
      </c>
      <c r="AE79" s="578">
        <v>-99</v>
      </c>
      <c r="AF79" s="578">
        <v>-99</v>
      </c>
      <c r="AG79" s="579">
        <v>-99</v>
      </c>
      <c r="AH79" s="578">
        <v>-99</v>
      </c>
      <c r="AI79" s="579">
        <v>-99</v>
      </c>
      <c r="AJ79" s="578">
        <v>-99</v>
      </c>
      <c r="AK79" s="578">
        <v>-99</v>
      </c>
      <c r="AL79" s="579">
        <v>-99</v>
      </c>
      <c r="AM79" s="578">
        <v>-99</v>
      </c>
      <c r="AN79" s="579">
        <v>-99</v>
      </c>
      <c r="AO79" s="580">
        <v>-99</v>
      </c>
      <c r="AP79" s="578">
        <v>-99</v>
      </c>
      <c r="AQ79" s="579">
        <v>-99</v>
      </c>
      <c r="AR79" s="578">
        <v>-99</v>
      </c>
      <c r="AS79" s="579">
        <v>-99</v>
      </c>
      <c r="AT79" s="578">
        <v>-99</v>
      </c>
      <c r="AU79" s="579">
        <v>-99</v>
      </c>
      <c r="AV79" s="579">
        <v>-99</v>
      </c>
      <c r="AW79" s="579">
        <v>-99</v>
      </c>
      <c r="AX79" s="579">
        <v>-99</v>
      </c>
      <c r="AY79" s="578">
        <v>-99</v>
      </c>
      <c r="AZ79" s="578">
        <v>-99</v>
      </c>
      <c r="BA79" s="579">
        <v>-99</v>
      </c>
      <c r="BB79" s="578">
        <v>-99</v>
      </c>
      <c r="BC79" s="579">
        <v>-99</v>
      </c>
      <c r="BD79" s="580">
        <v>-99</v>
      </c>
      <c r="BE79" s="592">
        <v>-99</v>
      </c>
      <c r="BF79" s="617"/>
      <c r="BG79" s="617"/>
      <c r="BH79" s="617"/>
      <c r="BI79" s="584">
        <v>-99</v>
      </c>
      <c r="BJ79" s="617"/>
      <c r="BK79" s="617"/>
      <c r="BL79" s="611"/>
      <c r="BM79" s="586"/>
      <c r="BN79" s="587"/>
      <c r="BO79" s="586"/>
      <c r="BP79" s="588"/>
      <c r="BQ79" s="588"/>
      <c r="BR79" s="588"/>
      <c r="BS79" s="587"/>
      <c r="BT79" s="617"/>
      <c r="BU79" s="617"/>
      <c r="BV79" s="617"/>
      <c r="BW79" s="617"/>
      <c r="BX79" s="617"/>
      <c r="BY79" s="617"/>
      <c r="BZ79" s="617"/>
      <c r="CA79" s="617"/>
      <c r="CB79" s="617"/>
      <c r="CC79" s="617"/>
      <c r="CD79" s="617"/>
      <c r="CE79" s="617"/>
      <c r="CF79" s="617"/>
      <c r="CG79" s="617"/>
      <c r="CH79" s="617"/>
      <c r="CI79" s="618"/>
      <c r="CJ79" s="618"/>
      <c r="CK79" s="618"/>
      <c r="CL79" s="618"/>
      <c r="CM79" s="618"/>
      <c r="CN79" s="618"/>
      <c r="CO79" s="618"/>
      <c r="CP79" s="618"/>
      <c r="CQ79" s="618"/>
      <c r="CR79" s="618"/>
      <c r="CS79" s="8">
        <v>52</v>
      </c>
    </row>
    <row r="80" spans="1:98" x14ac:dyDescent="0.25">
      <c r="A80" s="17">
        <v>76</v>
      </c>
      <c r="B80" s="20" t="s">
        <v>772</v>
      </c>
      <c r="C80" s="20"/>
      <c r="D80" s="20" t="s">
        <v>77</v>
      </c>
      <c r="E80" s="20" t="s">
        <v>75</v>
      </c>
      <c r="F80" s="20" t="s">
        <v>8</v>
      </c>
      <c r="G80" s="578">
        <v>-99</v>
      </c>
      <c r="H80" s="578">
        <v>0.61502267205466932</v>
      </c>
      <c r="I80" s="578">
        <v>-99</v>
      </c>
      <c r="J80" s="578">
        <v>0.47905184261192296</v>
      </c>
      <c r="K80" s="578">
        <v>-99</v>
      </c>
      <c r="L80" s="578">
        <v>-99</v>
      </c>
      <c r="M80" s="578">
        <v>0.57624360428887544</v>
      </c>
      <c r="N80" s="578">
        <v>-99</v>
      </c>
      <c r="O80" s="578">
        <v>0.45540334750298928</v>
      </c>
      <c r="P80" s="578">
        <v>-99</v>
      </c>
      <c r="Q80" s="578">
        <v>-99</v>
      </c>
      <c r="R80" s="578">
        <v>0.64761869623173074</v>
      </c>
      <c r="S80" s="578">
        <v>-99</v>
      </c>
      <c r="T80" s="578">
        <v>0.4899023610490949</v>
      </c>
      <c r="U80" s="578">
        <v>-99</v>
      </c>
      <c r="V80" s="578">
        <v>-99</v>
      </c>
      <c r="W80" s="578">
        <v>-99</v>
      </c>
      <c r="X80" s="578">
        <v>-99</v>
      </c>
      <c r="Y80" s="578">
        <v>-99</v>
      </c>
      <c r="Z80" s="578">
        <v>-99</v>
      </c>
      <c r="AA80" s="578">
        <v>-99</v>
      </c>
      <c r="AB80" s="578">
        <v>0.64367368955237925</v>
      </c>
      <c r="AC80" s="578">
        <v>-99</v>
      </c>
      <c r="AD80" s="578">
        <v>0.52958119524710745</v>
      </c>
      <c r="AE80" s="578">
        <v>-99</v>
      </c>
      <c r="AF80" s="578">
        <v>-99</v>
      </c>
      <c r="AG80" s="579">
        <v>0.99578941510944174</v>
      </c>
      <c r="AH80" s="578">
        <v>-99</v>
      </c>
      <c r="AI80" s="579">
        <v>0.74921190581772601</v>
      </c>
      <c r="AJ80" s="578">
        <v>-99</v>
      </c>
      <c r="AK80" s="578">
        <v>-99</v>
      </c>
      <c r="AL80" s="579">
        <v>0.90740071195841254</v>
      </c>
      <c r="AM80" s="578">
        <v>-99</v>
      </c>
      <c r="AN80" s="579">
        <v>0.70419010802789161</v>
      </c>
      <c r="AO80" s="580">
        <v>-99</v>
      </c>
      <c r="AP80" s="578">
        <v>-99</v>
      </c>
      <c r="AQ80" s="579">
        <v>1.0759432514706539</v>
      </c>
      <c r="AR80" s="578">
        <v>-99</v>
      </c>
      <c r="AS80" s="579">
        <v>0.76788880816613359</v>
      </c>
      <c r="AT80" s="578">
        <v>-99</v>
      </c>
      <c r="AU80" s="579">
        <v>-99</v>
      </c>
      <c r="AV80" s="579">
        <v>-99</v>
      </c>
      <c r="AW80" s="579">
        <v>-99</v>
      </c>
      <c r="AX80" s="579">
        <v>-99</v>
      </c>
      <c r="AY80" s="578">
        <v>-99</v>
      </c>
      <c r="AZ80" s="578">
        <v>-99</v>
      </c>
      <c r="BA80" s="579">
        <v>1.0413500542764098</v>
      </c>
      <c r="BB80" s="578">
        <v>-99</v>
      </c>
      <c r="BC80" s="579">
        <v>0.8524468486397544</v>
      </c>
      <c r="BD80" s="580">
        <v>-99</v>
      </c>
      <c r="BE80" s="592">
        <v>-99</v>
      </c>
      <c r="BF80" s="617"/>
      <c r="BG80" s="617"/>
      <c r="BH80" s="617"/>
      <c r="BI80" s="584">
        <v>-99</v>
      </c>
      <c r="BJ80" s="617"/>
      <c r="BK80" s="617"/>
      <c r="BL80" s="611"/>
      <c r="BM80" s="586"/>
      <c r="BN80" s="587"/>
      <c r="BO80" s="586"/>
      <c r="BP80" s="588"/>
      <c r="BQ80" s="588"/>
      <c r="BR80" s="588"/>
      <c r="BS80" s="587"/>
      <c r="BT80" s="617"/>
      <c r="BU80" s="617"/>
      <c r="BV80" s="617"/>
      <c r="BW80" s="617"/>
      <c r="BX80" s="617"/>
      <c r="BY80" s="617"/>
      <c r="BZ80" s="617"/>
      <c r="CA80" s="617"/>
      <c r="CB80" s="617"/>
      <c r="CC80" s="617"/>
      <c r="CD80" s="617"/>
      <c r="CE80" s="617"/>
      <c r="CF80" s="617"/>
      <c r="CG80" s="617"/>
      <c r="CH80" s="617"/>
      <c r="CI80" s="618"/>
      <c r="CJ80" s="618"/>
      <c r="CK80" s="618"/>
      <c r="CL80" s="618"/>
      <c r="CM80" s="618"/>
      <c r="CN80" s="618"/>
      <c r="CO80" s="618"/>
      <c r="CP80" s="618"/>
      <c r="CQ80" s="618"/>
      <c r="CR80" s="618"/>
      <c r="CS80" s="8">
        <v>50</v>
      </c>
    </row>
    <row r="81" spans="1:97" x14ac:dyDescent="0.25">
      <c r="A81" s="17">
        <v>77</v>
      </c>
      <c r="B81" s="20" t="s">
        <v>87</v>
      </c>
      <c r="C81" s="20"/>
      <c r="D81" s="20" t="s">
        <v>77</v>
      </c>
      <c r="E81" s="20" t="s">
        <v>75</v>
      </c>
      <c r="F81" s="20" t="s">
        <v>8</v>
      </c>
      <c r="G81" s="578">
        <v>-99</v>
      </c>
      <c r="H81" s="578">
        <v>0.23682349997699048</v>
      </c>
      <c r="I81" s="578">
        <v>-99</v>
      </c>
      <c r="J81" s="578">
        <v>0.32646402302201455</v>
      </c>
      <c r="K81" s="578">
        <v>-99</v>
      </c>
      <c r="L81" s="578">
        <v>-99</v>
      </c>
      <c r="M81" s="578">
        <v>0.25124421001573477</v>
      </c>
      <c r="N81" s="578">
        <v>-99</v>
      </c>
      <c r="O81" s="578">
        <v>0.35118937282278839</v>
      </c>
      <c r="P81" s="578">
        <v>-99</v>
      </c>
      <c r="Q81" s="578">
        <v>-99</v>
      </c>
      <c r="R81" s="578">
        <v>0.21620318549301848</v>
      </c>
      <c r="S81" s="578">
        <v>-99</v>
      </c>
      <c r="T81" s="578">
        <v>0.29972257398637026</v>
      </c>
      <c r="U81" s="578">
        <v>-99</v>
      </c>
      <c r="V81" s="578">
        <v>-99</v>
      </c>
      <c r="W81" s="578">
        <v>-99</v>
      </c>
      <c r="X81" s="578">
        <v>-99</v>
      </c>
      <c r="Y81" s="578">
        <v>-99</v>
      </c>
      <c r="Z81" s="578">
        <v>-99</v>
      </c>
      <c r="AA81" s="578">
        <v>-99</v>
      </c>
      <c r="AB81" s="578">
        <v>0.25481262035751856</v>
      </c>
      <c r="AC81" s="578">
        <v>-99</v>
      </c>
      <c r="AD81" s="578">
        <v>0.32835340399050134</v>
      </c>
      <c r="AE81" s="578">
        <v>-99</v>
      </c>
      <c r="AF81" s="578">
        <v>-99</v>
      </c>
      <c r="AG81" s="579">
        <v>0.3031481797874766</v>
      </c>
      <c r="AH81" s="578">
        <v>-99</v>
      </c>
      <c r="AI81" s="579">
        <v>0.43415130159261134</v>
      </c>
      <c r="AJ81" s="578">
        <v>-99</v>
      </c>
      <c r="AK81" s="578">
        <v>-99</v>
      </c>
      <c r="AL81" s="579">
        <v>0.32131257599519747</v>
      </c>
      <c r="AM81" s="578">
        <v>-99</v>
      </c>
      <c r="AN81" s="579">
        <v>0.46836190390284504</v>
      </c>
      <c r="AO81" s="580">
        <v>-99</v>
      </c>
      <c r="AP81" s="578">
        <v>-99</v>
      </c>
      <c r="AQ81" s="579">
        <v>0.28052456678740861</v>
      </c>
      <c r="AR81" s="578">
        <v>-99</v>
      </c>
      <c r="AS81" s="579">
        <v>0.39981942604290954</v>
      </c>
      <c r="AT81" s="578">
        <v>-99</v>
      </c>
      <c r="AU81" s="579">
        <v>-99</v>
      </c>
      <c r="AV81" s="579">
        <v>-99</v>
      </c>
      <c r="AW81" s="579">
        <v>-99</v>
      </c>
      <c r="AX81" s="579">
        <v>-99</v>
      </c>
      <c r="AY81" s="578">
        <v>-99</v>
      </c>
      <c r="AZ81" s="578">
        <v>-99</v>
      </c>
      <c r="BA81" s="579">
        <v>0.31451751128377992</v>
      </c>
      <c r="BB81" s="578">
        <v>-99</v>
      </c>
      <c r="BC81" s="579">
        <v>0.42728265278996092</v>
      </c>
      <c r="BD81" s="580">
        <v>-99</v>
      </c>
      <c r="BE81" s="592">
        <v>-99</v>
      </c>
      <c r="BF81" s="617"/>
      <c r="BG81" s="617"/>
      <c r="BH81" s="617"/>
      <c r="BI81" s="584">
        <v>-99</v>
      </c>
      <c r="BJ81" s="617"/>
      <c r="BK81" s="617"/>
      <c r="BL81" s="611"/>
      <c r="BM81" s="586"/>
      <c r="BN81" s="587"/>
      <c r="BO81" s="586"/>
      <c r="BP81" s="588"/>
      <c r="BQ81" s="588"/>
      <c r="BR81" s="588"/>
      <c r="BS81" s="587"/>
      <c r="BT81" s="617"/>
      <c r="BU81" s="617"/>
      <c r="BV81" s="617"/>
      <c r="BW81" s="617"/>
      <c r="BX81" s="617"/>
      <c r="BY81" s="617"/>
      <c r="BZ81" s="617"/>
      <c r="CA81" s="617"/>
      <c r="CB81" s="617"/>
      <c r="CC81" s="617"/>
      <c r="CD81" s="617"/>
      <c r="CE81" s="617"/>
      <c r="CF81" s="617"/>
      <c r="CG81" s="617"/>
      <c r="CH81" s="617"/>
      <c r="CI81" s="618"/>
      <c r="CJ81" s="618"/>
      <c r="CK81" s="618"/>
      <c r="CL81" s="618"/>
      <c r="CM81" s="618"/>
      <c r="CN81" s="618"/>
      <c r="CO81" s="618"/>
      <c r="CP81" s="618"/>
      <c r="CQ81" s="618"/>
      <c r="CR81" s="618"/>
      <c r="CS81" s="8">
        <v>49</v>
      </c>
    </row>
    <row r="82" spans="1:97" x14ac:dyDescent="0.25">
      <c r="A82" s="17">
        <v>78</v>
      </c>
      <c r="B82" s="20" t="s">
        <v>771</v>
      </c>
      <c r="C82" s="20"/>
      <c r="D82" s="20" t="s">
        <v>77</v>
      </c>
      <c r="E82" s="20" t="s">
        <v>75</v>
      </c>
      <c r="F82" s="20" t="s">
        <v>8</v>
      </c>
      <c r="G82" s="578">
        <v>6.0191999999999996E-2</v>
      </c>
      <c r="H82" s="578">
        <v>0.10106100888358101</v>
      </c>
      <c r="I82" s="578">
        <v>0.112661</v>
      </c>
      <c r="J82" s="578">
        <v>5.069545329760243E-2</v>
      </c>
      <c r="K82" s="578">
        <v>0.12864200000000001</v>
      </c>
      <c r="L82" s="578">
        <v>4.836E-2</v>
      </c>
      <c r="M82" s="578">
        <v>0.11600000000000001</v>
      </c>
      <c r="N82" s="578">
        <v>0.104895</v>
      </c>
      <c r="O82" s="578">
        <v>6.3E-2</v>
      </c>
      <c r="P82" s="578">
        <v>0.10430399999999999</v>
      </c>
      <c r="Q82" s="578">
        <v>4.4114999999999994E-2</v>
      </c>
      <c r="R82" s="578">
        <v>6.9000000000000006E-2</v>
      </c>
      <c r="S82" s="578">
        <v>0.115</v>
      </c>
      <c r="T82" s="578">
        <v>3.9E-2</v>
      </c>
      <c r="U82" s="578">
        <v>0.13480800000000001</v>
      </c>
      <c r="V82" s="578">
        <v>-99</v>
      </c>
      <c r="W82" s="578">
        <v>-99</v>
      </c>
      <c r="X82" s="578">
        <v>-99</v>
      </c>
      <c r="Y82" s="578">
        <v>-99</v>
      </c>
      <c r="Z82" s="578">
        <v>-99</v>
      </c>
      <c r="AA82" s="578">
        <v>0.16300799999999999</v>
      </c>
      <c r="AB82" s="578">
        <v>0.153</v>
      </c>
      <c r="AC82" s="578">
        <v>0.13973099999999999</v>
      </c>
      <c r="AD82" s="578">
        <v>4.8000000000000001E-2</v>
      </c>
      <c r="AE82" s="578">
        <v>0.19553600000000002</v>
      </c>
      <c r="AF82" s="578">
        <v>-99</v>
      </c>
      <c r="AG82" s="579">
        <v>-99</v>
      </c>
      <c r="AH82" s="578">
        <v>-99</v>
      </c>
      <c r="AI82" s="579">
        <v>-99</v>
      </c>
      <c r="AJ82" s="578">
        <v>-99</v>
      </c>
      <c r="AK82" s="578">
        <v>-99</v>
      </c>
      <c r="AL82" s="579">
        <v>-99</v>
      </c>
      <c r="AM82" s="578">
        <v>-99</v>
      </c>
      <c r="AN82" s="579">
        <v>-99</v>
      </c>
      <c r="AO82" s="580">
        <v>-99</v>
      </c>
      <c r="AP82" s="578">
        <v>-99</v>
      </c>
      <c r="AQ82" s="579">
        <v>-99</v>
      </c>
      <c r="AR82" s="578">
        <v>-99</v>
      </c>
      <c r="AS82" s="579">
        <v>-99</v>
      </c>
      <c r="AT82" s="578">
        <v>-99</v>
      </c>
      <c r="AU82" s="579">
        <v>-99</v>
      </c>
      <c r="AV82" s="579">
        <v>-99</v>
      </c>
      <c r="AW82" s="579">
        <v>-99</v>
      </c>
      <c r="AX82" s="579">
        <v>-99</v>
      </c>
      <c r="AY82" s="578">
        <v>-99</v>
      </c>
      <c r="AZ82" s="578">
        <v>-99</v>
      </c>
      <c r="BA82" s="579">
        <v>-99</v>
      </c>
      <c r="BB82" s="578">
        <v>-99</v>
      </c>
      <c r="BC82" s="579">
        <v>-99</v>
      </c>
      <c r="BD82" s="580">
        <v>-99</v>
      </c>
      <c r="BE82" s="581">
        <v>0.28000000000000003</v>
      </c>
      <c r="BF82" s="617"/>
      <c r="BG82" s="617"/>
      <c r="BH82" s="617"/>
      <c r="BI82" s="584">
        <v>-98</v>
      </c>
      <c r="BJ82" s="617"/>
      <c r="BK82" s="617"/>
      <c r="BL82" s="611"/>
      <c r="BM82" s="586"/>
      <c r="BN82" s="587"/>
      <c r="BO82" s="586"/>
      <c r="BP82" s="588"/>
      <c r="BQ82" s="588"/>
      <c r="BR82" s="588"/>
      <c r="BS82" s="587"/>
      <c r="BT82" s="617"/>
      <c r="BU82" s="617"/>
      <c r="BV82" s="617"/>
      <c r="BW82" s="617"/>
      <c r="BX82" s="617"/>
      <c r="BY82" s="617"/>
      <c r="BZ82" s="617"/>
      <c r="CA82" s="617"/>
      <c r="CB82" s="617"/>
      <c r="CC82" s="617"/>
      <c r="CD82" s="617"/>
      <c r="CE82" s="617"/>
      <c r="CF82" s="617"/>
      <c r="CG82" s="617"/>
      <c r="CH82" s="617"/>
      <c r="CI82" s="618"/>
      <c r="CJ82" s="618"/>
      <c r="CK82" s="618"/>
      <c r="CL82" s="618"/>
      <c r="CM82" s="618"/>
      <c r="CN82" s="618"/>
      <c r="CO82" s="618"/>
      <c r="CP82" s="618"/>
      <c r="CQ82" s="618"/>
      <c r="CR82" s="618"/>
      <c r="CS82" s="8">
        <v>47</v>
      </c>
    </row>
    <row r="83" spans="1:97" x14ac:dyDescent="0.25">
      <c r="A83" s="17">
        <v>79</v>
      </c>
      <c r="B83" s="20" t="s">
        <v>30</v>
      </c>
      <c r="C83" s="20"/>
      <c r="D83" s="20" t="s">
        <v>77</v>
      </c>
      <c r="E83" s="20" t="s">
        <v>74</v>
      </c>
      <c r="F83" s="20" t="s">
        <v>8</v>
      </c>
      <c r="G83" s="578">
        <v>0.09</v>
      </c>
      <c r="H83" s="578">
        <v>0.17593836027863638</v>
      </c>
      <c r="I83" s="578">
        <v>-98</v>
      </c>
      <c r="J83" s="578">
        <v>0.16778750749333124</v>
      </c>
      <c r="K83" s="578">
        <v>-99</v>
      </c>
      <c r="L83" s="578">
        <v>7.6999999999999999E-2</v>
      </c>
      <c r="M83" s="578">
        <v>0.15732102653177737</v>
      </c>
      <c r="N83" s="578">
        <v>-98</v>
      </c>
      <c r="O83" s="578">
        <v>0.14132079262317598</v>
      </c>
      <c r="P83" s="578">
        <v>-99</v>
      </c>
      <c r="Q83" s="578">
        <v>0.1</v>
      </c>
      <c r="R83" s="578">
        <v>0.21836277466394402</v>
      </c>
      <c r="S83" s="578">
        <v>-98</v>
      </c>
      <c r="T83" s="578">
        <v>0.20464400349893494</v>
      </c>
      <c r="U83" s="578">
        <v>-99</v>
      </c>
      <c r="V83" s="578">
        <v>-99</v>
      </c>
      <c r="W83" s="578">
        <v>-99</v>
      </c>
      <c r="X83" s="578">
        <v>-99</v>
      </c>
      <c r="Y83" s="578">
        <v>-99</v>
      </c>
      <c r="Z83" s="578">
        <v>-99</v>
      </c>
      <c r="AA83" s="578">
        <v>0.1</v>
      </c>
      <c r="AB83" s="578">
        <v>9.9452698865068509E-2</v>
      </c>
      <c r="AC83" s="578">
        <v>-98</v>
      </c>
      <c r="AD83" s="578">
        <v>0.13651000633296778</v>
      </c>
      <c r="AE83" s="578">
        <v>-99</v>
      </c>
      <c r="AF83" s="578">
        <v>-99</v>
      </c>
      <c r="AG83" s="579">
        <v>0.20676044257001719</v>
      </c>
      <c r="AH83" s="578">
        <v>-99</v>
      </c>
      <c r="AI83" s="579">
        <v>0.20626864540110718</v>
      </c>
      <c r="AJ83" s="578">
        <v>-99</v>
      </c>
      <c r="AK83" s="578">
        <v>-99</v>
      </c>
      <c r="AL83" s="579">
        <v>0.18443571309106296</v>
      </c>
      <c r="AM83" s="578">
        <v>-99</v>
      </c>
      <c r="AN83" s="579">
        <v>0.16911357397507726</v>
      </c>
      <c r="AO83" s="580">
        <v>-99</v>
      </c>
      <c r="AP83" s="578">
        <v>-99</v>
      </c>
      <c r="AQ83" s="579">
        <v>0.25861320650530462</v>
      </c>
      <c r="AR83" s="578">
        <v>-99</v>
      </c>
      <c r="AS83" s="579">
        <v>0.25580128721278356</v>
      </c>
      <c r="AT83" s="578">
        <v>-99</v>
      </c>
      <c r="AU83" s="579">
        <v>-99</v>
      </c>
      <c r="AV83" s="579">
        <v>-99</v>
      </c>
      <c r="AW83" s="579">
        <v>-99</v>
      </c>
      <c r="AX83" s="579">
        <v>-99</v>
      </c>
      <c r="AY83" s="578">
        <v>-99</v>
      </c>
      <c r="AZ83" s="578">
        <v>-99</v>
      </c>
      <c r="BA83" s="579">
        <v>0.1117405083498291</v>
      </c>
      <c r="BB83" s="578">
        <v>-99</v>
      </c>
      <c r="BC83" s="579">
        <v>0.17020724819949418</v>
      </c>
      <c r="BD83" s="580">
        <v>-99</v>
      </c>
      <c r="BE83" s="581">
        <v>0.57999999999999996</v>
      </c>
      <c r="BF83" s="617"/>
      <c r="BG83" s="617"/>
      <c r="BH83" s="617"/>
      <c r="BI83" s="584">
        <v>90</v>
      </c>
      <c r="BJ83" s="617"/>
      <c r="BK83" s="617"/>
      <c r="BL83" s="611"/>
      <c r="BM83" s="586"/>
      <c r="BN83" s="587"/>
      <c r="BO83" s="586"/>
      <c r="BP83" s="588"/>
      <c r="BQ83" s="588"/>
      <c r="BR83" s="588"/>
      <c r="BS83" s="587"/>
      <c r="BT83" s="617"/>
      <c r="BU83" s="617"/>
      <c r="BV83" s="617"/>
      <c r="BW83" s="617"/>
      <c r="BX83" s="617"/>
      <c r="BY83" s="617"/>
      <c r="BZ83" s="617"/>
      <c r="CA83" s="617"/>
      <c r="CB83" s="617"/>
      <c r="CC83" s="617"/>
      <c r="CD83" s="617"/>
      <c r="CE83" s="617"/>
      <c r="CF83" s="617"/>
      <c r="CG83" s="617"/>
      <c r="CH83" s="617"/>
      <c r="CI83" s="618"/>
      <c r="CJ83" s="618"/>
      <c r="CK83" s="618"/>
      <c r="CL83" s="618"/>
      <c r="CM83" s="618"/>
      <c r="CN83" s="618"/>
      <c r="CO83" s="618"/>
      <c r="CP83" s="618"/>
      <c r="CQ83" s="618"/>
      <c r="CR83" s="618"/>
      <c r="CS83" s="8">
        <v>40</v>
      </c>
    </row>
    <row r="84" spans="1:97" x14ac:dyDescent="0.25">
      <c r="A84" s="17">
        <v>80</v>
      </c>
      <c r="B84" s="562" t="s">
        <v>770</v>
      </c>
      <c r="C84" s="562"/>
      <c r="D84" s="20" t="s">
        <v>77</v>
      </c>
      <c r="E84" s="20" t="s">
        <v>75</v>
      </c>
      <c r="F84" s="20" t="s">
        <v>8</v>
      </c>
      <c r="G84" s="578">
        <v>3.2000000000000001E-2</v>
      </c>
      <c r="H84" s="578">
        <v>4.9346286092956798E-2</v>
      </c>
      <c r="I84" s="578">
        <v>-98</v>
      </c>
      <c r="J84" s="578">
        <v>4.8223933953954405E-2</v>
      </c>
      <c r="K84" s="578">
        <v>-99</v>
      </c>
      <c r="L84" s="578">
        <v>4.3999999999999997E-2</v>
      </c>
      <c r="M84" s="578">
        <v>4.8692923461982694E-2</v>
      </c>
      <c r="N84" s="578">
        <v>-98</v>
      </c>
      <c r="O84" s="578">
        <v>4.1407131208971097E-2</v>
      </c>
      <c r="P84" s="578">
        <v>-99</v>
      </c>
      <c r="Q84" s="578">
        <v>2.9000000000000001E-2</v>
      </c>
      <c r="R84" s="578">
        <v>6.0677902890625308E-2</v>
      </c>
      <c r="S84" s="578">
        <v>-98</v>
      </c>
      <c r="T84" s="578">
        <v>6.3972681955597202E-2</v>
      </c>
      <c r="U84" s="578">
        <v>-99</v>
      </c>
      <c r="V84" s="578">
        <v>-99</v>
      </c>
      <c r="W84" s="578">
        <v>-99</v>
      </c>
      <c r="X84" s="578">
        <v>-99</v>
      </c>
      <c r="Y84" s="578">
        <v>-99</v>
      </c>
      <c r="Z84" s="578">
        <v>-99</v>
      </c>
      <c r="AA84" s="578">
        <v>0</v>
      </c>
      <c r="AB84" s="578">
        <v>1.3489284189937186E-2</v>
      </c>
      <c r="AC84" s="578">
        <v>-98</v>
      </c>
      <c r="AD84" s="578">
        <v>1.7934737100541352E-2</v>
      </c>
      <c r="AE84" s="578">
        <v>-99</v>
      </c>
      <c r="AF84" s="578">
        <v>-99</v>
      </c>
      <c r="AG84" s="579">
        <v>5.5545740507961509E-2</v>
      </c>
      <c r="AH84" s="578">
        <v>-99</v>
      </c>
      <c r="AI84" s="579">
        <v>5.4316197866149371E-2</v>
      </c>
      <c r="AJ84" s="578">
        <v>-99</v>
      </c>
      <c r="AK84" s="578">
        <v>-99</v>
      </c>
      <c r="AL84" s="579">
        <v>5.1426340068076656E-2</v>
      </c>
      <c r="AM84" s="578">
        <v>-99</v>
      </c>
      <c r="AN84" s="579">
        <v>4.5386776795658085E-2</v>
      </c>
      <c r="AO84" s="580">
        <v>-99</v>
      </c>
      <c r="AP84" s="578">
        <v>-99</v>
      </c>
      <c r="AQ84" s="579">
        <v>7.1866012915475036E-2</v>
      </c>
      <c r="AR84" s="578">
        <v>-99</v>
      </c>
      <c r="AS84" s="579">
        <v>7.374595572895698E-2</v>
      </c>
      <c r="AT84" s="578">
        <v>-99</v>
      </c>
      <c r="AU84" s="579">
        <v>-99</v>
      </c>
      <c r="AV84" s="579">
        <v>-99</v>
      </c>
      <c r="AW84" s="579">
        <v>-99</v>
      </c>
      <c r="AX84" s="579">
        <v>-99</v>
      </c>
      <c r="AY84" s="578">
        <v>-99</v>
      </c>
      <c r="AZ84" s="578">
        <v>-99</v>
      </c>
      <c r="BA84" s="579">
        <v>1.5255367987336624E-2</v>
      </c>
      <c r="BB84" s="578">
        <v>-99</v>
      </c>
      <c r="BC84" s="579">
        <v>1.890378685457994E-2</v>
      </c>
      <c r="BD84" s="580">
        <v>-99</v>
      </c>
      <c r="BE84" s="592">
        <v>-99</v>
      </c>
      <c r="BF84" s="617"/>
      <c r="BG84" s="617"/>
      <c r="BH84" s="617"/>
      <c r="BI84" s="584">
        <v>-99</v>
      </c>
      <c r="BJ84" s="617"/>
      <c r="BK84" s="617"/>
      <c r="BL84" s="611"/>
      <c r="BM84" s="586"/>
      <c r="BN84" s="587"/>
      <c r="BO84" s="586"/>
      <c r="BP84" s="588"/>
      <c r="BQ84" s="588"/>
      <c r="BR84" s="588"/>
      <c r="BS84" s="587"/>
      <c r="BT84" s="617"/>
      <c r="BU84" s="617"/>
      <c r="BV84" s="617"/>
      <c r="BW84" s="617"/>
      <c r="BX84" s="617"/>
      <c r="BY84" s="617"/>
      <c r="BZ84" s="617"/>
      <c r="CA84" s="617"/>
      <c r="CB84" s="617"/>
      <c r="CC84" s="617"/>
      <c r="CD84" s="617"/>
      <c r="CE84" s="617"/>
      <c r="CF84" s="617"/>
      <c r="CG84" s="617"/>
      <c r="CH84" s="617"/>
      <c r="CI84" s="618"/>
      <c r="CJ84" s="618"/>
      <c r="CK84" s="618"/>
      <c r="CL84" s="618"/>
      <c r="CM84" s="618"/>
      <c r="CN84" s="618"/>
      <c r="CO84" s="618"/>
      <c r="CP84" s="618"/>
      <c r="CQ84" s="618"/>
      <c r="CR84" s="618"/>
      <c r="CS84" s="8">
        <v>94</v>
      </c>
    </row>
    <row r="85" spans="1:97" x14ac:dyDescent="0.25">
      <c r="A85" s="17">
        <v>81</v>
      </c>
      <c r="B85" s="20" t="s">
        <v>19</v>
      </c>
      <c r="C85" s="20" t="s">
        <v>185</v>
      </c>
      <c r="D85" s="20" t="s">
        <v>77</v>
      </c>
      <c r="E85" s="20" t="s">
        <v>75</v>
      </c>
      <c r="F85" s="20" t="s">
        <v>8</v>
      </c>
      <c r="G85" s="578">
        <v>-99</v>
      </c>
      <c r="H85" s="578">
        <v>0.31399245879919252</v>
      </c>
      <c r="I85" s="578">
        <v>0.311</v>
      </c>
      <c r="J85" s="578">
        <v>0.45028942619851753</v>
      </c>
      <c r="K85" s="578">
        <v>0.41900000000000004</v>
      </c>
      <c r="L85" s="578">
        <v>-99</v>
      </c>
      <c r="M85" s="578">
        <v>0.35899999999999999</v>
      </c>
      <c r="N85" s="578">
        <v>0.44800000000000001</v>
      </c>
      <c r="O85" s="578">
        <v>0.47199999999999998</v>
      </c>
      <c r="P85" s="578">
        <v>0.48099999999999998</v>
      </c>
      <c r="Q85" s="578">
        <v>-99</v>
      </c>
      <c r="R85" s="578">
        <v>0.27500000000000002</v>
      </c>
      <c r="S85" s="578">
        <v>0.18099999999999999</v>
      </c>
      <c r="T85" s="578">
        <v>0.439</v>
      </c>
      <c r="U85" s="578">
        <v>0.35599999999999998</v>
      </c>
      <c r="V85" s="578">
        <v>-99</v>
      </c>
      <c r="W85" s="578">
        <v>-99</v>
      </c>
      <c r="X85" s="578">
        <v>-99</v>
      </c>
      <c r="Y85" s="578">
        <v>-99</v>
      </c>
      <c r="Z85" s="578">
        <v>-99</v>
      </c>
      <c r="AA85" s="578">
        <v>-99</v>
      </c>
      <c r="AB85" s="578">
        <v>0.28599999999999998</v>
      </c>
      <c r="AC85" s="578">
        <v>0.221</v>
      </c>
      <c r="AD85" s="578">
        <v>0.41</v>
      </c>
      <c r="AE85" s="578">
        <v>0.41</v>
      </c>
      <c r="AF85" s="578">
        <v>-99</v>
      </c>
      <c r="AG85" s="579">
        <v>-99</v>
      </c>
      <c r="AH85" s="578">
        <v>-99</v>
      </c>
      <c r="AI85" s="579">
        <v>-99</v>
      </c>
      <c r="AJ85" s="578">
        <v>-99</v>
      </c>
      <c r="AK85" s="578">
        <v>-99</v>
      </c>
      <c r="AL85" s="579">
        <v>-99</v>
      </c>
      <c r="AM85" s="578">
        <v>-99</v>
      </c>
      <c r="AN85" s="579">
        <v>-99</v>
      </c>
      <c r="AO85" s="580">
        <v>-99</v>
      </c>
      <c r="AP85" s="578">
        <v>-99</v>
      </c>
      <c r="AQ85" s="579">
        <v>-99</v>
      </c>
      <c r="AR85" s="578">
        <v>-99</v>
      </c>
      <c r="AS85" s="579">
        <v>-99</v>
      </c>
      <c r="AT85" s="578">
        <v>-99</v>
      </c>
      <c r="AU85" s="579">
        <v>-99</v>
      </c>
      <c r="AV85" s="579">
        <v>-99</v>
      </c>
      <c r="AW85" s="579">
        <v>-99</v>
      </c>
      <c r="AX85" s="579">
        <v>-99</v>
      </c>
      <c r="AY85" s="578">
        <v>-99</v>
      </c>
      <c r="AZ85" s="578">
        <v>-99</v>
      </c>
      <c r="BA85" s="579">
        <v>-99</v>
      </c>
      <c r="BB85" s="578">
        <v>-99</v>
      </c>
      <c r="BC85" s="579">
        <v>-99</v>
      </c>
      <c r="BD85" s="580">
        <v>-99</v>
      </c>
      <c r="BE85" s="592">
        <v>-99</v>
      </c>
      <c r="BF85" s="617"/>
      <c r="BG85" s="617"/>
      <c r="BH85" s="617"/>
      <c r="BI85" s="584">
        <v>-99</v>
      </c>
      <c r="BJ85" s="617"/>
      <c r="BK85" s="617"/>
      <c r="BL85" s="611"/>
      <c r="BM85" s="586"/>
      <c r="BN85" s="587"/>
      <c r="BO85" s="586"/>
      <c r="BP85" s="588"/>
      <c r="BQ85" s="588"/>
      <c r="BR85" s="588"/>
      <c r="BS85" s="587"/>
      <c r="BT85" s="617"/>
      <c r="BU85" s="617"/>
      <c r="BV85" s="617"/>
      <c r="BW85" s="617"/>
      <c r="BX85" s="617"/>
      <c r="BY85" s="617"/>
      <c r="BZ85" s="617"/>
      <c r="CA85" s="617"/>
      <c r="CB85" s="617"/>
      <c r="CC85" s="617"/>
      <c r="CD85" s="617"/>
      <c r="CE85" s="617"/>
      <c r="CF85" s="617"/>
      <c r="CG85" s="617"/>
      <c r="CH85" s="617"/>
      <c r="CI85" s="618"/>
      <c r="CJ85" s="618"/>
      <c r="CK85" s="618"/>
      <c r="CL85" s="618"/>
      <c r="CM85" s="618"/>
      <c r="CN85" s="618"/>
      <c r="CO85" s="618"/>
      <c r="CP85" s="618"/>
      <c r="CQ85" s="618"/>
      <c r="CR85" s="618"/>
      <c r="CS85" s="8">
        <v>21</v>
      </c>
    </row>
    <row r="86" spans="1:97" x14ac:dyDescent="0.25">
      <c r="A86" s="17">
        <v>82</v>
      </c>
      <c r="B86" s="20" t="s">
        <v>769</v>
      </c>
      <c r="C86" s="20"/>
      <c r="D86" s="20" t="s">
        <v>77</v>
      </c>
      <c r="E86" s="20" t="s">
        <v>75</v>
      </c>
      <c r="F86" s="20" t="s">
        <v>8</v>
      </c>
      <c r="G86" s="578">
        <v>-99</v>
      </c>
      <c r="H86" s="578">
        <v>5.4250870976928683E-2</v>
      </c>
      <c r="I86" s="578">
        <v>-99</v>
      </c>
      <c r="J86" s="578">
        <v>8.1236690667794473E-2</v>
      </c>
      <c r="K86" s="578">
        <v>-99</v>
      </c>
      <c r="L86" s="578">
        <v>-99</v>
      </c>
      <c r="M86" s="578">
        <v>5.7028889760299177E-2</v>
      </c>
      <c r="N86" s="578">
        <v>-99</v>
      </c>
      <c r="O86" s="578">
        <v>7.9792718385216316E-2</v>
      </c>
      <c r="P86" s="578">
        <v>-99</v>
      </c>
      <c r="Q86" s="578">
        <v>-99</v>
      </c>
      <c r="R86" s="578">
        <v>5.2265469385313026E-2</v>
      </c>
      <c r="S86" s="578">
        <v>-99</v>
      </c>
      <c r="T86" s="578">
        <v>7.9974773630620805E-2</v>
      </c>
      <c r="U86" s="578">
        <v>-99</v>
      </c>
      <c r="V86" s="578">
        <v>-99</v>
      </c>
      <c r="W86" s="578">
        <v>-99</v>
      </c>
      <c r="X86" s="578">
        <v>-99</v>
      </c>
      <c r="Y86" s="578">
        <v>-99</v>
      </c>
      <c r="Z86" s="578">
        <v>-99</v>
      </c>
      <c r="AA86" s="578">
        <v>-99</v>
      </c>
      <c r="AB86" s="578">
        <v>5.1019868039317663E-2</v>
      </c>
      <c r="AC86" s="578">
        <v>-99</v>
      </c>
      <c r="AD86" s="578">
        <v>9.1161404504292845E-2</v>
      </c>
      <c r="AE86" s="578">
        <v>-99</v>
      </c>
      <c r="AF86" s="578">
        <v>-99</v>
      </c>
      <c r="AG86" s="579">
        <v>5.8847064787650047E-2</v>
      </c>
      <c r="AH86" s="578">
        <v>-99</v>
      </c>
      <c r="AI86" s="579">
        <v>9.528722267960521E-2</v>
      </c>
      <c r="AJ86" s="578">
        <v>-99</v>
      </c>
      <c r="AK86" s="578">
        <v>-99</v>
      </c>
      <c r="AL86" s="579">
        <v>6.0021768529537479E-2</v>
      </c>
      <c r="AM86" s="578">
        <v>-99</v>
      </c>
      <c r="AN86" s="579">
        <v>9.1605198181646336E-2</v>
      </c>
      <c r="AO86" s="580">
        <v>-99</v>
      </c>
      <c r="AP86" s="578">
        <v>-99</v>
      </c>
      <c r="AQ86" s="579">
        <v>5.740344176839985E-2</v>
      </c>
      <c r="AR86" s="578">
        <v>-99</v>
      </c>
      <c r="AS86" s="579">
        <v>9.649109162378397E-2</v>
      </c>
      <c r="AT86" s="578">
        <v>-99</v>
      </c>
      <c r="AU86" s="579">
        <v>-99</v>
      </c>
      <c r="AV86" s="579">
        <v>-99</v>
      </c>
      <c r="AW86" s="579">
        <v>-99</v>
      </c>
      <c r="AX86" s="579">
        <v>-99</v>
      </c>
      <c r="AY86" s="578">
        <v>-99</v>
      </c>
      <c r="AZ86" s="578">
        <v>-99</v>
      </c>
      <c r="BA86" s="579">
        <v>5.9516737901013528E-2</v>
      </c>
      <c r="BB86" s="578">
        <v>-99</v>
      </c>
      <c r="BC86" s="579">
        <v>0.10488012480580389</v>
      </c>
      <c r="BD86" s="580">
        <v>-99</v>
      </c>
      <c r="BE86" s="592">
        <v>-99</v>
      </c>
      <c r="BF86" s="617"/>
      <c r="BG86" s="617"/>
      <c r="BH86" s="617"/>
      <c r="BI86" s="584">
        <v>-99</v>
      </c>
      <c r="BJ86" s="617"/>
      <c r="BK86" s="617"/>
      <c r="BL86" s="611"/>
      <c r="BM86" s="586"/>
      <c r="BN86" s="587"/>
      <c r="BO86" s="586"/>
      <c r="BP86" s="588"/>
      <c r="BQ86" s="588"/>
      <c r="BR86" s="588"/>
      <c r="BS86" s="587"/>
      <c r="BT86" s="617"/>
      <c r="BU86" s="617"/>
      <c r="BV86" s="617"/>
      <c r="BW86" s="617"/>
      <c r="BX86" s="617"/>
      <c r="BY86" s="617"/>
      <c r="BZ86" s="617"/>
      <c r="CA86" s="617"/>
      <c r="CB86" s="617"/>
      <c r="CC86" s="617"/>
      <c r="CD86" s="617"/>
      <c r="CE86" s="617"/>
      <c r="CF86" s="617"/>
      <c r="CG86" s="617"/>
      <c r="CH86" s="617"/>
      <c r="CI86" s="618"/>
      <c r="CJ86" s="618"/>
      <c r="CK86" s="618"/>
      <c r="CL86" s="618"/>
      <c r="CM86" s="618"/>
      <c r="CN86" s="618"/>
      <c r="CO86" s="618"/>
      <c r="CP86" s="618"/>
      <c r="CQ86" s="618"/>
      <c r="CR86" s="618"/>
      <c r="CS86" s="8">
        <v>1</v>
      </c>
    </row>
    <row r="87" spans="1:97" x14ac:dyDescent="0.25">
      <c r="A87" s="17">
        <v>83</v>
      </c>
      <c r="B87" s="20" t="s">
        <v>83</v>
      </c>
      <c r="C87" s="20" t="s">
        <v>120</v>
      </c>
      <c r="D87" s="20" t="s">
        <v>82</v>
      </c>
      <c r="E87" s="20" t="s">
        <v>74</v>
      </c>
      <c r="F87" s="562" t="s">
        <v>8</v>
      </c>
      <c r="G87" s="578">
        <v>-99</v>
      </c>
      <c r="H87" s="578">
        <v>-99</v>
      </c>
      <c r="I87" s="578">
        <v>-99</v>
      </c>
      <c r="J87" s="578">
        <v>-99</v>
      </c>
      <c r="K87" s="578">
        <v>-99</v>
      </c>
      <c r="L87" s="578">
        <v>-99</v>
      </c>
      <c r="M87" s="578">
        <v>-99</v>
      </c>
      <c r="N87" s="578">
        <v>-99</v>
      </c>
      <c r="O87" s="578">
        <v>-99</v>
      </c>
      <c r="P87" s="578">
        <v>-99</v>
      </c>
      <c r="Q87" s="578">
        <v>-99</v>
      </c>
      <c r="R87" s="578">
        <v>-99</v>
      </c>
      <c r="S87" s="578">
        <v>-99</v>
      </c>
      <c r="T87" s="578">
        <v>-99</v>
      </c>
      <c r="U87" s="578">
        <v>-99</v>
      </c>
      <c r="V87" s="578">
        <v>-99</v>
      </c>
      <c r="W87" s="578">
        <v>-99</v>
      </c>
      <c r="X87" s="578">
        <v>-99</v>
      </c>
      <c r="Y87" s="578">
        <v>-99</v>
      </c>
      <c r="Z87" s="578">
        <v>-99</v>
      </c>
      <c r="AA87" s="578">
        <v>-99</v>
      </c>
      <c r="AB87" s="578">
        <v>-99</v>
      </c>
      <c r="AC87" s="578">
        <v>-99</v>
      </c>
      <c r="AD87" s="578">
        <v>-99</v>
      </c>
      <c r="AE87" s="578">
        <v>-99</v>
      </c>
      <c r="AF87" s="578">
        <v>-99</v>
      </c>
      <c r="AG87" s="579">
        <v>-99</v>
      </c>
      <c r="AH87" s="578">
        <v>-99</v>
      </c>
      <c r="AI87" s="579">
        <v>-99</v>
      </c>
      <c r="AJ87" s="578">
        <v>-99</v>
      </c>
      <c r="AK87" s="578">
        <v>-99</v>
      </c>
      <c r="AL87" s="579">
        <v>-99</v>
      </c>
      <c r="AM87" s="578">
        <v>-99</v>
      </c>
      <c r="AN87" s="579">
        <v>-99</v>
      </c>
      <c r="AO87" s="580">
        <v>-99</v>
      </c>
      <c r="AP87" s="578">
        <v>-99</v>
      </c>
      <c r="AQ87" s="579">
        <v>-99</v>
      </c>
      <c r="AR87" s="578">
        <v>-99</v>
      </c>
      <c r="AS87" s="579">
        <v>-99</v>
      </c>
      <c r="AT87" s="578">
        <v>-99</v>
      </c>
      <c r="AU87" s="579">
        <v>-99</v>
      </c>
      <c r="AV87" s="579">
        <v>-99</v>
      </c>
      <c r="AW87" s="579">
        <v>-99</v>
      </c>
      <c r="AX87" s="579">
        <v>-99</v>
      </c>
      <c r="AY87" s="578">
        <v>-99</v>
      </c>
      <c r="AZ87" s="578">
        <v>-99</v>
      </c>
      <c r="BA87" s="579">
        <v>-99</v>
      </c>
      <c r="BB87" s="578">
        <v>-99</v>
      </c>
      <c r="BC87" s="579">
        <v>-99</v>
      </c>
      <c r="BD87" s="580">
        <v>-99</v>
      </c>
      <c r="BE87" s="596">
        <v>0.7</v>
      </c>
      <c r="BF87" s="617"/>
      <c r="BG87" s="617"/>
      <c r="BH87" s="617"/>
      <c r="BI87" s="609">
        <v>55</v>
      </c>
      <c r="BJ87" s="617"/>
      <c r="BK87" s="617"/>
      <c r="BL87" s="611"/>
      <c r="BM87" s="586"/>
      <c r="BN87" s="587"/>
      <c r="BO87" s="586"/>
      <c r="BP87" s="588"/>
      <c r="BQ87" s="588"/>
      <c r="BR87" s="588"/>
      <c r="BS87" s="587"/>
      <c r="BT87" s="617"/>
      <c r="BU87" s="617"/>
      <c r="BV87" s="617"/>
      <c r="BW87" s="617"/>
      <c r="BX87" s="617"/>
      <c r="BY87" s="617"/>
      <c r="BZ87" s="617"/>
      <c r="CA87" s="617"/>
      <c r="CB87" s="617"/>
      <c r="CC87" s="617"/>
      <c r="CD87" s="617"/>
      <c r="CE87" s="617"/>
      <c r="CF87" s="617"/>
      <c r="CG87" s="617"/>
      <c r="CH87" s="617"/>
      <c r="CI87" s="618"/>
      <c r="CJ87" s="618"/>
      <c r="CK87" s="618"/>
      <c r="CL87" s="618"/>
      <c r="CM87" s="618"/>
      <c r="CN87" s="618"/>
      <c r="CO87" s="618"/>
      <c r="CP87" s="618"/>
      <c r="CQ87" s="618"/>
      <c r="CR87" s="618"/>
      <c r="CS87" s="8">
        <v>12</v>
      </c>
    </row>
    <row r="88" spans="1:97" x14ac:dyDescent="0.25">
      <c r="A88" s="18">
        <v>84</v>
      </c>
      <c r="B88" s="7" t="s">
        <v>32</v>
      </c>
      <c r="C88" s="7"/>
      <c r="D88" s="7" t="s">
        <v>56</v>
      </c>
      <c r="E88" s="7"/>
      <c r="F88" s="567" t="s">
        <v>8</v>
      </c>
      <c r="G88" s="620">
        <v>-99</v>
      </c>
      <c r="H88" s="620">
        <v>-99</v>
      </c>
      <c r="I88" s="620">
        <v>-99</v>
      </c>
      <c r="J88" s="620">
        <v>-99</v>
      </c>
      <c r="K88" s="620">
        <v>-99</v>
      </c>
      <c r="L88" s="620">
        <v>-99</v>
      </c>
      <c r="M88" s="620">
        <v>-99</v>
      </c>
      <c r="N88" s="620">
        <v>-99</v>
      </c>
      <c r="O88" s="620">
        <v>-99</v>
      </c>
      <c r="P88" s="620">
        <v>-99</v>
      </c>
      <c r="Q88" s="620">
        <v>-99</v>
      </c>
      <c r="R88" s="620">
        <v>-99</v>
      </c>
      <c r="S88" s="620">
        <v>-99</v>
      </c>
      <c r="T88" s="620">
        <v>-99</v>
      </c>
      <c r="U88" s="620">
        <v>-99</v>
      </c>
      <c r="V88" s="620">
        <v>-99</v>
      </c>
      <c r="W88" s="620">
        <v>-99</v>
      </c>
      <c r="X88" s="620">
        <v>-99</v>
      </c>
      <c r="Y88" s="620">
        <v>-99</v>
      </c>
      <c r="Z88" s="620">
        <v>-99</v>
      </c>
      <c r="AA88" s="620">
        <v>-99</v>
      </c>
      <c r="AB88" s="620">
        <v>-99</v>
      </c>
      <c r="AC88" s="620">
        <v>-99</v>
      </c>
      <c r="AD88" s="620">
        <v>-99</v>
      </c>
      <c r="AE88" s="620">
        <v>-99</v>
      </c>
      <c r="AF88" s="620">
        <v>-99</v>
      </c>
      <c r="AG88" s="621">
        <v>-99</v>
      </c>
      <c r="AH88" s="620">
        <v>-99</v>
      </c>
      <c r="AI88" s="621">
        <v>-99</v>
      </c>
      <c r="AJ88" s="620">
        <v>-99</v>
      </c>
      <c r="AK88" s="620">
        <v>-99</v>
      </c>
      <c r="AL88" s="621">
        <v>-99</v>
      </c>
      <c r="AM88" s="620">
        <v>-99</v>
      </c>
      <c r="AN88" s="621">
        <v>-99</v>
      </c>
      <c r="AO88" s="622">
        <v>-99</v>
      </c>
      <c r="AP88" s="620">
        <v>-99</v>
      </c>
      <c r="AQ88" s="621">
        <v>-99</v>
      </c>
      <c r="AR88" s="620">
        <v>-99</v>
      </c>
      <c r="AS88" s="621">
        <v>-99</v>
      </c>
      <c r="AT88" s="620">
        <v>-99</v>
      </c>
      <c r="AU88" s="621">
        <v>-99</v>
      </c>
      <c r="AV88" s="621">
        <v>-99</v>
      </c>
      <c r="AW88" s="621">
        <v>-99</v>
      </c>
      <c r="AX88" s="621">
        <v>-99</v>
      </c>
      <c r="AY88" s="620">
        <v>-99</v>
      </c>
      <c r="AZ88" s="620">
        <v>-99</v>
      </c>
      <c r="BA88" s="621">
        <v>-99</v>
      </c>
      <c r="BB88" s="620">
        <v>-99</v>
      </c>
      <c r="BC88" s="621">
        <v>-99</v>
      </c>
      <c r="BD88" s="622">
        <v>-99</v>
      </c>
      <c r="BE88" s="623">
        <v>-99</v>
      </c>
      <c r="BF88" s="617"/>
      <c r="BG88" s="617"/>
      <c r="BH88" s="617"/>
      <c r="BI88" s="624">
        <v>-99</v>
      </c>
      <c r="BJ88" s="617"/>
      <c r="BK88" s="617"/>
      <c r="BL88" s="617"/>
      <c r="BM88" s="586"/>
      <c r="BN88" s="587"/>
      <c r="BO88" s="586"/>
      <c r="BP88" s="588"/>
      <c r="BQ88" s="588"/>
      <c r="BR88" s="588"/>
      <c r="BS88" s="587"/>
      <c r="BT88" s="617"/>
      <c r="BU88" s="617"/>
      <c r="BV88" s="617"/>
      <c r="BW88" s="617"/>
      <c r="BX88" s="617"/>
      <c r="BY88" s="617"/>
      <c r="BZ88" s="617"/>
      <c r="CA88" s="617"/>
      <c r="CB88" s="617"/>
      <c r="CC88" s="617"/>
      <c r="CD88" s="617"/>
      <c r="CE88" s="617"/>
      <c r="CF88" s="617"/>
      <c r="CG88" s="617"/>
      <c r="CH88" s="617"/>
      <c r="CI88" s="618"/>
      <c r="CJ88" s="618"/>
      <c r="CK88" s="618"/>
      <c r="CL88" s="618"/>
      <c r="CM88" s="618"/>
      <c r="CN88" s="618"/>
      <c r="CO88" s="618"/>
      <c r="CP88" s="618"/>
      <c r="CQ88" s="618"/>
      <c r="CR88" s="618"/>
      <c r="CS88" s="8">
        <v>109</v>
      </c>
    </row>
    <row r="89" spans="1:97" x14ac:dyDescent="0.25">
      <c r="A89" s="18">
        <v>85</v>
      </c>
      <c r="B89" s="7" t="s">
        <v>768</v>
      </c>
      <c r="C89" s="7"/>
      <c r="D89" s="7" t="s">
        <v>56</v>
      </c>
      <c r="E89" s="7"/>
      <c r="F89" s="567" t="s">
        <v>8</v>
      </c>
      <c r="G89" s="620">
        <v>-99</v>
      </c>
      <c r="H89" s="620">
        <v>-99</v>
      </c>
      <c r="I89" s="620">
        <v>-99</v>
      </c>
      <c r="J89" s="620">
        <v>-99</v>
      </c>
      <c r="K89" s="620">
        <v>-99</v>
      </c>
      <c r="L89" s="620">
        <v>-99</v>
      </c>
      <c r="M89" s="620">
        <v>-99</v>
      </c>
      <c r="N89" s="620">
        <v>-99</v>
      </c>
      <c r="O89" s="620">
        <v>-99</v>
      </c>
      <c r="P89" s="620">
        <v>-99</v>
      </c>
      <c r="Q89" s="620">
        <v>-99</v>
      </c>
      <c r="R89" s="620">
        <v>-99</v>
      </c>
      <c r="S89" s="620">
        <v>-99</v>
      </c>
      <c r="T89" s="620">
        <v>-99</v>
      </c>
      <c r="U89" s="620">
        <v>-99</v>
      </c>
      <c r="V89" s="620">
        <v>-99</v>
      </c>
      <c r="W89" s="620">
        <v>-99</v>
      </c>
      <c r="X89" s="620">
        <v>-99</v>
      </c>
      <c r="Y89" s="620">
        <v>-99</v>
      </c>
      <c r="Z89" s="620">
        <v>-99</v>
      </c>
      <c r="AA89" s="620">
        <v>-99</v>
      </c>
      <c r="AB89" s="620">
        <v>-99</v>
      </c>
      <c r="AC89" s="620">
        <v>-99</v>
      </c>
      <c r="AD89" s="620">
        <v>-99</v>
      </c>
      <c r="AE89" s="620">
        <v>-99</v>
      </c>
      <c r="AF89" s="620">
        <v>-99</v>
      </c>
      <c r="AG89" s="621">
        <v>-99</v>
      </c>
      <c r="AH89" s="620">
        <v>-99</v>
      </c>
      <c r="AI89" s="621">
        <v>-99</v>
      </c>
      <c r="AJ89" s="620">
        <v>-99</v>
      </c>
      <c r="AK89" s="620">
        <v>-99</v>
      </c>
      <c r="AL89" s="621">
        <v>-99</v>
      </c>
      <c r="AM89" s="620">
        <v>-99</v>
      </c>
      <c r="AN89" s="621">
        <v>-99</v>
      </c>
      <c r="AO89" s="622">
        <v>-99</v>
      </c>
      <c r="AP89" s="620">
        <v>-99</v>
      </c>
      <c r="AQ89" s="621">
        <v>-99</v>
      </c>
      <c r="AR89" s="620">
        <v>-99</v>
      </c>
      <c r="AS89" s="621">
        <v>-99</v>
      </c>
      <c r="AT89" s="620">
        <v>-99</v>
      </c>
      <c r="AU89" s="621">
        <v>-99</v>
      </c>
      <c r="AV89" s="621">
        <v>-99</v>
      </c>
      <c r="AW89" s="621">
        <v>-99</v>
      </c>
      <c r="AX89" s="621">
        <v>-99</v>
      </c>
      <c r="AY89" s="620">
        <v>-99</v>
      </c>
      <c r="AZ89" s="620">
        <v>-99</v>
      </c>
      <c r="BA89" s="621">
        <v>-99</v>
      </c>
      <c r="BB89" s="620">
        <v>-99</v>
      </c>
      <c r="BC89" s="621">
        <v>-99</v>
      </c>
      <c r="BD89" s="622">
        <v>-99</v>
      </c>
      <c r="BE89" s="623">
        <v>-99</v>
      </c>
      <c r="BF89" s="617"/>
      <c r="BG89" s="617"/>
      <c r="BH89" s="617"/>
      <c r="BI89" s="624">
        <v>-99</v>
      </c>
      <c r="BJ89" s="617"/>
      <c r="BK89" s="617"/>
      <c r="BL89" s="617"/>
      <c r="BM89" s="586"/>
      <c r="BN89" s="587"/>
      <c r="BO89" s="586"/>
      <c r="BP89" s="588"/>
      <c r="BQ89" s="588"/>
      <c r="BR89" s="588"/>
      <c r="BS89" s="587"/>
      <c r="BT89" s="617"/>
      <c r="BU89" s="617"/>
      <c r="BV89" s="617"/>
      <c r="BW89" s="617"/>
      <c r="BX89" s="617"/>
      <c r="BY89" s="617"/>
      <c r="BZ89" s="617"/>
      <c r="CA89" s="617"/>
      <c r="CB89" s="617"/>
      <c r="CC89" s="617"/>
      <c r="CD89" s="617"/>
      <c r="CE89" s="617"/>
      <c r="CF89" s="617"/>
      <c r="CG89" s="617"/>
      <c r="CH89" s="617"/>
      <c r="CI89" s="618"/>
      <c r="CJ89" s="618"/>
      <c r="CK89" s="618"/>
      <c r="CL89" s="618"/>
      <c r="CM89" s="618"/>
      <c r="CN89" s="618"/>
      <c r="CO89" s="618"/>
      <c r="CP89" s="618"/>
      <c r="CQ89" s="618"/>
      <c r="CR89" s="618"/>
      <c r="CS89" s="8">
        <v>93</v>
      </c>
    </row>
    <row r="90" spans="1:97" x14ac:dyDescent="0.25">
      <c r="A90" s="18">
        <v>86</v>
      </c>
      <c r="B90" s="7" t="s">
        <v>767</v>
      </c>
      <c r="C90" s="7"/>
      <c r="D90" s="7" t="s">
        <v>56</v>
      </c>
      <c r="E90" s="7"/>
      <c r="F90" s="567" t="s">
        <v>8</v>
      </c>
      <c r="G90" s="620">
        <v>-99</v>
      </c>
      <c r="H90" s="620">
        <v>-99</v>
      </c>
      <c r="I90" s="620">
        <v>-99</v>
      </c>
      <c r="J90" s="620">
        <v>-99</v>
      </c>
      <c r="K90" s="620">
        <v>-99</v>
      </c>
      <c r="L90" s="620">
        <v>-99</v>
      </c>
      <c r="M90" s="620">
        <v>-99</v>
      </c>
      <c r="N90" s="620">
        <v>-99</v>
      </c>
      <c r="O90" s="620">
        <v>-99</v>
      </c>
      <c r="P90" s="620">
        <v>-99</v>
      </c>
      <c r="Q90" s="620">
        <v>-99</v>
      </c>
      <c r="R90" s="620">
        <v>-99</v>
      </c>
      <c r="S90" s="620">
        <v>-99</v>
      </c>
      <c r="T90" s="620">
        <v>-99</v>
      </c>
      <c r="U90" s="620">
        <v>-99</v>
      </c>
      <c r="V90" s="620">
        <v>-99</v>
      </c>
      <c r="W90" s="620">
        <v>-99</v>
      </c>
      <c r="X90" s="620">
        <v>-99</v>
      </c>
      <c r="Y90" s="620">
        <v>-99</v>
      </c>
      <c r="Z90" s="620">
        <v>-99</v>
      </c>
      <c r="AA90" s="620">
        <v>-99</v>
      </c>
      <c r="AB90" s="620">
        <v>-99</v>
      </c>
      <c r="AC90" s="620">
        <v>-99</v>
      </c>
      <c r="AD90" s="620">
        <v>-99</v>
      </c>
      <c r="AE90" s="620">
        <v>-99</v>
      </c>
      <c r="AF90" s="620">
        <v>-99</v>
      </c>
      <c r="AG90" s="621">
        <v>-99</v>
      </c>
      <c r="AH90" s="620">
        <v>-99</v>
      </c>
      <c r="AI90" s="621">
        <v>-99</v>
      </c>
      <c r="AJ90" s="620">
        <v>-99</v>
      </c>
      <c r="AK90" s="620">
        <v>-99</v>
      </c>
      <c r="AL90" s="621">
        <v>-99</v>
      </c>
      <c r="AM90" s="620">
        <v>-99</v>
      </c>
      <c r="AN90" s="621">
        <v>-99</v>
      </c>
      <c r="AO90" s="622">
        <v>-99</v>
      </c>
      <c r="AP90" s="620">
        <v>-99</v>
      </c>
      <c r="AQ90" s="621">
        <v>-99</v>
      </c>
      <c r="AR90" s="620">
        <v>-99</v>
      </c>
      <c r="AS90" s="621">
        <v>-99</v>
      </c>
      <c r="AT90" s="620">
        <v>-99</v>
      </c>
      <c r="AU90" s="621">
        <v>-99</v>
      </c>
      <c r="AV90" s="621">
        <v>-99</v>
      </c>
      <c r="AW90" s="621">
        <v>-99</v>
      </c>
      <c r="AX90" s="621">
        <v>-99</v>
      </c>
      <c r="AY90" s="620">
        <v>-99</v>
      </c>
      <c r="AZ90" s="620">
        <v>-99</v>
      </c>
      <c r="BA90" s="621">
        <v>-99</v>
      </c>
      <c r="BB90" s="620">
        <v>-99</v>
      </c>
      <c r="BC90" s="621">
        <v>-99</v>
      </c>
      <c r="BD90" s="622">
        <v>-99</v>
      </c>
      <c r="BE90" s="623">
        <v>-99</v>
      </c>
      <c r="BF90" s="617"/>
      <c r="BG90" s="617"/>
      <c r="BH90" s="617"/>
      <c r="BI90" s="624">
        <v>-99</v>
      </c>
      <c r="BJ90" s="617"/>
      <c r="BK90" s="617"/>
      <c r="BL90" s="617"/>
      <c r="BM90" s="586"/>
      <c r="BN90" s="587"/>
      <c r="BO90" s="586"/>
      <c r="BP90" s="588"/>
      <c r="BQ90" s="588"/>
      <c r="BR90" s="588"/>
      <c r="BS90" s="587"/>
      <c r="BT90" s="617"/>
      <c r="BU90" s="617"/>
      <c r="BV90" s="617"/>
      <c r="BW90" s="617"/>
      <c r="BX90" s="617"/>
      <c r="BY90" s="617"/>
      <c r="BZ90" s="617"/>
      <c r="CA90" s="617"/>
      <c r="CB90" s="617"/>
      <c r="CC90" s="617"/>
      <c r="CD90" s="617"/>
      <c r="CE90" s="617"/>
      <c r="CF90" s="617"/>
      <c r="CG90" s="617"/>
      <c r="CH90" s="617"/>
      <c r="CI90" s="618"/>
      <c r="CJ90" s="618"/>
      <c r="CK90" s="618"/>
      <c r="CL90" s="618"/>
      <c r="CM90" s="618"/>
      <c r="CN90" s="618"/>
      <c r="CO90" s="618"/>
      <c r="CP90" s="618"/>
      <c r="CQ90" s="618"/>
      <c r="CR90" s="618"/>
      <c r="CS90" s="8">
        <v>84</v>
      </c>
    </row>
    <row r="91" spans="1:97" x14ac:dyDescent="0.25">
      <c r="A91" s="18">
        <v>87</v>
      </c>
      <c r="B91" s="7" t="s">
        <v>766</v>
      </c>
      <c r="C91" s="7"/>
      <c r="D91" s="7" t="s">
        <v>56</v>
      </c>
      <c r="E91" s="7"/>
      <c r="F91" s="567" t="s">
        <v>8</v>
      </c>
      <c r="G91" s="620">
        <v>-99</v>
      </c>
      <c r="H91" s="620">
        <v>-99</v>
      </c>
      <c r="I91" s="620">
        <v>-99</v>
      </c>
      <c r="J91" s="620">
        <v>-99</v>
      </c>
      <c r="K91" s="620">
        <v>-99</v>
      </c>
      <c r="L91" s="620">
        <v>-99</v>
      </c>
      <c r="M91" s="620">
        <v>-99</v>
      </c>
      <c r="N91" s="620">
        <v>-99</v>
      </c>
      <c r="O91" s="620">
        <v>-99</v>
      </c>
      <c r="P91" s="620">
        <v>-99</v>
      </c>
      <c r="Q91" s="620">
        <v>-99</v>
      </c>
      <c r="R91" s="620">
        <v>-99</v>
      </c>
      <c r="S91" s="620">
        <v>-99</v>
      </c>
      <c r="T91" s="620">
        <v>-99</v>
      </c>
      <c r="U91" s="620">
        <v>-99</v>
      </c>
      <c r="V91" s="620">
        <v>-99</v>
      </c>
      <c r="W91" s="620">
        <v>-99</v>
      </c>
      <c r="X91" s="620">
        <v>-99</v>
      </c>
      <c r="Y91" s="620">
        <v>-99</v>
      </c>
      <c r="Z91" s="620">
        <v>-99</v>
      </c>
      <c r="AA91" s="620">
        <v>-99</v>
      </c>
      <c r="AB91" s="620">
        <v>-99</v>
      </c>
      <c r="AC91" s="620">
        <v>-99</v>
      </c>
      <c r="AD91" s="620">
        <v>-99</v>
      </c>
      <c r="AE91" s="620">
        <v>-99</v>
      </c>
      <c r="AF91" s="620">
        <v>-99</v>
      </c>
      <c r="AG91" s="621">
        <v>-99</v>
      </c>
      <c r="AH91" s="620">
        <v>-99</v>
      </c>
      <c r="AI91" s="621">
        <v>-99</v>
      </c>
      <c r="AJ91" s="620">
        <v>-99</v>
      </c>
      <c r="AK91" s="620">
        <v>-99</v>
      </c>
      <c r="AL91" s="621">
        <v>-99</v>
      </c>
      <c r="AM91" s="620">
        <v>-99</v>
      </c>
      <c r="AN91" s="621">
        <v>-99</v>
      </c>
      <c r="AO91" s="622">
        <v>-99</v>
      </c>
      <c r="AP91" s="620">
        <v>-99</v>
      </c>
      <c r="AQ91" s="621">
        <v>-99</v>
      </c>
      <c r="AR91" s="620">
        <v>-99</v>
      </c>
      <c r="AS91" s="621">
        <v>-99</v>
      </c>
      <c r="AT91" s="620">
        <v>-99</v>
      </c>
      <c r="AU91" s="621">
        <v>-99</v>
      </c>
      <c r="AV91" s="621">
        <v>-99</v>
      </c>
      <c r="AW91" s="621">
        <v>-99</v>
      </c>
      <c r="AX91" s="621">
        <v>-99</v>
      </c>
      <c r="AY91" s="620">
        <v>-99</v>
      </c>
      <c r="AZ91" s="620">
        <v>-99</v>
      </c>
      <c r="BA91" s="621">
        <v>-99</v>
      </c>
      <c r="BB91" s="620">
        <v>-99</v>
      </c>
      <c r="BC91" s="621">
        <v>-99</v>
      </c>
      <c r="BD91" s="622">
        <v>-99</v>
      </c>
      <c r="BE91" s="623">
        <v>-99</v>
      </c>
      <c r="BF91" s="617"/>
      <c r="BG91" s="617"/>
      <c r="BH91" s="617"/>
      <c r="BI91" s="624">
        <v>-99</v>
      </c>
      <c r="BJ91" s="617"/>
      <c r="BK91" s="617"/>
      <c r="BL91" s="617"/>
      <c r="BM91" s="586"/>
      <c r="BN91" s="587"/>
      <c r="BO91" s="586"/>
      <c r="BP91" s="588"/>
      <c r="BQ91" s="588"/>
      <c r="BR91" s="588"/>
      <c r="BS91" s="587"/>
      <c r="BT91" s="617"/>
      <c r="BU91" s="617"/>
      <c r="BV91" s="617"/>
      <c r="BW91" s="617"/>
      <c r="BX91" s="617"/>
      <c r="BY91" s="617"/>
      <c r="BZ91" s="617"/>
      <c r="CA91" s="617"/>
      <c r="CB91" s="617"/>
      <c r="CC91" s="617"/>
      <c r="CD91" s="617"/>
      <c r="CE91" s="617"/>
      <c r="CF91" s="617"/>
      <c r="CG91" s="617"/>
      <c r="CH91" s="617"/>
      <c r="CI91" s="618"/>
      <c r="CJ91" s="618"/>
      <c r="CK91" s="618"/>
      <c r="CL91" s="618"/>
      <c r="CM91" s="618"/>
      <c r="CN91" s="618"/>
      <c r="CO91" s="618"/>
      <c r="CP91" s="618"/>
      <c r="CQ91" s="618"/>
      <c r="CR91" s="618"/>
      <c r="CS91" s="8">
        <v>70</v>
      </c>
    </row>
    <row r="92" spans="1:97" x14ac:dyDescent="0.25">
      <c r="A92" s="18">
        <v>88</v>
      </c>
      <c r="B92" s="7" t="s">
        <v>33</v>
      </c>
      <c r="C92" s="7"/>
      <c r="D92" s="7" t="s">
        <v>56</v>
      </c>
      <c r="E92" s="7"/>
      <c r="F92" s="567" t="s">
        <v>8</v>
      </c>
      <c r="G92" s="620">
        <v>-99</v>
      </c>
      <c r="H92" s="620">
        <v>-99</v>
      </c>
      <c r="I92" s="620">
        <v>-99</v>
      </c>
      <c r="J92" s="620">
        <v>-99</v>
      </c>
      <c r="K92" s="620">
        <v>-99</v>
      </c>
      <c r="L92" s="620">
        <v>-99</v>
      </c>
      <c r="M92" s="620">
        <v>-99</v>
      </c>
      <c r="N92" s="620">
        <v>-99</v>
      </c>
      <c r="O92" s="620">
        <v>-99</v>
      </c>
      <c r="P92" s="620">
        <v>-99</v>
      </c>
      <c r="Q92" s="620">
        <v>-99</v>
      </c>
      <c r="R92" s="620">
        <v>-99</v>
      </c>
      <c r="S92" s="620">
        <v>-99</v>
      </c>
      <c r="T92" s="620">
        <v>-99</v>
      </c>
      <c r="U92" s="620">
        <v>-99</v>
      </c>
      <c r="V92" s="620">
        <v>-99</v>
      </c>
      <c r="W92" s="620">
        <v>-99</v>
      </c>
      <c r="X92" s="620">
        <v>-99</v>
      </c>
      <c r="Y92" s="620">
        <v>-99</v>
      </c>
      <c r="Z92" s="620">
        <v>-99</v>
      </c>
      <c r="AA92" s="620">
        <v>-99</v>
      </c>
      <c r="AB92" s="620">
        <v>-99</v>
      </c>
      <c r="AC92" s="620">
        <v>-99</v>
      </c>
      <c r="AD92" s="620">
        <v>-99</v>
      </c>
      <c r="AE92" s="620">
        <v>-99</v>
      </c>
      <c r="AF92" s="620">
        <v>-99</v>
      </c>
      <c r="AG92" s="621">
        <v>-99</v>
      </c>
      <c r="AH92" s="620">
        <v>-99</v>
      </c>
      <c r="AI92" s="621">
        <v>-99</v>
      </c>
      <c r="AJ92" s="620">
        <v>-99</v>
      </c>
      <c r="AK92" s="620">
        <v>-99</v>
      </c>
      <c r="AL92" s="621">
        <v>-99</v>
      </c>
      <c r="AM92" s="620">
        <v>-99</v>
      </c>
      <c r="AN92" s="621">
        <v>-99</v>
      </c>
      <c r="AO92" s="622">
        <v>-99</v>
      </c>
      <c r="AP92" s="620">
        <v>-99</v>
      </c>
      <c r="AQ92" s="621">
        <v>-99</v>
      </c>
      <c r="AR92" s="620">
        <v>-99</v>
      </c>
      <c r="AS92" s="621">
        <v>-99</v>
      </c>
      <c r="AT92" s="620">
        <v>-99</v>
      </c>
      <c r="AU92" s="621">
        <v>-99</v>
      </c>
      <c r="AV92" s="621">
        <v>-99</v>
      </c>
      <c r="AW92" s="621">
        <v>-99</v>
      </c>
      <c r="AX92" s="621">
        <v>-99</v>
      </c>
      <c r="AY92" s="620">
        <v>-99</v>
      </c>
      <c r="AZ92" s="620">
        <v>-99</v>
      </c>
      <c r="BA92" s="621">
        <v>-99</v>
      </c>
      <c r="BB92" s="620">
        <v>-99</v>
      </c>
      <c r="BC92" s="621">
        <v>-99</v>
      </c>
      <c r="BD92" s="622">
        <v>-99</v>
      </c>
      <c r="BE92" s="623">
        <v>-99</v>
      </c>
      <c r="BF92" s="617"/>
      <c r="BG92" s="617"/>
      <c r="BH92" s="617"/>
      <c r="BI92" s="624">
        <v>-99</v>
      </c>
      <c r="BJ92" s="617"/>
      <c r="BK92" s="617"/>
      <c r="BL92" s="617"/>
      <c r="BM92" s="586"/>
      <c r="BN92" s="587"/>
      <c r="BO92" s="586"/>
      <c r="BP92" s="588"/>
      <c r="BQ92" s="588"/>
      <c r="BR92" s="588"/>
      <c r="BS92" s="587"/>
      <c r="BT92" s="617"/>
      <c r="BU92" s="617"/>
      <c r="BV92" s="617"/>
      <c r="BW92" s="617"/>
      <c r="BX92" s="617"/>
      <c r="BY92" s="617"/>
      <c r="BZ92" s="617"/>
      <c r="CA92" s="617"/>
      <c r="CB92" s="617"/>
      <c r="CC92" s="617"/>
      <c r="CD92" s="617"/>
      <c r="CE92" s="617"/>
      <c r="CF92" s="617"/>
      <c r="CG92" s="617"/>
      <c r="CH92" s="617"/>
      <c r="CI92" s="618"/>
      <c r="CJ92" s="618"/>
      <c r="CK92" s="618"/>
      <c r="CL92" s="618"/>
      <c r="CM92" s="618"/>
      <c r="CN92" s="618"/>
      <c r="CO92" s="618"/>
      <c r="CP92" s="618"/>
      <c r="CQ92" s="618"/>
      <c r="CR92" s="618"/>
      <c r="CS92" s="8">
        <v>24</v>
      </c>
    </row>
    <row r="93" spans="1:97" x14ac:dyDescent="0.25">
      <c r="A93" s="17">
        <v>89</v>
      </c>
      <c r="B93" s="20" t="s">
        <v>36</v>
      </c>
      <c r="C93" s="20"/>
      <c r="D93" s="20" t="s">
        <v>51</v>
      </c>
      <c r="E93" s="20" t="s">
        <v>75</v>
      </c>
      <c r="F93" s="20" t="s">
        <v>8</v>
      </c>
      <c r="G93" s="578">
        <v>-99</v>
      </c>
      <c r="H93" s="578">
        <v>0.72864689377722924</v>
      </c>
      <c r="I93" s="578">
        <v>-99</v>
      </c>
      <c r="J93" s="578">
        <v>0.6167469195524049</v>
      </c>
      <c r="K93" s="578">
        <v>-99</v>
      </c>
      <c r="L93" s="578">
        <v>-99</v>
      </c>
      <c r="M93" s="578">
        <v>0.7570898858669457</v>
      </c>
      <c r="N93" s="578">
        <v>-99</v>
      </c>
      <c r="O93" s="578">
        <v>0.62495282236111105</v>
      </c>
      <c r="P93" s="578">
        <v>-99</v>
      </c>
      <c r="Q93" s="578">
        <v>-99</v>
      </c>
      <c r="R93" s="578">
        <v>0.69364878464920821</v>
      </c>
      <c r="S93" s="578">
        <v>-99</v>
      </c>
      <c r="T93" s="578">
        <v>0.60063875692650037</v>
      </c>
      <c r="U93" s="578">
        <v>-99</v>
      </c>
      <c r="V93" s="578">
        <v>-99</v>
      </c>
      <c r="W93" s="578">
        <v>-99</v>
      </c>
      <c r="X93" s="578">
        <v>-99</v>
      </c>
      <c r="Y93" s="578">
        <v>-99</v>
      </c>
      <c r="Z93" s="578">
        <v>-99</v>
      </c>
      <c r="AA93" s="578">
        <v>-99</v>
      </c>
      <c r="AB93" s="578">
        <v>0.74500925891695879</v>
      </c>
      <c r="AC93" s="578">
        <v>-99</v>
      </c>
      <c r="AD93" s="578">
        <v>0.64308024245735207</v>
      </c>
      <c r="AE93" s="578">
        <v>-99</v>
      </c>
      <c r="AF93" s="578">
        <v>-99</v>
      </c>
      <c r="AG93" s="579">
        <v>0.78001844147529265</v>
      </c>
      <c r="AH93" s="578">
        <v>-99</v>
      </c>
      <c r="AI93" s="579">
        <v>0.65010093525948076</v>
      </c>
      <c r="AJ93" s="578">
        <v>-99</v>
      </c>
      <c r="AK93" s="578">
        <v>-99</v>
      </c>
      <c r="AL93" s="579">
        <v>0.81685430869393294</v>
      </c>
      <c r="AM93" s="578">
        <v>-99</v>
      </c>
      <c r="AN93" s="579">
        <v>0.66163647117950675</v>
      </c>
      <c r="AO93" s="580">
        <v>-99</v>
      </c>
      <c r="AP93" s="578">
        <v>-99</v>
      </c>
      <c r="AQ93" s="579">
        <v>0.73364019892748278</v>
      </c>
      <c r="AR93" s="578">
        <v>-99</v>
      </c>
      <c r="AS93" s="579">
        <v>0.63292430076200656</v>
      </c>
      <c r="AT93" s="578">
        <v>-99</v>
      </c>
      <c r="AU93" s="579">
        <v>-99</v>
      </c>
      <c r="AV93" s="579">
        <v>-99</v>
      </c>
      <c r="AW93" s="579">
        <v>-99</v>
      </c>
      <c r="AX93" s="579">
        <v>-99</v>
      </c>
      <c r="AY93" s="578">
        <v>-99</v>
      </c>
      <c r="AZ93" s="578">
        <v>-99</v>
      </c>
      <c r="BA93" s="579">
        <v>0.80475783983249927</v>
      </c>
      <c r="BB93" s="578">
        <v>-99</v>
      </c>
      <c r="BC93" s="579">
        <v>0.66768774510760343</v>
      </c>
      <c r="BD93" s="580">
        <v>-99</v>
      </c>
      <c r="BE93" s="592">
        <v>-99</v>
      </c>
      <c r="BF93" s="617"/>
      <c r="BG93" s="617"/>
      <c r="BH93" s="617"/>
      <c r="BI93" s="584">
        <v>-99</v>
      </c>
      <c r="BJ93" s="617"/>
      <c r="BK93" s="617"/>
      <c r="BL93" s="611"/>
      <c r="BM93" s="586"/>
      <c r="BN93" s="587"/>
      <c r="BO93" s="586"/>
      <c r="BP93" s="588"/>
      <c r="BQ93" s="588"/>
      <c r="BR93" s="588"/>
      <c r="BS93" s="587"/>
      <c r="BT93" s="617"/>
      <c r="BU93" s="617"/>
      <c r="BV93" s="617"/>
      <c r="BW93" s="617"/>
      <c r="BX93" s="617"/>
      <c r="BY93" s="617"/>
      <c r="BZ93" s="617"/>
      <c r="CA93" s="617"/>
      <c r="CB93" s="617"/>
      <c r="CC93" s="617"/>
      <c r="CD93" s="617"/>
      <c r="CE93" s="617"/>
      <c r="CF93" s="617"/>
      <c r="CG93" s="617"/>
      <c r="CH93" s="617"/>
      <c r="CI93" s="618"/>
      <c r="CJ93" s="618"/>
      <c r="CK93" s="618"/>
      <c r="CL93" s="618"/>
      <c r="CM93" s="618"/>
      <c r="CN93" s="618"/>
      <c r="CO93" s="618"/>
      <c r="CP93" s="618"/>
      <c r="CQ93" s="618"/>
      <c r="CR93" s="618"/>
      <c r="CS93" s="8">
        <v>136</v>
      </c>
    </row>
    <row r="94" spans="1:97" x14ac:dyDescent="0.25">
      <c r="A94" s="17">
        <v>90</v>
      </c>
      <c r="B94" s="562" t="s">
        <v>16</v>
      </c>
      <c r="C94" s="562"/>
      <c r="D94" s="20" t="s">
        <v>51</v>
      </c>
      <c r="E94" s="20" t="s">
        <v>75</v>
      </c>
      <c r="F94" s="20" t="s">
        <v>8</v>
      </c>
      <c r="G94" s="578">
        <v>-99</v>
      </c>
      <c r="H94" s="578">
        <v>0.110102559030024</v>
      </c>
      <c r="I94" s="578">
        <v>-99</v>
      </c>
      <c r="J94" s="578">
        <v>0.11008543765353025</v>
      </c>
      <c r="K94" s="578">
        <v>-99</v>
      </c>
      <c r="L94" s="578">
        <v>-99</v>
      </c>
      <c r="M94" s="578">
        <v>0.12516198782853624</v>
      </c>
      <c r="N94" s="578">
        <v>-99</v>
      </c>
      <c r="O94" s="578">
        <v>0.11172355424948334</v>
      </c>
      <c r="P94" s="578">
        <v>-99</v>
      </c>
      <c r="Q94" s="578">
        <v>-99</v>
      </c>
      <c r="R94" s="578">
        <v>9.2763461313137105E-2</v>
      </c>
      <c r="S94" s="578">
        <v>-99</v>
      </c>
      <c r="T94" s="578">
        <v>0.11643451757885413</v>
      </c>
      <c r="U94" s="578">
        <v>-99</v>
      </c>
      <c r="V94" s="578">
        <v>-99</v>
      </c>
      <c r="W94" s="578">
        <v>-99</v>
      </c>
      <c r="X94" s="578">
        <v>-99</v>
      </c>
      <c r="Y94" s="578">
        <v>-99</v>
      </c>
      <c r="Z94" s="578">
        <v>-99</v>
      </c>
      <c r="AA94" s="578">
        <v>-99</v>
      </c>
      <c r="AB94" s="578">
        <v>0.11475175684168429</v>
      </c>
      <c r="AC94" s="578">
        <v>-99</v>
      </c>
      <c r="AD94" s="578">
        <v>8.1349775744652145E-2</v>
      </c>
      <c r="AE94" s="578">
        <v>-99</v>
      </c>
      <c r="AF94" s="578">
        <v>-99</v>
      </c>
      <c r="AG94" s="579">
        <v>0.11584965202713961</v>
      </c>
      <c r="AH94" s="578">
        <v>-99</v>
      </c>
      <c r="AI94" s="579">
        <v>0.11734146377682651</v>
      </c>
      <c r="AJ94" s="578">
        <v>-99</v>
      </c>
      <c r="AK94" s="578">
        <v>-99</v>
      </c>
      <c r="AL94" s="579">
        <v>0.13226722269647956</v>
      </c>
      <c r="AM94" s="578">
        <v>-99</v>
      </c>
      <c r="AN94" s="579">
        <v>0.11957624391977612</v>
      </c>
      <c r="AO94" s="580">
        <v>-99</v>
      </c>
      <c r="AP94" s="578">
        <v>-99</v>
      </c>
      <c r="AQ94" s="579">
        <v>9.7341267565957262E-2</v>
      </c>
      <c r="AR94" s="578">
        <v>-99</v>
      </c>
      <c r="AS94" s="579">
        <v>0.12452923587067116</v>
      </c>
      <c r="AT94" s="578">
        <v>-99</v>
      </c>
      <c r="AU94" s="579">
        <v>-99</v>
      </c>
      <c r="AV94" s="579">
        <v>-99</v>
      </c>
      <c r="AW94" s="579">
        <v>-99</v>
      </c>
      <c r="AX94" s="579">
        <v>-99</v>
      </c>
      <c r="AY94" s="578">
        <v>-99</v>
      </c>
      <c r="AZ94" s="578">
        <v>-99</v>
      </c>
      <c r="BA94" s="579">
        <v>0.11958874277014697</v>
      </c>
      <c r="BB94" s="578">
        <v>-99</v>
      </c>
      <c r="BC94" s="579">
        <v>8.3377300985065086E-2</v>
      </c>
      <c r="BD94" s="580">
        <v>-99</v>
      </c>
      <c r="BE94" s="596">
        <v>0.82</v>
      </c>
      <c r="BF94" s="617"/>
      <c r="BG94" s="617"/>
      <c r="BH94" s="617"/>
      <c r="BI94" s="609">
        <v>175</v>
      </c>
      <c r="BJ94" s="617"/>
      <c r="BK94" s="617"/>
      <c r="BL94" s="625" t="s">
        <v>231</v>
      </c>
      <c r="BM94" s="586"/>
      <c r="BN94" s="587"/>
      <c r="BO94" s="586"/>
      <c r="BP94" s="588"/>
      <c r="BQ94" s="588"/>
      <c r="BR94" s="588"/>
      <c r="BS94" s="587"/>
      <c r="BT94" s="617"/>
      <c r="BU94" s="617"/>
      <c r="BV94" s="617"/>
      <c r="BW94" s="617"/>
      <c r="BX94" s="617"/>
      <c r="BY94" s="617"/>
      <c r="BZ94" s="617"/>
      <c r="CA94" s="617"/>
      <c r="CB94" s="617"/>
      <c r="CC94" s="617"/>
      <c r="CD94" s="617"/>
      <c r="CE94" s="617"/>
      <c r="CF94" s="617"/>
      <c r="CG94" s="617"/>
      <c r="CH94" s="617"/>
      <c r="CI94" s="618"/>
      <c r="CJ94" s="618"/>
      <c r="CK94" s="618"/>
      <c r="CL94" s="618"/>
      <c r="CM94" s="618"/>
      <c r="CN94" s="618"/>
      <c r="CO94" s="618"/>
      <c r="CP94" s="618"/>
      <c r="CQ94" s="618"/>
      <c r="CR94" s="618"/>
      <c r="CS94" s="8">
        <v>113</v>
      </c>
    </row>
    <row r="95" spans="1:97" x14ac:dyDescent="0.25">
      <c r="A95" s="17">
        <v>91</v>
      </c>
      <c r="B95" s="20" t="s">
        <v>774</v>
      </c>
      <c r="C95" s="20"/>
      <c r="D95" s="20" t="s">
        <v>51</v>
      </c>
      <c r="E95" s="20" t="s">
        <v>75</v>
      </c>
      <c r="F95" s="20" t="s">
        <v>8</v>
      </c>
      <c r="G95" s="578">
        <v>-99</v>
      </c>
      <c r="H95" s="578">
        <v>-99</v>
      </c>
      <c r="I95" s="578">
        <v>-99</v>
      </c>
      <c r="J95" s="578">
        <v>-99</v>
      </c>
      <c r="K95" s="578">
        <v>-99</v>
      </c>
      <c r="L95" s="578">
        <v>-99</v>
      </c>
      <c r="M95" s="578">
        <v>-99</v>
      </c>
      <c r="N95" s="578">
        <v>-99</v>
      </c>
      <c r="O95" s="578">
        <v>-99</v>
      </c>
      <c r="P95" s="578">
        <v>-99</v>
      </c>
      <c r="Q95" s="578">
        <v>-99</v>
      </c>
      <c r="R95" s="578">
        <v>-99</v>
      </c>
      <c r="S95" s="578">
        <v>-99</v>
      </c>
      <c r="T95" s="578">
        <v>-99</v>
      </c>
      <c r="U95" s="578">
        <v>-99</v>
      </c>
      <c r="V95" s="578">
        <v>-99</v>
      </c>
      <c r="W95" s="578">
        <v>-99</v>
      </c>
      <c r="X95" s="578">
        <v>-99</v>
      </c>
      <c r="Y95" s="578">
        <v>-99</v>
      </c>
      <c r="Z95" s="578">
        <v>-99</v>
      </c>
      <c r="AA95" s="578">
        <v>-99</v>
      </c>
      <c r="AB95" s="578">
        <v>-99</v>
      </c>
      <c r="AC95" s="578">
        <v>-99</v>
      </c>
      <c r="AD95" s="578">
        <v>-99</v>
      </c>
      <c r="AE95" s="578">
        <v>-99</v>
      </c>
      <c r="AF95" s="578">
        <v>-99</v>
      </c>
      <c r="AG95" s="579">
        <v>-99</v>
      </c>
      <c r="AH95" s="578">
        <v>-99</v>
      </c>
      <c r="AI95" s="579">
        <v>-99</v>
      </c>
      <c r="AJ95" s="578">
        <v>-99</v>
      </c>
      <c r="AK95" s="578">
        <v>-99</v>
      </c>
      <c r="AL95" s="579">
        <v>-99</v>
      </c>
      <c r="AM95" s="578">
        <v>-99</v>
      </c>
      <c r="AN95" s="579">
        <v>-99</v>
      </c>
      <c r="AO95" s="580">
        <v>-99</v>
      </c>
      <c r="AP95" s="578">
        <v>-99</v>
      </c>
      <c r="AQ95" s="579">
        <v>-99</v>
      </c>
      <c r="AR95" s="578">
        <v>-99</v>
      </c>
      <c r="AS95" s="579">
        <v>-99</v>
      </c>
      <c r="AT95" s="578">
        <v>-99</v>
      </c>
      <c r="AU95" s="579">
        <v>-99</v>
      </c>
      <c r="AV95" s="579">
        <v>-99</v>
      </c>
      <c r="AW95" s="579">
        <v>-99</v>
      </c>
      <c r="AX95" s="579">
        <v>-99</v>
      </c>
      <c r="AY95" s="578">
        <v>-99</v>
      </c>
      <c r="AZ95" s="578">
        <v>-99</v>
      </c>
      <c r="BA95" s="579">
        <v>-99</v>
      </c>
      <c r="BB95" s="578">
        <v>-99</v>
      </c>
      <c r="BC95" s="579">
        <v>-99</v>
      </c>
      <c r="BD95" s="580">
        <v>-99</v>
      </c>
      <c r="BE95" s="592">
        <v>-99</v>
      </c>
      <c r="BF95" s="617"/>
      <c r="BG95" s="617"/>
      <c r="BH95" s="617"/>
      <c r="BI95" s="584">
        <v>-99</v>
      </c>
      <c r="BJ95" s="617"/>
      <c r="BK95" s="617"/>
      <c r="BL95" s="611"/>
      <c r="BM95" s="586"/>
      <c r="BN95" s="587"/>
      <c r="BO95" s="586"/>
      <c r="BP95" s="588"/>
      <c r="BQ95" s="588"/>
      <c r="BR95" s="588"/>
      <c r="BS95" s="587"/>
      <c r="BT95" s="617"/>
      <c r="BU95" s="617"/>
      <c r="BV95" s="617"/>
      <c r="BW95" s="617"/>
      <c r="BX95" s="617"/>
      <c r="BY95" s="617"/>
      <c r="BZ95" s="617"/>
      <c r="CA95" s="617"/>
      <c r="CB95" s="617"/>
      <c r="CC95" s="617"/>
      <c r="CD95" s="617"/>
      <c r="CE95" s="617"/>
      <c r="CF95" s="617"/>
      <c r="CG95" s="617"/>
      <c r="CH95" s="617"/>
      <c r="CI95" s="618"/>
      <c r="CJ95" s="618"/>
      <c r="CK95" s="618"/>
      <c r="CL95" s="618"/>
      <c r="CM95" s="618"/>
      <c r="CN95" s="618"/>
      <c r="CO95" s="618"/>
      <c r="CP95" s="618"/>
      <c r="CQ95" s="618"/>
      <c r="CR95" s="618"/>
      <c r="CS95" s="8">
        <v>92</v>
      </c>
    </row>
    <row r="96" spans="1:97" x14ac:dyDescent="0.25">
      <c r="A96" s="17">
        <v>92</v>
      </c>
      <c r="B96" s="20" t="s">
        <v>15</v>
      </c>
      <c r="C96" s="20"/>
      <c r="D96" s="20" t="s">
        <v>51</v>
      </c>
      <c r="E96" s="20" t="s">
        <v>75</v>
      </c>
      <c r="F96" s="20" t="s">
        <v>8</v>
      </c>
      <c r="G96" s="578">
        <v>-99</v>
      </c>
      <c r="H96" s="578">
        <v>0.15970897337728876</v>
      </c>
      <c r="I96" s="578">
        <v>-99</v>
      </c>
      <c r="J96" s="578">
        <v>0.11733432045994785</v>
      </c>
      <c r="K96" s="578">
        <v>-99</v>
      </c>
      <c r="L96" s="578">
        <v>-99</v>
      </c>
      <c r="M96" s="578">
        <v>0.17087656536249979</v>
      </c>
      <c r="N96" s="578">
        <v>-99</v>
      </c>
      <c r="O96" s="578">
        <v>0.11223368775815529</v>
      </c>
      <c r="P96" s="578">
        <v>-99</v>
      </c>
      <c r="Q96" s="578">
        <v>-99</v>
      </c>
      <c r="R96" s="578">
        <v>0.14779510932837403</v>
      </c>
      <c r="S96" s="578">
        <v>-99</v>
      </c>
      <c r="T96" s="578">
        <v>0.1280418664306594</v>
      </c>
      <c r="U96" s="578">
        <v>-99</v>
      </c>
      <c r="V96" s="578">
        <v>-99</v>
      </c>
      <c r="W96" s="578">
        <v>-99</v>
      </c>
      <c r="X96" s="578">
        <v>-99</v>
      </c>
      <c r="Y96" s="578">
        <v>-99</v>
      </c>
      <c r="Z96" s="578">
        <v>-99</v>
      </c>
      <c r="AA96" s="578">
        <v>-99</v>
      </c>
      <c r="AB96" s="578">
        <v>0.15997425651400937</v>
      </c>
      <c r="AC96" s="578">
        <v>-99</v>
      </c>
      <c r="AD96" s="578">
        <v>9.8495940478232555E-2</v>
      </c>
      <c r="AE96" s="578">
        <v>-99</v>
      </c>
      <c r="AF96" s="578">
        <v>-99</v>
      </c>
      <c r="AG96" s="579">
        <v>0.16434875207958524</v>
      </c>
      <c r="AH96" s="578">
        <v>-99</v>
      </c>
      <c r="AI96" s="579">
        <v>0.12187398914531972</v>
      </c>
      <c r="AJ96" s="578">
        <v>-99</v>
      </c>
      <c r="AK96" s="578">
        <v>-99</v>
      </c>
      <c r="AL96" s="579">
        <v>0.17674117614956344</v>
      </c>
      <c r="AM96" s="578">
        <v>-99</v>
      </c>
      <c r="AN96" s="579">
        <v>0.11553790276863957</v>
      </c>
      <c r="AO96" s="580">
        <v>-99</v>
      </c>
      <c r="AP96" s="578">
        <v>-99</v>
      </c>
      <c r="AQ96" s="579">
        <v>0.15204284884489108</v>
      </c>
      <c r="AR96" s="578">
        <v>-99</v>
      </c>
      <c r="AS96" s="579">
        <v>0.13490385822911752</v>
      </c>
      <c r="AT96" s="578">
        <v>-99</v>
      </c>
      <c r="AU96" s="579">
        <v>-99</v>
      </c>
      <c r="AV96" s="579">
        <v>-99</v>
      </c>
      <c r="AW96" s="579">
        <v>-99</v>
      </c>
      <c r="AX96" s="579">
        <v>-99</v>
      </c>
      <c r="AY96" s="578">
        <v>-99</v>
      </c>
      <c r="AZ96" s="578">
        <v>-99</v>
      </c>
      <c r="BA96" s="579">
        <v>0.16156053920168306</v>
      </c>
      <c r="BB96" s="578">
        <v>-99</v>
      </c>
      <c r="BC96" s="579">
        <v>9.9436536590164312E-2</v>
      </c>
      <c r="BD96" s="580">
        <v>-99</v>
      </c>
      <c r="BE96" s="581">
        <v>0.06</v>
      </c>
      <c r="BF96" s="617"/>
      <c r="BG96" s="617"/>
      <c r="BH96" s="617"/>
      <c r="BI96" s="584">
        <v>46</v>
      </c>
      <c r="BJ96" s="617"/>
      <c r="BK96" s="617"/>
      <c r="BL96" s="593" t="s">
        <v>885</v>
      </c>
      <c r="BM96" s="586"/>
      <c r="BN96" s="587"/>
      <c r="BO96" s="586"/>
      <c r="BP96" s="588"/>
      <c r="BQ96" s="588"/>
      <c r="BR96" s="588"/>
      <c r="BS96" s="587"/>
      <c r="BT96" s="617"/>
      <c r="BU96" s="617"/>
      <c r="BV96" s="617"/>
      <c r="BW96" s="617"/>
      <c r="BX96" s="617"/>
      <c r="BY96" s="617"/>
      <c r="BZ96" s="617"/>
      <c r="CA96" s="617"/>
      <c r="CB96" s="617"/>
      <c r="CC96" s="617"/>
      <c r="CD96" s="617"/>
      <c r="CE96" s="617"/>
      <c r="CF96" s="617"/>
      <c r="CG96" s="617"/>
      <c r="CH96" s="617"/>
      <c r="CI96" s="618"/>
      <c r="CJ96" s="618"/>
      <c r="CK96" s="618"/>
      <c r="CL96" s="618"/>
      <c r="CM96" s="618"/>
      <c r="CN96" s="618"/>
      <c r="CO96" s="618"/>
      <c r="CP96" s="618"/>
      <c r="CQ96" s="618"/>
      <c r="CR96" s="618"/>
      <c r="CS96" s="8">
        <v>91</v>
      </c>
    </row>
    <row r="97" spans="1:97" x14ac:dyDescent="0.25">
      <c r="A97" s="17">
        <v>93</v>
      </c>
      <c r="B97" s="562" t="s">
        <v>104</v>
      </c>
      <c r="C97" s="562"/>
      <c r="D97" s="20" t="s">
        <v>51</v>
      </c>
      <c r="E97" s="20" t="s">
        <v>75</v>
      </c>
      <c r="F97" s="20" t="s">
        <v>8</v>
      </c>
      <c r="G97" s="578">
        <v>-99</v>
      </c>
      <c r="H97" s="578">
        <v>-99</v>
      </c>
      <c r="I97" s="578">
        <v>-99</v>
      </c>
      <c r="J97" s="578">
        <v>-99</v>
      </c>
      <c r="K97" s="578">
        <v>-99</v>
      </c>
      <c r="L97" s="578">
        <v>-99</v>
      </c>
      <c r="M97" s="578">
        <v>-99</v>
      </c>
      <c r="N97" s="578">
        <v>-99</v>
      </c>
      <c r="O97" s="578">
        <v>-99</v>
      </c>
      <c r="P97" s="578">
        <v>-99</v>
      </c>
      <c r="Q97" s="578">
        <v>-99</v>
      </c>
      <c r="R97" s="578">
        <v>-99</v>
      </c>
      <c r="S97" s="578">
        <v>-99</v>
      </c>
      <c r="T97" s="578">
        <v>-99</v>
      </c>
      <c r="U97" s="578">
        <v>-99</v>
      </c>
      <c r="V97" s="578">
        <v>-99</v>
      </c>
      <c r="W97" s="578">
        <v>-99</v>
      </c>
      <c r="X97" s="578">
        <v>-99</v>
      </c>
      <c r="Y97" s="578">
        <v>-99</v>
      </c>
      <c r="Z97" s="578">
        <v>-99</v>
      </c>
      <c r="AA97" s="578">
        <v>-99</v>
      </c>
      <c r="AB97" s="578">
        <v>-99</v>
      </c>
      <c r="AC97" s="578">
        <v>-99</v>
      </c>
      <c r="AD97" s="578">
        <v>-99</v>
      </c>
      <c r="AE97" s="578">
        <v>-99</v>
      </c>
      <c r="AF97" s="578">
        <v>-99</v>
      </c>
      <c r="AG97" s="579">
        <v>-99</v>
      </c>
      <c r="AH97" s="578">
        <v>-99</v>
      </c>
      <c r="AI97" s="579">
        <v>-99</v>
      </c>
      <c r="AJ97" s="578">
        <v>-99</v>
      </c>
      <c r="AK97" s="578">
        <v>-99</v>
      </c>
      <c r="AL97" s="579">
        <v>-99</v>
      </c>
      <c r="AM97" s="578">
        <v>-99</v>
      </c>
      <c r="AN97" s="579">
        <v>-99</v>
      </c>
      <c r="AO97" s="580">
        <v>-99</v>
      </c>
      <c r="AP97" s="578">
        <v>-99</v>
      </c>
      <c r="AQ97" s="579">
        <v>-99</v>
      </c>
      <c r="AR97" s="578">
        <v>-99</v>
      </c>
      <c r="AS97" s="579">
        <v>-99</v>
      </c>
      <c r="AT97" s="578">
        <v>-99</v>
      </c>
      <c r="AU97" s="579">
        <v>-99</v>
      </c>
      <c r="AV97" s="579">
        <v>-99</v>
      </c>
      <c r="AW97" s="579">
        <v>-99</v>
      </c>
      <c r="AX97" s="579">
        <v>-99</v>
      </c>
      <c r="AY97" s="578">
        <v>-99</v>
      </c>
      <c r="AZ97" s="578">
        <v>-99</v>
      </c>
      <c r="BA97" s="579">
        <v>-99</v>
      </c>
      <c r="BB97" s="578">
        <v>-99</v>
      </c>
      <c r="BC97" s="579">
        <v>-99</v>
      </c>
      <c r="BD97" s="580">
        <v>-99</v>
      </c>
      <c r="BE97" s="592">
        <v>-99</v>
      </c>
      <c r="BF97" s="617"/>
      <c r="BG97" s="617"/>
      <c r="BH97" s="617"/>
      <c r="BI97" s="584">
        <v>-99</v>
      </c>
      <c r="BJ97" s="617"/>
      <c r="BK97" s="617"/>
      <c r="BL97" s="611"/>
      <c r="BM97" s="586"/>
      <c r="BN97" s="587"/>
      <c r="BO97" s="586"/>
      <c r="BP97" s="588"/>
      <c r="BQ97" s="588"/>
      <c r="BR97" s="588"/>
      <c r="BS97" s="587"/>
      <c r="BT97" s="617"/>
      <c r="BU97" s="617"/>
      <c r="BV97" s="617"/>
      <c r="BW97" s="617"/>
      <c r="BX97" s="617"/>
      <c r="BY97" s="617"/>
      <c r="BZ97" s="617"/>
      <c r="CA97" s="617"/>
      <c r="CB97" s="617"/>
      <c r="CC97" s="617"/>
      <c r="CD97" s="617"/>
      <c r="CE97" s="617"/>
      <c r="CF97" s="617"/>
      <c r="CG97" s="617"/>
      <c r="CH97" s="617"/>
      <c r="CI97" s="618"/>
      <c r="CJ97" s="618"/>
      <c r="CK97" s="618"/>
      <c r="CL97" s="618"/>
      <c r="CM97" s="618"/>
      <c r="CN97" s="618"/>
      <c r="CO97" s="618"/>
      <c r="CP97" s="618"/>
      <c r="CQ97" s="618"/>
      <c r="CR97" s="618"/>
      <c r="CS97" s="8">
        <v>63</v>
      </c>
    </row>
    <row r="98" spans="1:97" x14ac:dyDescent="0.25">
      <c r="A98" s="17">
        <v>94</v>
      </c>
      <c r="B98" s="20" t="s">
        <v>14</v>
      </c>
      <c r="C98" s="20" t="s">
        <v>119</v>
      </c>
      <c r="D98" s="20" t="s">
        <v>51</v>
      </c>
      <c r="E98" s="20" t="s">
        <v>74</v>
      </c>
      <c r="F98" s="20" t="s">
        <v>8</v>
      </c>
      <c r="G98" s="578">
        <v>-99</v>
      </c>
      <c r="H98" s="578">
        <v>0.50883788026286081</v>
      </c>
      <c r="I98" s="578">
        <v>-99</v>
      </c>
      <c r="J98" s="578">
        <v>-98</v>
      </c>
      <c r="K98" s="578">
        <v>-99</v>
      </c>
      <c r="L98" s="578">
        <v>-99</v>
      </c>
      <c r="M98" s="578">
        <v>0.53510898731643242</v>
      </c>
      <c r="N98" s="578">
        <v>-99</v>
      </c>
      <c r="O98" s="578">
        <v>-98</v>
      </c>
      <c r="P98" s="578">
        <v>-99</v>
      </c>
      <c r="Q98" s="578">
        <v>-99</v>
      </c>
      <c r="R98" s="578">
        <v>0.4688636707550225</v>
      </c>
      <c r="S98" s="578">
        <v>-99</v>
      </c>
      <c r="T98" s="578">
        <v>-98</v>
      </c>
      <c r="U98" s="578">
        <v>-99</v>
      </c>
      <c r="V98" s="578">
        <v>-99</v>
      </c>
      <c r="W98" s="578">
        <v>-99</v>
      </c>
      <c r="X98" s="578">
        <v>-99</v>
      </c>
      <c r="Y98" s="578">
        <v>-99</v>
      </c>
      <c r="Z98" s="578">
        <v>-99</v>
      </c>
      <c r="AA98" s="578">
        <v>-99</v>
      </c>
      <c r="AB98" s="578">
        <v>0.54972844991278802</v>
      </c>
      <c r="AC98" s="578">
        <v>-99</v>
      </c>
      <c r="AD98" s="578">
        <v>-98</v>
      </c>
      <c r="AE98" s="578">
        <v>-99</v>
      </c>
      <c r="AF98" s="578">
        <v>-99</v>
      </c>
      <c r="AG98" s="579">
        <v>0.59654744945467952</v>
      </c>
      <c r="AH98" s="578">
        <v>-99</v>
      </c>
      <c r="AI98" s="579">
        <v>1.1202750863174031</v>
      </c>
      <c r="AJ98" s="578">
        <v>-99</v>
      </c>
      <c r="AK98" s="578">
        <v>-99</v>
      </c>
      <c r="AL98" s="579">
        <v>0.63608283144256383</v>
      </c>
      <c r="AM98" s="578">
        <v>-99</v>
      </c>
      <c r="AN98" s="579">
        <v>1.1427208854037101</v>
      </c>
      <c r="AO98" s="580">
        <v>-99</v>
      </c>
      <c r="AP98" s="578">
        <v>-99</v>
      </c>
      <c r="AQ98" s="579">
        <v>0.53876799879141757</v>
      </c>
      <c r="AR98" s="578">
        <v>-99</v>
      </c>
      <c r="AS98" s="579">
        <v>1.1122128066986856</v>
      </c>
      <c r="AT98" s="578">
        <v>-99</v>
      </c>
      <c r="AU98" s="579">
        <v>-99</v>
      </c>
      <c r="AV98" s="579">
        <v>-99</v>
      </c>
      <c r="AW98" s="579">
        <v>-99</v>
      </c>
      <c r="AX98" s="579">
        <v>-99</v>
      </c>
      <c r="AY98" s="578">
        <v>-99</v>
      </c>
      <c r="AZ98" s="578">
        <v>-99</v>
      </c>
      <c r="BA98" s="579">
        <v>0.65007007202126699</v>
      </c>
      <c r="BB98" s="578">
        <v>-99</v>
      </c>
      <c r="BC98" s="579">
        <v>1.0643674225183468</v>
      </c>
      <c r="BD98" s="580">
        <v>-99</v>
      </c>
      <c r="BE98" s="581">
        <v>0.91</v>
      </c>
      <c r="BF98" s="617"/>
      <c r="BG98" s="617"/>
      <c r="BH98" s="617"/>
      <c r="BI98" s="584">
        <f>(1*0.71)+(50*0.29)</f>
        <v>15.209999999999997</v>
      </c>
      <c r="BJ98" s="617"/>
      <c r="BK98" s="617"/>
      <c r="BL98" s="593" t="s">
        <v>879</v>
      </c>
      <c r="BM98" s="586"/>
      <c r="BN98" s="587"/>
      <c r="BO98" s="586"/>
      <c r="BP98" s="588"/>
      <c r="BQ98" s="588"/>
      <c r="BR98" s="588"/>
      <c r="BS98" s="587"/>
      <c r="BT98" s="617"/>
      <c r="BU98" s="617"/>
      <c r="BV98" s="617"/>
      <c r="BW98" s="617"/>
      <c r="BX98" s="617"/>
      <c r="BY98" s="617"/>
      <c r="BZ98" s="617"/>
      <c r="CA98" s="617"/>
      <c r="CB98" s="617"/>
      <c r="CC98" s="617"/>
      <c r="CD98" s="617"/>
      <c r="CE98" s="617"/>
      <c r="CF98" s="617"/>
      <c r="CG98" s="617"/>
      <c r="CH98" s="617"/>
      <c r="CI98" s="618"/>
      <c r="CJ98" s="618"/>
      <c r="CK98" s="618"/>
      <c r="CL98" s="618"/>
      <c r="CM98" s="618"/>
      <c r="CN98" s="618"/>
      <c r="CO98" s="618"/>
      <c r="CP98" s="618"/>
      <c r="CQ98" s="618"/>
      <c r="CR98" s="618"/>
      <c r="CS98" s="8">
        <v>46</v>
      </c>
    </row>
    <row r="99" spans="1:97" x14ac:dyDescent="0.25">
      <c r="A99" s="17">
        <v>95</v>
      </c>
      <c r="B99" s="20" t="s">
        <v>34</v>
      </c>
      <c r="C99" s="20"/>
      <c r="D99" s="20" t="s">
        <v>51</v>
      </c>
      <c r="E99" s="20" t="s">
        <v>75</v>
      </c>
      <c r="F99" s="20" t="s">
        <v>8</v>
      </c>
      <c r="G99" s="578">
        <v>-99</v>
      </c>
      <c r="H99" s="578">
        <v>0.21647641047097599</v>
      </c>
      <c r="I99" s="578">
        <v>-99</v>
      </c>
      <c r="J99" s="578">
        <v>0.12603127327316591</v>
      </c>
      <c r="K99" s="578">
        <v>-99</v>
      </c>
      <c r="L99" s="578">
        <v>-99</v>
      </c>
      <c r="M99" s="578">
        <v>0.23260687668177416</v>
      </c>
      <c r="N99" s="578">
        <v>-99</v>
      </c>
      <c r="O99" s="578">
        <v>0.13252077380606855</v>
      </c>
      <c r="P99" s="578">
        <v>-99</v>
      </c>
      <c r="Q99" s="578">
        <v>-99</v>
      </c>
      <c r="R99" s="578">
        <v>0.19483410656369116</v>
      </c>
      <c r="S99" s="578">
        <v>-99</v>
      </c>
      <c r="T99" s="578">
        <v>0.12701661650597479</v>
      </c>
      <c r="U99" s="578">
        <v>-99</v>
      </c>
      <c r="V99" s="578">
        <v>-99</v>
      </c>
      <c r="W99" s="578">
        <v>-99</v>
      </c>
      <c r="X99" s="578">
        <v>-99</v>
      </c>
      <c r="Y99" s="578">
        <v>-99</v>
      </c>
      <c r="Z99" s="578">
        <v>-99</v>
      </c>
      <c r="AA99" s="578">
        <v>-99</v>
      </c>
      <c r="AB99" s="578">
        <v>0.23180311946523452</v>
      </c>
      <c r="AC99" s="578">
        <v>-99</v>
      </c>
      <c r="AD99" s="578">
        <v>9.8081330264675776E-2</v>
      </c>
      <c r="AE99" s="578">
        <v>-99</v>
      </c>
      <c r="AF99" s="578">
        <v>-99</v>
      </c>
      <c r="AG99" s="579">
        <v>0.22742217621491642</v>
      </c>
      <c r="AH99" s="578">
        <v>-99</v>
      </c>
      <c r="AI99" s="579">
        <v>0.13129243147241795</v>
      </c>
      <c r="AJ99" s="578">
        <v>-99</v>
      </c>
      <c r="AK99" s="578">
        <v>-99</v>
      </c>
      <c r="AL99" s="579">
        <v>0.24311147420744464</v>
      </c>
      <c r="AM99" s="578">
        <v>-99</v>
      </c>
      <c r="AN99" s="579">
        <v>0.13914581985079674</v>
      </c>
      <c r="AO99" s="580">
        <v>-99</v>
      </c>
      <c r="AP99" s="578">
        <v>-99</v>
      </c>
      <c r="AQ99" s="579">
        <v>0.20621742024425935</v>
      </c>
      <c r="AR99" s="578">
        <v>-99</v>
      </c>
      <c r="AS99" s="579">
        <v>0.1315456042924163</v>
      </c>
      <c r="AT99" s="578">
        <v>-99</v>
      </c>
      <c r="AU99" s="579">
        <v>-99</v>
      </c>
      <c r="AV99" s="579">
        <v>-99</v>
      </c>
      <c r="AW99" s="579">
        <v>-99</v>
      </c>
      <c r="AX99" s="579">
        <v>-99</v>
      </c>
      <c r="AY99" s="578">
        <v>-99</v>
      </c>
      <c r="AZ99" s="578">
        <v>-99</v>
      </c>
      <c r="BA99" s="579">
        <v>0.24284996521604699</v>
      </c>
      <c r="BB99" s="578">
        <v>-99</v>
      </c>
      <c r="BC99" s="579">
        <v>0.10080637621730779</v>
      </c>
      <c r="BD99" s="580">
        <v>-99</v>
      </c>
      <c r="BE99" s="592">
        <v>-98</v>
      </c>
      <c r="BF99" s="617"/>
      <c r="BG99" s="617"/>
      <c r="BH99" s="617"/>
      <c r="BI99" s="584">
        <v>3</v>
      </c>
      <c r="BJ99" s="617"/>
      <c r="BK99" s="617"/>
      <c r="BL99" s="611"/>
      <c r="BM99" s="586"/>
      <c r="BN99" s="587"/>
      <c r="BO99" s="586"/>
      <c r="BP99" s="588"/>
      <c r="BQ99" s="588"/>
      <c r="BR99" s="588"/>
      <c r="BS99" s="587"/>
      <c r="BT99" s="617"/>
      <c r="BU99" s="617"/>
      <c r="BV99" s="617"/>
      <c r="BW99" s="617"/>
      <c r="BX99" s="617"/>
      <c r="BY99" s="617"/>
      <c r="BZ99" s="617"/>
      <c r="CA99" s="617"/>
      <c r="CB99" s="617"/>
      <c r="CC99" s="617"/>
      <c r="CD99" s="617"/>
      <c r="CE99" s="617"/>
      <c r="CF99" s="617"/>
      <c r="CG99" s="617"/>
      <c r="CH99" s="617"/>
      <c r="CI99" s="618"/>
      <c r="CJ99" s="618"/>
      <c r="CK99" s="618"/>
      <c r="CL99" s="618"/>
      <c r="CM99" s="618"/>
      <c r="CN99" s="618"/>
      <c r="CO99" s="618"/>
      <c r="CP99" s="618"/>
      <c r="CQ99" s="618"/>
      <c r="CR99" s="618"/>
      <c r="CS99" s="8">
        <v>37</v>
      </c>
    </row>
    <row r="100" spans="1:97" x14ac:dyDescent="0.25">
      <c r="A100" s="17">
        <v>96</v>
      </c>
      <c r="B100" s="20" t="s">
        <v>35</v>
      </c>
      <c r="C100" s="20"/>
      <c r="D100" s="20" t="s">
        <v>51</v>
      </c>
      <c r="E100" s="20" t="s">
        <v>75</v>
      </c>
      <c r="F100" s="20" t="s">
        <v>8</v>
      </c>
      <c r="G100" s="578">
        <v>-99</v>
      </c>
      <c r="H100" s="578">
        <v>-99</v>
      </c>
      <c r="I100" s="578">
        <v>-99</v>
      </c>
      <c r="J100" s="578">
        <v>-99</v>
      </c>
      <c r="K100" s="578">
        <v>-99</v>
      </c>
      <c r="L100" s="578">
        <v>-99</v>
      </c>
      <c r="M100" s="578">
        <v>-99</v>
      </c>
      <c r="N100" s="578">
        <v>-99</v>
      </c>
      <c r="O100" s="578">
        <v>-99</v>
      </c>
      <c r="P100" s="578">
        <v>-99</v>
      </c>
      <c r="Q100" s="578">
        <v>-99</v>
      </c>
      <c r="R100" s="578">
        <v>-99</v>
      </c>
      <c r="S100" s="578">
        <v>-99</v>
      </c>
      <c r="T100" s="578">
        <v>-99</v>
      </c>
      <c r="U100" s="578">
        <v>-99</v>
      </c>
      <c r="V100" s="578">
        <v>-99</v>
      </c>
      <c r="W100" s="578">
        <v>-99</v>
      </c>
      <c r="X100" s="578">
        <v>-99</v>
      </c>
      <c r="Y100" s="578">
        <v>-99</v>
      </c>
      <c r="Z100" s="578">
        <v>-99</v>
      </c>
      <c r="AA100" s="578">
        <v>-99</v>
      </c>
      <c r="AB100" s="578">
        <v>-99</v>
      </c>
      <c r="AC100" s="578">
        <v>-99</v>
      </c>
      <c r="AD100" s="578">
        <v>-99</v>
      </c>
      <c r="AE100" s="578">
        <v>-99</v>
      </c>
      <c r="AF100" s="578">
        <v>-99</v>
      </c>
      <c r="AG100" s="579">
        <v>-99</v>
      </c>
      <c r="AH100" s="578">
        <v>-99</v>
      </c>
      <c r="AI100" s="579">
        <v>-99</v>
      </c>
      <c r="AJ100" s="578">
        <v>-99</v>
      </c>
      <c r="AK100" s="578">
        <v>-99</v>
      </c>
      <c r="AL100" s="579">
        <v>-99</v>
      </c>
      <c r="AM100" s="578">
        <v>-99</v>
      </c>
      <c r="AN100" s="579">
        <v>-99</v>
      </c>
      <c r="AO100" s="580">
        <v>-99</v>
      </c>
      <c r="AP100" s="578">
        <v>-99</v>
      </c>
      <c r="AQ100" s="579">
        <v>-99</v>
      </c>
      <c r="AR100" s="578">
        <v>-99</v>
      </c>
      <c r="AS100" s="579">
        <v>-99</v>
      </c>
      <c r="AT100" s="578">
        <v>-99</v>
      </c>
      <c r="AU100" s="579">
        <v>-99</v>
      </c>
      <c r="AV100" s="579">
        <v>-99</v>
      </c>
      <c r="AW100" s="579">
        <v>-99</v>
      </c>
      <c r="AX100" s="579">
        <v>-99</v>
      </c>
      <c r="AY100" s="578">
        <v>-99</v>
      </c>
      <c r="AZ100" s="578">
        <v>-99</v>
      </c>
      <c r="BA100" s="579">
        <v>-99</v>
      </c>
      <c r="BB100" s="578">
        <v>-99</v>
      </c>
      <c r="BC100" s="579">
        <v>-99</v>
      </c>
      <c r="BD100" s="580">
        <v>-99</v>
      </c>
      <c r="BE100" s="592">
        <v>-99</v>
      </c>
      <c r="BF100" s="617"/>
      <c r="BG100" s="617"/>
      <c r="BH100" s="617"/>
      <c r="BI100" s="584">
        <v>-99</v>
      </c>
      <c r="BJ100" s="617"/>
      <c r="BK100" s="617"/>
      <c r="BL100" s="611"/>
      <c r="BM100" s="586"/>
      <c r="BN100" s="587"/>
      <c r="BO100" s="586"/>
      <c r="BP100" s="588"/>
      <c r="BQ100" s="588"/>
      <c r="BR100" s="588"/>
      <c r="BS100" s="587"/>
      <c r="BT100" s="617"/>
      <c r="BU100" s="617"/>
      <c r="BV100" s="617"/>
      <c r="BW100" s="617"/>
      <c r="BX100" s="617"/>
      <c r="BY100" s="617"/>
      <c r="BZ100" s="617"/>
      <c r="CA100" s="617"/>
      <c r="CB100" s="617"/>
      <c r="CC100" s="617"/>
      <c r="CD100" s="617"/>
      <c r="CE100" s="617"/>
      <c r="CF100" s="617"/>
      <c r="CG100" s="617"/>
      <c r="CH100" s="617"/>
      <c r="CI100" s="618"/>
      <c r="CJ100" s="618"/>
      <c r="CK100" s="618"/>
      <c r="CL100" s="618"/>
      <c r="CM100" s="618"/>
      <c r="CN100" s="618"/>
      <c r="CO100" s="618"/>
      <c r="CP100" s="618"/>
      <c r="CQ100" s="618"/>
      <c r="CR100" s="618"/>
      <c r="CS100" s="8">
        <v>32</v>
      </c>
    </row>
    <row r="101" spans="1:97" x14ac:dyDescent="0.25">
      <c r="A101" s="17">
        <v>97</v>
      </c>
      <c r="B101" s="562" t="s">
        <v>17</v>
      </c>
      <c r="C101" s="562" t="s">
        <v>126</v>
      </c>
      <c r="D101" s="20" t="s">
        <v>51</v>
      </c>
      <c r="E101" s="20" t="s">
        <v>75</v>
      </c>
      <c r="F101" s="20" t="s">
        <v>8</v>
      </c>
      <c r="G101" s="578">
        <v>-99</v>
      </c>
      <c r="H101" s="578">
        <v>-99</v>
      </c>
      <c r="I101" s="578">
        <v>-99</v>
      </c>
      <c r="J101" s="578">
        <v>-99</v>
      </c>
      <c r="K101" s="578">
        <v>-99</v>
      </c>
      <c r="L101" s="578">
        <v>-99</v>
      </c>
      <c r="M101" s="578">
        <v>-99</v>
      </c>
      <c r="N101" s="578">
        <v>-99</v>
      </c>
      <c r="O101" s="578">
        <v>-99</v>
      </c>
      <c r="P101" s="578">
        <v>-99</v>
      </c>
      <c r="Q101" s="578">
        <v>-99</v>
      </c>
      <c r="R101" s="578">
        <v>-99</v>
      </c>
      <c r="S101" s="578">
        <v>-99</v>
      </c>
      <c r="T101" s="578">
        <v>-99</v>
      </c>
      <c r="U101" s="578">
        <v>-99</v>
      </c>
      <c r="V101" s="578">
        <v>-99</v>
      </c>
      <c r="W101" s="578">
        <v>-99</v>
      </c>
      <c r="X101" s="578">
        <v>-99</v>
      </c>
      <c r="Y101" s="578">
        <v>-99</v>
      </c>
      <c r="Z101" s="578">
        <v>-99</v>
      </c>
      <c r="AA101" s="578">
        <v>-99</v>
      </c>
      <c r="AB101" s="578">
        <v>-99</v>
      </c>
      <c r="AC101" s="578">
        <v>-99</v>
      </c>
      <c r="AD101" s="578">
        <v>-99</v>
      </c>
      <c r="AE101" s="578">
        <v>-99</v>
      </c>
      <c r="AF101" s="578">
        <v>-99</v>
      </c>
      <c r="AG101" s="579">
        <v>-99</v>
      </c>
      <c r="AH101" s="578">
        <v>-99</v>
      </c>
      <c r="AI101" s="579">
        <v>-99</v>
      </c>
      <c r="AJ101" s="578">
        <v>-99</v>
      </c>
      <c r="AK101" s="578">
        <v>-99</v>
      </c>
      <c r="AL101" s="579">
        <v>-99</v>
      </c>
      <c r="AM101" s="578">
        <v>-99</v>
      </c>
      <c r="AN101" s="579">
        <v>-99</v>
      </c>
      <c r="AO101" s="580">
        <v>-99</v>
      </c>
      <c r="AP101" s="578">
        <v>-99</v>
      </c>
      <c r="AQ101" s="579">
        <v>-99</v>
      </c>
      <c r="AR101" s="578">
        <v>-99</v>
      </c>
      <c r="AS101" s="579">
        <v>-99</v>
      </c>
      <c r="AT101" s="578">
        <v>-99</v>
      </c>
      <c r="AU101" s="579">
        <v>-99</v>
      </c>
      <c r="AV101" s="579">
        <v>-99</v>
      </c>
      <c r="AW101" s="579">
        <v>-99</v>
      </c>
      <c r="AX101" s="579">
        <v>-99</v>
      </c>
      <c r="AY101" s="578">
        <v>-99</v>
      </c>
      <c r="AZ101" s="578">
        <v>-99</v>
      </c>
      <c r="BA101" s="579">
        <v>-99</v>
      </c>
      <c r="BB101" s="578">
        <v>-99</v>
      </c>
      <c r="BC101" s="579">
        <v>-99</v>
      </c>
      <c r="BD101" s="580">
        <v>-99</v>
      </c>
      <c r="BE101" s="596">
        <v>0.81</v>
      </c>
      <c r="BF101" s="617"/>
      <c r="BG101" s="617"/>
      <c r="BH101" s="617"/>
      <c r="BI101" s="609">
        <v>5</v>
      </c>
      <c r="BJ101" s="617"/>
      <c r="BK101" s="617"/>
      <c r="BL101" s="609" t="s">
        <v>232</v>
      </c>
      <c r="BM101" s="586"/>
      <c r="BN101" s="587"/>
      <c r="BO101" s="586"/>
      <c r="BP101" s="588"/>
      <c r="BQ101" s="588"/>
      <c r="BR101" s="588"/>
      <c r="BS101" s="587"/>
      <c r="BT101" s="617"/>
      <c r="BU101" s="617"/>
      <c r="BV101" s="617"/>
      <c r="BW101" s="617"/>
      <c r="BX101" s="617"/>
      <c r="BY101" s="617"/>
      <c r="BZ101" s="617"/>
      <c r="CA101" s="617"/>
      <c r="CB101" s="617"/>
      <c r="CC101" s="617"/>
      <c r="CD101" s="617"/>
      <c r="CE101" s="617"/>
      <c r="CF101" s="617"/>
      <c r="CG101" s="617"/>
      <c r="CH101" s="617"/>
      <c r="CI101" s="618"/>
      <c r="CJ101" s="618"/>
      <c r="CK101" s="618"/>
      <c r="CL101" s="618"/>
      <c r="CM101" s="618"/>
      <c r="CN101" s="618"/>
      <c r="CO101" s="618"/>
      <c r="CP101" s="618"/>
      <c r="CQ101" s="618"/>
      <c r="CR101" s="618"/>
      <c r="CS101" s="8">
        <v>23</v>
      </c>
    </row>
    <row r="102" spans="1:97" x14ac:dyDescent="0.25">
      <c r="A102" s="17">
        <v>98</v>
      </c>
      <c r="B102" s="20" t="s">
        <v>50</v>
      </c>
      <c r="C102" s="20"/>
      <c r="D102" s="20" t="s">
        <v>51</v>
      </c>
      <c r="E102" s="20" t="s">
        <v>74</v>
      </c>
      <c r="F102" s="20" t="s">
        <v>8</v>
      </c>
      <c r="G102" s="578">
        <v>-99</v>
      </c>
      <c r="H102" s="578">
        <v>-99</v>
      </c>
      <c r="I102" s="578">
        <v>-99</v>
      </c>
      <c r="J102" s="578">
        <v>0.12944048176150891</v>
      </c>
      <c r="K102" s="578">
        <v>-99</v>
      </c>
      <c r="L102" s="578">
        <v>-99</v>
      </c>
      <c r="M102" s="578">
        <v>-99</v>
      </c>
      <c r="N102" s="578">
        <v>-99</v>
      </c>
      <c r="O102" s="578">
        <v>0.118722327313155</v>
      </c>
      <c r="P102" s="578">
        <v>-99</v>
      </c>
      <c r="Q102" s="578">
        <v>-99</v>
      </c>
      <c r="R102" s="578">
        <v>-99</v>
      </c>
      <c r="S102" s="578">
        <v>-99</v>
      </c>
      <c r="T102" s="578">
        <v>0.13508643028115919</v>
      </c>
      <c r="U102" s="578">
        <v>-99</v>
      </c>
      <c r="V102" s="578">
        <v>-99</v>
      </c>
      <c r="W102" s="578">
        <v>-99</v>
      </c>
      <c r="X102" s="578">
        <v>-99</v>
      </c>
      <c r="Y102" s="578">
        <v>-99</v>
      </c>
      <c r="Z102" s="578">
        <v>-99</v>
      </c>
      <c r="AA102" s="578">
        <v>-99</v>
      </c>
      <c r="AB102" s="578">
        <v>-99</v>
      </c>
      <c r="AC102" s="578">
        <v>-99</v>
      </c>
      <c r="AD102" s="578">
        <v>0.14975383554783786</v>
      </c>
      <c r="AE102" s="578">
        <v>-99</v>
      </c>
      <c r="AF102" s="578">
        <v>-99</v>
      </c>
      <c r="AG102" s="579">
        <v>-99</v>
      </c>
      <c r="AH102" s="578">
        <v>-99</v>
      </c>
      <c r="AI102" s="579">
        <v>0.16293009710065778</v>
      </c>
      <c r="AJ102" s="578">
        <v>-99</v>
      </c>
      <c r="AK102" s="578">
        <v>-99</v>
      </c>
      <c r="AL102" s="579">
        <v>-99</v>
      </c>
      <c r="AM102" s="578">
        <v>-99</v>
      </c>
      <c r="AN102" s="579">
        <v>0.14999691416768196</v>
      </c>
      <c r="AO102" s="580">
        <v>-99</v>
      </c>
      <c r="AP102" s="578">
        <v>-99</v>
      </c>
      <c r="AQ102" s="579">
        <v>-99</v>
      </c>
      <c r="AR102" s="578">
        <v>-99</v>
      </c>
      <c r="AS102" s="579">
        <v>0.17432112061077643</v>
      </c>
      <c r="AT102" s="578">
        <v>-99</v>
      </c>
      <c r="AU102" s="579">
        <v>-99</v>
      </c>
      <c r="AV102" s="579">
        <v>-99</v>
      </c>
      <c r="AW102" s="579">
        <v>-99</v>
      </c>
      <c r="AX102" s="579">
        <v>-99</v>
      </c>
      <c r="AY102" s="578">
        <v>-99</v>
      </c>
      <c r="AZ102" s="578">
        <v>-99</v>
      </c>
      <c r="BA102" s="579">
        <v>-99</v>
      </c>
      <c r="BB102" s="578">
        <v>-99</v>
      </c>
      <c r="BC102" s="579">
        <v>0.17117046807016176</v>
      </c>
      <c r="BD102" s="580">
        <v>-99</v>
      </c>
      <c r="BE102" s="592">
        <v>-98</v>
      </c>
      <c r="BF102" s="617"/>
      <c r="BG102" s="617"/>
      <c r="BH102" s="617"/>
      <c r="BI102" s="584">
        <v>40</v>
      </c>
      <c r="BJ102" s="617"/>
      <c r="BK102" s="617"/>
      <c r="BL102" s="611"/>
      <c r="BM102" s="586"/>
      <c r="BN102" s="587"/>
      <c r="BO102" s="586"/>
      <c r="BP102" s="588"/>
      <c r="BQ102" s="588"/>
      <c r="BR102" s="588"/>
      <c r="BS102" s="587"/>
      <c r="BT102" s="617"/>
      <c r="BU102" s="617"/>
      <c r="BV102" s="617"/>
      <c r="BW102" s="617"/>
      <c r="BX102" s="617"/>
      <c r="BY102" s="617"/>
      <c r="BZ102" s="617"/>
      <c r="CA102" s="617"/>
      <c r="CB102" s="617"/>
      <c r="CC102" s="617"/>
      <c r="CD102" s="617"/>
      <c r="CE102" s="617"/>
      <c r="CF102" s="617"/>
      <c r="CG102" s="617"/>
      <c r="CH102" s="617"/>
      <c r="CI102" s="618"/>
      <c r="CJ102" s="618"/>
      <c r="CK102" s="618"/>
      <c r="CL102" s="618"/>
      <c r="CM102" s="618"/>
      <c r="CN102" s="618"/>
      <c r="CO102" s="618"/>
      <c r="CP102" s="618"/>
      <c r="CQ102" s="618"/>
      <c r="CR102" s="618"/>
      <c r="CS102" s="8">
        <v>15</v>
      </c>
    </row>
    <row r="103" spans="1:97" x14ac:dyDescent="0.25">
      <c r="A103" s="17">
        <v>99</v>
      </c>
      <c r="B103" s="562" t="s">
        <v>721</v>
      </c>
      <c r="C103" s="562"/>
      <c r="D103" s="20" t="s">
        <v>1</v>
      </c>
      <c r="E103" s="20" t="s">
        <v>75</v>
      </c>
      <c r="F103" s="20" t="s">
        <v>8</v>
      </c>
      <c r="G103" s="578">
        <v>-99</v>
      </c>
      <c r="H103" s="578">
        <v>7.7531326020710695E-2</v>
      </c>
      <c r="I103" s="578">
        <v>-99</v>
      </c>
      <c r="J103" s="578">
        <v>8.2283615650530564E-2</v>
      </c>
      <c r="K103" s="578">
        <v>-99</v>
      </c>
      <c r="L103" s="578">
        <v>-99</v>
      </c>
      <c r="M103" s="578">
        <v>7.4897714492585546E-2</v>
      </c>
      <c r="N103" s="578">
        <v>-99</v>
      </c>
      <c r="O103" s="578">
        <v>8.6545746610816682E-2</v>
      </c>
      <c r="P103" s="578">
        <v>-99</v>
      </c>
      <c r="Q103" s="578">
        <v>-99</v>
      </c>
      <c r="R103" s="578">
        <v>7.7040149716638778E-2</v>
      </c>
      <c r="S103" s="578">
        <v>-99</v>
      </c>
      <c r="T103" s="578">
        <v>8.1863091360265858E-2</v>
      </c>
      <c r="U103" s="578">
        <v>-99</v>
      </c>
      <c r="V103" s="578">
        <v>-99</v>
      </c>
      <c r="W103" s="578">
        <v>-99</v>
      </c>
      <c r="X103" s="578">
        <v>-99</v>
      </c>
      <c r="Y103" s="578">
        <v>-99</v>
      </c>
      <c r="Z103" s="578">
        <v>-99</v>
      </c>
      <c r="AA103" s="578">
        <v>-99</v>
      </c>
      <c r="AB103" s="578">
        <v>8.8593290388278303E-2</v>
      </c>
      <c r="AC103" s="578">
        <v>-99</v>
      </c>
      <c r="AD103" s="578">
        <v>6.7721294136679919E-2</v>
      </c>
      <c r="AE103" s="578">
        <v>-99</v>
      </c>
      <c r="AF103" s="578">
        <v>-99</v>
      </c>
      <c r="AG103" s="579">
        <v>8.7880748217025892E-2</v>
      </c>
      <c r="AH103" s="578">
        <v>-99</v>
      </c>
      <c r="AI103" s="579">
        <v>9.2205001129372993E-2</v>
      </c>
      <c r="AJ103" s="578">
        <v>-99</v>
      </c>
      <c r="AK103" s="578">
        <v>-99</v>
      </c>
      <c r="AL103" s="579">
        <v>8.4309651334210436E-2</v>
      </c>
      <c r="AM103" s="578">
        <v>-99</v>
      </c>
      <c r="AN103" s="579">
        <v>9.8768234737372951E-2</v>
      </c>
      <c r="AO103" s="580">
        <v>-99</v>
      </c>
      <c r="AP103" s="578">
        <v>-99</v>
      </c>
      <c r="AQ103" s="579">
        <v>8.6610337617801264E-2</v>
      </c>
      <c r="AR103" s="578">
        <v>-99</v>
      </c>
      <c r="AS103" s="579">
        <v>8.971442139474281E-2</v>
      </c>
      <c r="AT103" s="578">
        <v>-99</v>
      </c>
      <c r="AU103" s="579">
        <v>-99</v>
      </c>
      <c r="AV103" s="579">
        <v>-99</v>
      </c>
      <c r="AW103" s="579">
        <v>-99</v>
      </c>
      <c r="AX103" s="579">
        <v>-99</v>
      </c>
      <c r="AY103" s="578">
        <v>-99</v>
      </c>
      <c r="AZ103" s="578">
        <v>-99</v>
      </c>
      <c r="BA103" s="579">
        <v>0.104917396444136</v>
      </c>
      <c r="BB103" s="578">
        <v>-99</v>
      </c>
      <c r="BC103" s="579">
        <v>7.6330553277005955E-2</v>
      </c>
      <c r="BD103" s="580">
        <v>-99</v>
      </c>
      <c r="BE103" s="592">
        <v>-99</v>
      </c>
      <c r="BF103" s="617"/>
      <c r="BG103" s="617"/>
      <c r="BH103" s="617"/>
      <c r="BI103" s="584">
        <v>-99</v>
      </c>
      <c r="BJ103" s="617"/>
      <c r="BK103" s="617"/>
      <c r="BL103" s="611"/>
      <c r="BM103" s="586"/>
      <c r="BN103" s="587"/>
      <c r="BO103" s="586"/>
      <c r="BP103" s="588"/>
      <c r="BQ103" s="588"/>
      <c r="BR103" s="588"/>
      <c r="BS103" s="587"/>
      <c r="BT103" s="617"/>
      <c r="BU103" s="617"/>
      <c r="BV103" s="617"/>
      <c r="BW103" s="617"/>
      <c r="BX103" s="617"/>
      <c r="BY103" s="617"/>
      <c r="BZ103" s="617"/>
      <c r="CA103" s="617"/>
      <c r="CB103" s="617"/>
      <c r="CC103" s="617"/>
      <c r="CD103" s="617"/>
      <c r="CE103" s="617"/>
      <c r="CF103" s="617"/>
      <c r="CG103" s="617"/>
      <c r="CH103" s="617"/>
      <c r="CI103" s="618"/>
      <c r="CJ103" s="618"/>
      <c r="CK103" s="618"/>
      <c r="CL103" s="618"/>
      <c r="CM103" s="618"/>
      <c r="CN103" s="618"/>
      <c r="CO103" s="618"/>
      <c r="CP103" s="618"/>
      <c r="CQ103" s="618"/>
      <c r="CR103" s="618"/>
      <c r="CS103" s="8">
        <v>135</v>
      </c>
    </row>
    <row r="104" spans="1:97" x14ac:dyDescent="0.25">
      <c r="A104" s="17">
        <v>100</v>
      </c>
      <c r="B104" s="562" t="s">
        <v>723</v>
      </c>
      <c r="C104" s="562" t="s">
        <v>108</v>
      </c>
      <c r="D104" s="20" t="s">
        <v>1</v>
      </c>
      <c r="E104" s="20" t="s">
        <v>75</v>
      </c>
      <c r="F104" s="20" t="s">
        <v>8</v>
      </c>
      <c r="G104" s="578">
        <v>-99</v>
      </c>
      <c r="H104" s="578">
        <v>-99</v>
      </c>
      <c r="I104" s="578">
        <v>-99</v>
      </c>
      <c r="J104" s="578">
        <v>-99</v>
      </c>
      <c r="K104" s="578">
        <v>-99</v>
      </c>
      <c r="L104" s="578">
        <v>-99</v>
      </c>
      <c r="M104" s="578">
        <v>-99</v>
      </c>
      <c r="N104" s="578">
        <v>-99</v>
      </c>
      <c r="O104" s="578">
        <v>-99</v>
      </c>
      <c r="P104" s="578">
        <v>-99</v>
      </c>
      <c r="Q104" s="578">
        <v>-99</v>
      </c>
      <c r="R104" s="578">
        <v>-99</v>
      </c>
      <c r="S104" s="578">
        <v>-99</v>
      </c>
      <c r="T104" s="578">
        <v>-99</v>
      </c>
      <c r="U104" s="578">
        <v>-99</v>
      </c>
      <c r="V104" s="578">
        <v>-99</v>
      </c>
      <c r="W104" s="578">
        <v>-99</v>
      </c>
      <c r="X104" s="578">
        <v>-99</v>
      </c>
      <c r="Y104" s="578">
        <v>-99</v>
      </c>
      <c r="Z104" s="578">
        <v>-99</v>
      </c>
      <c r="AA104" s="578">
        <v>-99</v>
      </c>
      <c r="AB104" s="578">
        <v>-99</v>
      </c>
      <c r="AC104" s="578">
        <v>-99</v>
      </c>
      <c r="AD104" s="578">
        <v>-99</v>
      </c>
      <c r="AE104" s="578">
        <v>-99</v>
      </c>
      <c r="AF104" s="578">
        <v>-99</v>
      </c>
      <c r="AG104" s="579">
        <v>-99</v>
      </c>
      <c r="AH104" s="578">
        <v>-99</v>
      </c>
      <c r="AI104" s="579">
        <v>-99</v>
      </c>
      <c r="AJ104" s="578">
        <v>-99</v>
      </c>
      <c r="AK104" s="578">
        <v>-99</v>
      </c>
      <c r="AL104" s="579">
        <v>-99</v>
      </c>
      <c r="AM104" s="578">
        <v>-99</v>
      </c>
      <c r="AN104" s="579">
        <v>-99</v>
      </c>
      <c r="AO104" s="580">
        <v>-99</v>
      </c>
      <c r="AP104" s="578">
        <v>-99</v>
      </c>
      <c r="AQ104" s="579">
        <v>-99</v>
      </c>
      <c r="AR104" s="578">
        <v>-99</v>
      </c>
      <c r="AS104" s="579">
        <v>-99</v>
      </c>
      <c r="AT104" s="578">
        <v>-99</v>
      </c>
      <c r="AU104" s="579">
        <v>-99</v>
      </c>
      <c r="AV104" s="579">
        <v>-99</v>
      </c>
      <c r="AW104" s="579">
        <v>-99</v>
      </c>
      <c r="AX104" s="579">
        <v>-99</v>
      </c>
      <c r="AY104" s="578">
        <v>-99</v>
      </c>
      <c r="AZ104" s="578">
        <v>-99</v>
      </c>
      <c r="BA104" s="579">
        <v>-99</v>
      </c>
      <c r="BB104" s="578">
        <v>-99</v>
      </c>
      <c r="BC104" s="579">
        <v>-99</v>
      </c>
      <c r="BD104" s="580">
        <v>-99</v>
      </c>
      <c r="BE104" s="596">
        <v>0.22</v>
      </c>
      <c r="BF104" s="617"/>
      <c r="BG104" s="617"/>
      <c r="BH104" s="617"/>
      <c r="BI104" s="609">
        <v>-99</v>
      </c>
      <c r="BJ104" s="617"/>
      <c r="BK104" s="617"/>
      <c r="BL104" s="609" t="s">
        <v>233</v>
      </c>
      <c r="BM104" s="586"/>
      <c r="BN104" s="587"/>
      <c r="BO104" s="586"/>
      <c r="BP104" s="588"/>
      <c r="BQ104" s="588"/>
      <c r="BR104" s="588"/>
      <c r="BS104" s="587"/>
      <c r="BT104" s="617"/>
      <c r="BU104" s="617"/>
      <c r="BV104" s="617"/>
      <c r="BW104" s="617"/>
      <c r="BX104" s="617"/>
      <c r="BY104" s="617"/>
      <c r="BZ104" s="617"/>
      <c r="CA104" s="617"/>
      <c r="CB104" s="617"/>
      <c r="CC104" s="617"/>
      <c r="CD104" s="617"/>
      <c r="CE104" s="617"/>
      <c r="CF104" s="617"/>
      <c r="CG104" s="617"/>
      <c r="CH104" s="617"/>
      <c r="CI104" s="618"/>
      <c r="CJ104" s="618"/>
      <c r="CK104" s="618"/>
      <c r="CL104" s="618"/>
      <c r="CM104" s="618"/>
      <c r="CN104" s="618"/>
      <c r="CO104" s="618"/>
      <c r="CP104" s="618"/>
      <c r="CQ104" s="618"/>
      <c r="CR104" s="618"/>
      <c r="CS104" s="8">
        <v>130</v>
      </c>
    </row>
    <row r="105" spans="1:97" x14ac:dyDescent="0.25">
      <c r="A105" s="17">
        <v>101</v>
      </c>
      <c r="B105" s="20" t="s">
        <v>725</v>
      </c>
      <c r="C105" s="20"/>
      <c r="D105" s="20" t="s">
        <v>1</v>
      </c>
      <c r="E105" s="20" t="s">
        <v>75</v>
      </c>
      <c r="F105" s="20" t="s">
        <v>8</v>
      </c>
      <c r="G105" s="578">
        <v>-99</v>
      </c>
      <c r="H105" s="578">
        <v>-99</v>
      </c>
      <c r="I105" s="578">
        <v>-99</v>
      </c>
      <c r="J105" s="578">
        <v>-99</v>
      </c>
      <c r="K105" s="578">
        <v>-99</v>
      </c>
      <c r="L105" s="578">
        <v>-99</v>
      </c>
      <c r="M105" s="578">
        <v>-99</v>
      </c>
      <c r="N105" s="578">
        <v>-99</v>
      </c>
      <c r="O105" s="578">
        <v>-99</v>
      </c>
      <c r="P105" s="578">
        <v>-99</v>
      </c>
      <c r="Q105" s="578">
        <v>-99</v>
      </c>
      <c r="R105" s="578">
        <v>-99</v>
      </c>
      <c r="S105" s="578">
        <v>-99</v>
      </c>
      <c r="T105" s="578">
        <v>-99</v>
      </c>
      <c r="U105" s="578">
        <v>-99</v>
      </c>
      <c r="V105" s="578">
        <v>-99</v>
      </c>
      <c r="W105" s="578">
        <v>-99</v>
      </c>
      <c r="X105" s="578">
        <v>-99</v>
      </c>
      <c r="Y105" s="578">
        <v>-99</v>
      </c>
      <c r="Z105" s="578">
        <v>-99</v>
      </c>
      <c r="AA105" s="578">
        <v>-99</v>
      </c>
      <c r="AB105" s="578">
        <v>-99</v>
      </c>
      <c r="AC105" s="578">
        <v>-99</v>
      </c>
      <c r="AD105" s="578">
        <v>-99</v>
      </c>
      <c r="AE105" s="578">
        <v>-99</v>
      </c>
      <c r="AF105" s="578">
        <v>-99</v>
      </c>
      <c r="AG105" s="579">
        <v>-99</v>
      </c>
      <c r="AH105" s="578">
        <v>-99</v>
      </c>
      <c r="AI105" s="579">
        <v>-99</v>
      </c>
      <c r="AJ105" s="578">
        <v>-99</v>
      </c>
      <c r="AK105" s="578">
        <v>-99</v>
      </c>
      <c r="AL105" s="579">
        <v>-99</v>
      </c>
      <c r="AM105" s="578">
        <v>-99</v>
      </c>
      <c r="AN105" s="579">
        <v>-99</v>
      </c>
      <c r="AO105" s="580">
        <v>-99</v>
      </c>
      <c r="AP105" s="578">
        <v>-99</v>
      </c>
      <c r="AQ105" s="579">
        <v>-99</v>
      </c>
      <c r="AR105" s="578">
        <v>-99</v>
      </c>
      <c r="AS105" s="579">
        <v>-99</v>
      </c>
      <c r="AT105" s="578">
        <v>-99</v>
      </c>
      <c r="AU105" s="579">
        <v>-99</v>
      </c>
      <c r="AV105" s="579">
        <v>-99</v>
      </c>
      <c r="AW105" s="579">
        <v>-99</v>
      </c>
      <c r="AX105" s="579">
        <v>-99</v>
      </c>
      <c r="AY105" s="578">
        <v>-99</v>
      </c>
      <c r="AZ105" s="578">
        <v>-99</v>
      </c>
      <c r="BA105" s="579">
        <v>-99</v>
      </c>
      <c r="BB105" s="578">
        <v>-99</v>
      </c>
      <c r="BC105" s="579">
        <v>-99</v>
      </c>
      <c r="BD105" s="580">
        <v>-99</v>
      </c>
      <c r="BE105" s="592">
        <v>-99</v>
      </c>
      <c r="BF105" s="617"/>
      <c r="BG105" s="617"/>
      <c r="BH105" s="617"/>
      <c r="BI105" s="584">
        <v>-99</v>
      </c>
      <c r="BJ105" s="617"/>
      <c r="BK105" s="617"/>
      <c r="BL105" s="611"/>
      <c r="BM105" s="586"/>
      <c r="BN105" s="587"/>
      <c r="BO105" s="586"/>
      <c r="BP105" s="588"/>
      <c r="BQ105" s="588"/>
      <c r="BR105" s="588"/>
      <c r="BS105" s="587"/>
      <c r="BT105" s="617"/>
      <c r="BU105" s="617"/>
      <c r="BV105" s="617"/>
      <c r="BW105" s="617"/>
      <c r="BX105" s="617"/>
      <c r="BY105" s="617"/>
      <c r="BZ105" s="617"/>
      <c r="CA105" s="617"/>
      <c r="CB105" s="617"/>
      <c r="CC105" s="617"/>
      <c r="CD105" s="617"/>
      <c r="CE105" s="617"/>
      <c r="CF105" s="617"/>
      <c r="CG105" s="617"/>
      <c r="CH105" s="617"/>
      <c r="CI105" s="618"/>
      <c r="CJ105" s="618"/>
      <c r="CK105" s="618"/>
      <c r="CL105" s="618"/>
      <c r="CM105" s="618"/>
      <c r="CN105" s="618"/>
      <c r="CO105" s="618"/>
      <c r="CP105" s="618"/>
      <c r="CQ105" s="618"/>
      <c r="CR105" s="618"/>
      <c r="CS105" s="8">
        <v>125</v>
      </c>
    </row>
    <row r="106" spans="1:97" x14ac:dyDescent="0.25">
      <c r="A106" s="17">
        <v>102</v>
      </c>
      <c r="B106" s="20" t="s">
        <v>37</v>
      </c>
      <c r="C106" s="20"/>
      <c r="D106" s="20" t="s">
        <v>1</v>
      </c>
      <c r="E106" s="20" t="s">
        <v>75</v>
      </c>
      <c r="F106" s="20" t="s">
        <v>8</v>
      </c>
      <c r="G106" s="578">
        <v>-99</v>
      </c>
      <c r="H106" s="578">
        <v>-99</v>
      </c>
      <c r="I106" s="578">
        <v>-99</v>
      </c>
      <c r="J106" s="578">
        <v>-99</v>
      </c>
      <c r="K106" s="578">
        <v>-99</v>
      </c>
      <c r="L106" s="578">
        <v>-99</v>
      </c>
      <c r="M106" s="578">
        <v>-99</v>
      </c>
      <c r="N106" s="578">
        <v>-99</v>
      </c>
      <c r="O106" s="578">
        <v>-99</v>
      </c>
      <c r="P106" s="578">
        <v>-99</v>
      </c>
      <c r="Q106" s="578">
        <v>-99</v>
      </c>
      <c r="R106" s="578">
        <v>-99</v>
      </c>
      <c r="S106" s="578">
        <v>-99</v>
      </c>
      <c r="T106" s="578">
        <v>-99</v>
      </c>
      <c r="U106" s="578">
        <v>-99</v>
      </c>
      <c r="V106" s="578">
        <v>-99</v>
      </c>
      <c r="W106" s="578">
        <v>-99</v>
      </c>
      <c r="X106" s="578">
        <v>-99</v>
      </c>
      <c r="Y106" s="578">
        <v>-99</v>
      </c>
      <c r="Z106" s="578">
        <v>-99</v>
      </c>
      <c r="AA106" s="578">
        <v>-99</v>
      </c>
      <c r="AB106" s="578">
        <v>-99</v>
      </c>
      <c r="AC106" s="578">
        <v>-99</v>
      </c>
      <c r="AD106" s="578">
        <v>-99</v>
      </c>
      <c r="AE106" s="578">
        <v>-99</v>
      </c>
      <c r="AF106" s="578">
        <v>-99</v>
      </c>
      <c r="AG106" s="579">
        <v>-99</v>
      </c>
      <c r="AH106" s="578">
        <v>-99</v>
      </c>
      <c r="AI106" s="579">
        <v>-99</v>
      </c>
      <c r="AJ106" s="578">
        <v>-99</v>
      </c>
      <c r="AK106" s="578">
        <v>-99</v>
      </c>
      <c r="AL106" s="579">
        <v>-99</v>
      </c>
      <c r="AM106" s="578">
        <v>-99</v>
      </c>
      <c r="AN106" s="579">
        <v>-99</v>
      </c>
      <c r="AO106" s="580">
        <v>-99</v>
      </c>
      <c r="AP106" s="578">
        <v>-99</v>
      </c>
      <c r="AQ106" s="579">
        <v>-99</v>
      </c>
      <c r="AR106" s="578">
        <v>-99</v>
      </c>
      <c r="AS106" s="579">
        <v>-99</v>
      </c>
      <c r="AT106" s="578">
        <v>-99</v>
      </c>
      <c r="AU106" s="579">
        <v>-99</v>
      </c>
      <c r="AV106" s="579">
        <v>-99</v>
      </c>
      <c r="AW106" s="579">
        <v>-99</v>
      </c>
      <c r="AX106" s="579">
        <v>-99</v>
      </c>
      <c r="AY106" s="578">
        <v>-99</v>
      </c>
      <c r="AZ106" s="578">
        <v>-99</v>
      </c>
      <c r="BA106" s="579">
        <v>-99</v>
      </c>
      <c r="BB106" s="578">
        <v>-99</v>
      </c>
      <c r="BC106" s="579">
        <v>-99</v>
      </c>
      <c r="BD106" s="580">
        <v>-99</v>
      </c>
      <c r="BE106" s="592">
        <v>-99</v>
      </c>
      <c r="BF106" s="617"/>
      <c r="BG106" s="617"/>
      <c r="BH106" s="617"/>
      <c r="BI106" s="584">
        <v>-99</v>
      </c>
      <c r="BJ106" s="617"/>
      <c r="BK106" s="617"/>
      <c r="BL106" s="611"/>
      <c r="BM106" s="586"/>
      <c r="BN106" s="587"/>
      <c r="BO106" s="586"/>
      <c r="BP106" s="588"/>
      <c r="BQ106" s="588"/>
      <c r="BR106" s="588"/>
      <c r="BS106" s="587"/>
      <c r="BT106" s="617"/>
      <c r="BU106" s="617"/>
      <c r="BV106" s="617"/>
      <c r="BW106" s="617"/>
      <c r="BX106" s="617"/>
      <c r="BY106" s="617"/>
      <c r="BZ106" s="617"/>
      <c r="CA106" s="617"/>
      <c r="CB106" s="617"/>
      <c r="CC106" s="617"/>
      <c r="CD106" s="617"/>
      <c r="CE106" s="617"/>
      <c r="CF106" s="617"/>
      <c r="CG106" s="617"/>
      <c r="CH106" s="617"/>
      <c r="CI106" s="618"/>
      <c r="CJ106" s="618"/>
      <c r="CK106" s="618"/>
      <c r="CL106" s="618"/>
      <c r="CM106" s="618"/>
      <c r="CN106" s="618"/>
      <c r="CO106" s="618"/>
      <c r="CP106" s="618"/>
      <c r="CQ106" s="618"/>
      <c r="CR106" s="618"/>
      <c r="CS106" s="8">
        <v>120</v>
      </c>
    </row>
    <row r="107" spans="1:97" x14ac:dyDescent="0.25">
      <c r="A107" s="17">
        <v>103</v>
      </c>
      <c r="B107" s="20" t="s">
        <v>419</v>
      </c>
      <c r="C107" s="20"/>
      <c r="D107" s="20" t="s">
        <v>1</v>
      </c>
      <c r="E107" s="20" t="s">
        <v>75</v>
      </c>
      <c r="F107" s="20" t="s">
        <v>6</v>
      </c>
      <c r="G107" s="578">
        <v>-99</v>
      </c>
      <c r="H107" s="578">
        <v>-99</v>
      </c>
      <c r="I107" s="578">
        <v>-99</v>
      </c>
      <c r="J107" s="578">
        <v>-99</v>
      </c>
      <c r="K107" s="578">
        <v>-99</v>
      </c>
      <c r="L107" s="578">
        <v>-99</v>
      </c>
      <c r="M107" s="578">
        <v>-99</v>
      </c>
      <c r="N107" s="578">
        <v>-99</v>
      </c>
      <c r="O107" s="578">
        <v>-99</v>
      </c>
      <c r="P107" s="578">
        <v>-99</v>
      </c>
      <c r="Q107" s="578">
        <v>-99</v>
      </c>
      <c r="R107" s="578">
        <v>-99</v>
      </c>
      <c r="S107" s="578">
        <v>-99</v>
      </c>
      <c r="T107" s="578">
        <v>-99</v>
      </c>
      <c r="U107" s="578">
        <v>-99</v>
      </c>
      <c r="V107" s="578">
        <v>-99</v>
      </c>
      <c r="W107" s="578">
        <v>-99</v>
      </c>
      <c r="X107" s="578">
        <v>-99</v>
      </c>
      <c r="Y107" s="578">
        <v>-99</v>
      </c>
      <c r="Z107" s="578">
        <v>-99</v>
      </c>
      <c r="AA107" s="578">
        <v>-99</v>
      </c>
      <c r="AB107" s="578">
        <v>-99</v>
      </c>
      <c r="AC107" s="578">
        <v>-99</v>
      </c>
      <c r="AD107" s="578">
        <v>-99</v>
      </c>
      <c r="AE107" s="578">
        <v>-99</v>
      </c>
      <c r="AF107" s="578">
        <v>-99</v>
      </c>
      <c r="AG107" s="579">
        <v>-99</v>
      </c>
      <c r="AH107" s="578">
        <v>-99</v>
      </c>
      <c r="AI107" s="579">
        <v>-99</v>
      </c>
      <c r="AJ107" s="578">
        <v>-99</v>
      </c>
      <c r="AK107" s="578">
        <v>-99</v>
      </c>
      <c r="AL107" s="579">
        <v>-99</v>
      </c>
      <c r="AM107" s="578">
        <v>-99</v>
      </c>
      <c r="AN107" s="579">
        <v>-99</v>
      </c>
      <c r="AO107" s="580">
        <v>-99</v>
      </c>
      <c r="AP107" s="578">
        <v>-99</v>
      </c>
      <c r="AQ107" s="579">
        <v>-99</v>
      </c>
      <c r="AR107" s="578">
        <v>-99</v>
      </c>
      <c r="AS107" s="579">
        <v>-99</v>
      </c>
      <c r="AT107" s="578">
        <v>-99</v>
      </c>
      <c r="AU107" s="579">
        <v>-99</v>
      </c>
      <c r="AV107" s="579">
        <v>-99</v>
      </c>
      <c r="AW107" s="579">
        <v>-99</v>
      </c>
      <c r="AX107" s="579">
        <v>-99</v>
      </c>
      <c r="AY107" s="578">
        <v>-99</v>
      </c>
      <c r="AZ107" s="578">
        <v>-99</v>
      </c>
      <c r="BA107" s="579">
        <v>-99</v>
      </c>
      <c r="BB107" s="578">
        <v>-99</v>
      </c>
      <c r="BC107" s="579">
        <v>-99</v>
      </c>
      <c r="BD107" s="580">
        <v>-99</v>
      </c>
      <c r="BE107" s="598">
        <v>-99</v>
      </c>
      <c r="BF107" s="618"/>
      <c r="BG107" s="618"/>
      <c r="BH107" s="618"/>
      <c r="BI107" s="609">
        <v>-99</v>
      </c>
      <c r="BJ107" s="618"/>
      <c r="BK107" s="618"/>
      <c r="BL107" s="599"/>
      <c r="BM107" s="586"/>
      <c r="BN107" s="587"/>
      <c r="BO107" s="586"/>
      <c r="BP107" s="588"/>
      <c r="BQ107" s="588"/>
      <c r="BR107" s="588"/>
      <c r="BS107" s="587"/>
      <c r="BT107" s="618"/>
      <c r="BU107" s="618"/>
      <c r="BV107" s="618"/>
      <c r="BW107" s="618"/>
      <c r="BX107" s="618"/>
      <c r="BY107" s="618"/>
      <c r="BZ107" s="618"/>
      <c r="CA107" s="618"/>
      <c r="CB107" s="618"/>
      <c r="CC107" s="618"/>
      <c r="CD107" s="618"/>
      <c r="CE107" s="618"/>
      <c r="CF107" s="618"/>
      <c r="CG107" s="618"/>
      <c r="CH107" s="618"/>
      <c r="CI107" s="618"/>
      <c r="CJ107" s="618"/>
      <c r="CK107" s="618"/>
      <c r="CL107" s="618"/>
      <c r="CM107" s="618"/>
      <c r="CN107" s="618"/>
      <c r="CO107" s="618"/>
      <c r="CP107" s="618"/>
      <c r="CQ107" s="618"/>
      <c r="CR107" s="618"/>
      <c r="CS107" s="8">
        <v>110</v>
      </c>
    </row>
    <row r="108" spans="1:97" x14ac:dyDescent="0.25">
      <c r="A108" s="17">
        <v>104</v>
      </c>
      <c r="B108" s="20" t="s">
        <v>765</v>
      </c>
      <c r="C108" s="20"/>
      <c r="D108" s="20" t="s">
        <v>1</v>
      </c>
      <c r="E108" s="20" t="s">
        <v>75</v>
      </c>
      <c r="F108" s="20" t="s">
        <v>8</v>
      </c>
      <c r="G108" s="578">
        <v>-99</v>
      </c>
      <c r="H108" s="578">
        <v>-99</v>
      </c>
      <c r="I108" s="578">
        <v>-99</v>
      </c>
      <c r="J108" s="578">
        <v>-99</v>
      </c>
      <c r="K108" s="578">
        <v>-99</v>
      </c>
      <c r="L108" s="578">
        <v>-99</v>
      </c>
      <c r="M108" s="578">
        <v>-99</v>
      </c>
      <c r="N108" s="578">
        <v>-99</v>
      </c>
      <c r="O108" s="578">
        <v>-99</v>
      </c>
      <c r="P108" s="578">
        <v>-99</v>
      </c>
      <c r="Q108" s="578">
        <v>-99</v>
      </c>
      <c r="R108" s="578">
        <v>-99</v>
      </c>
      <c r="S108" s="578">
        <v>-99</v>
      </c>
      <c r="T108" s="578">
        <v>-99</v>
      </c>
      <c r="U108" s="578">
        <v>-99</v>
      </c>
      <c r="V108" s="578">
        <v>-99</v>
      </c>
      <c r="W108" s="578">
        <v>-99</v>
      </c>
      <c r="X108" s="578">
        <v>-99</v>
      </c>
      <c r="Y108" s="578">
        <v>-99</v>
      </c>
      <c r="Z108" s="578">
        <v>-99</v>
      </c>
      <c r="AA108" s="578">
        <v>-99</v>
      </c>
      <c r="AB108" s="578">
        <v>-99</v>
      </c>
      <c r="AC108" s="578">
        <v>-99</v>
      </c>
      <c r="AD108" s="578">
        <v>-99</v>
      </c>
      <c r="AE108" s="578">
        <v>-99</v>
      </c>
      <c r="AF108" s="578">
        <v>-99</v>
      </c>
      <c r="AG108" s="579">
        <v>-99</v>
      </c>
      <c r="AH108" s="578">
        <v>-99</v>
      </c>
      <c r="AI108" s="579">
        <v>-99</v>
      </c>
      <c r="AJ108" s="578">
        <v>-99</v>
      </c>
      <c r="AK108" s="578">
        <v>-99</v>
      </c>
      <c r="AL108" s="579">
        <v>-99</v>
      </c>
      <c r="AM108" s="578">
        <v>-99</v>
      </c>
      <c r="AN108" s="579">
        <v>-99</v>
      </c>
      <c r="AO108" s="580">
        <v>-99</v>
      </c>
      <c r="AP108" s="578">
        <v>-99</v>
      </c>
      <c r="AQ108" s="579">
        <v>-99</v>
      </c>
      <c r="AR108" s="578">
        <v>-99</v>
      </c>
      <c r="AS108" s="579">
        <v>-99</v>
      </c>
      <c r="AT108" s="578">
        <v>-99</v>
      </c>
      <c r="AU108" s="579">
        <v>-99</v>
      </c>
      <c r="AV108" s="579">
        <v>-99</v>
      </c>
      <c r="AW108" s="579">
        <v>-99</v>
      </c>
      <c r="AX108" s="579">
        <v>-99</v>
      </c>
      <c r="AY108" s="578">
        <v>-99</v>
      </c>
      <c r="AZ108" s="578">
        <v>-99</v>
      </c>
      <c r="BA108" s="579">
        <v>-99</v>
      </c>
      <c r="BB108" s="578">
        <v>-99</v>
      </c>
      <c r="BC108" s="579">
        <v>-99</v>
      </c>
      <c r="BD108" s="580">
        <v>-99</v>
      </c>
      <c r="BE108" s="596">
        <v>0</v>
      </c>
      <c r="BF108" s="617"/>
      <c r="BG108" s="617"/>
      <c r="BH108" s="617"/>
      <c r="BI108" s="609">
        <v>13</v>
      </c>
      <c r="BJ108" s="617"/>
      <c r="BK108" s="617"/>
      <c r="BL108" s="611"/>
      <c r="BM108" s="586"/>
      <c r="BN108" s="587"/>
      <c r="BO108" s="586"/>
      <c r="BP108" s="588"/>
      <c r="BQ108" s="588"/>
      <c r="BR108" s="588"/>
      <c r="BS108" s="587"/>
      <c r="BT108" s="617"/>
      <c r="BU108" s="617"/>
      <c r="BV108" s="617"/>
      <c r="BW108" s="617"/>
      <c r="BX108" s="617"/>
      <c r="BY108" s="617"/>
      <c r="BZ108" s="617"/>
      <c r="CA108" s="617"/>
      <c r="CB108" s="617"/>
      <c r="CC108" s="617"/>
      <c r="CD108" s="617"/>
      <c r="CE108" s="617"/>
      <c r="CF108" s="617"/>
      <c r="CG108" s="617"/>
      <c r="CH108" s="617"/>
      <c r="CI108" s="618"/>
      <c r="CJ108" s="618"/>
      <c r="CK108" s="618"/>
      <c r="CL108" s="618"/>
      <c r="CM108" s="618"/>
      <c r="CN108" s="618"/>
      <c r="CO108" s="618"/>
      <c r="CP108" s="618"/>
      <c r="CQ108" s="618"/>
      <c r="CR108" s="618"/>
      <c r="CS108" s="8">
        <v>106</v>
      </c>
    </row>
    <row r="109" spans="1:97" x14ac:dyDescent="0.25">
      <c r="A109" s="17">
        <v>105</v>
      </c>
      <c r="B109" s="562" t="s">
        <v>764</v>
      </c>
      <c r="C109" s="562"/>
      <c r="D109" s="20" t="s">
        <v>1</v>
      </c>
      <c r="E109" s="20" t="s">
        <v>75</v>
      </c>
      <c r="F109" s="20" t="s">
        <v>8</v>
      </c>
      <c r="G109" s="578">
        <v>-99</v>
      </c>
      <c r="H109" s="578">
        <v>0.14215189523905944</v>
      </c>
      <c r="I109" s="578">
        <v>-99</v>
      </c>
      <c r="J109" s="578">
        <v>0.11783335477774069</v>
      </c>
      <c r="K109" s="578">
        <v>-99</v>
      </c>
      <c r="L109" s="578">
        <v>-99</v>
      </c>
      <c r="M109" s="578">
        <v>0.16218801244198255</v>
      </c>
      <c r="N109" s="578">
        <v>-99</v>
      </c>
      <c r="O109" s="578">
        <v>0.13933118562234886</v>
      </c>
      <c r="P109" s="578">
        <v>-99</v>
      </c>
      <c r="Q109" s="578">
        <v>-99</v>
      </c>
      <c r="R109" s="578">
        <v>0.12020256714012773</v>
      </c>
      <c r="S109" s="578">
        <v>-99</v>
      </c>
      <c r="T109" s="578">
        <v>0.10131722456867209</v>
      </c>
      <c r="U109" s="578">
        <v>-99</v>
      </c>
      <c r="V109" s="578">
        <v>-99</v>
      </c>
      <c r="W109" s="578">
        <v>-99</v>
      </c>
      <c r="X109" s="578">
        <v>-99</v>
      </c>
      <c r="Y109" s="578">
        <v>-99</v>
      </c>
      <c r="Z109" s="578">
        <v>-99</v>
      </c>
      <c r="AA109" s="578">
        <v>-99</v>
      </c>
      <c r="AB109" s="578">
        <v>0.14456345298789114</v>
      </c>
      <c r="AC109" s="578">
        <v>-99</v>
      </c>
      <c r="AD109" s="578">
        <v>9.554156179475673E-2</v>
      </c>
      <c r="AE109" s="578">
        <v>-99</v>
      </c>
      <c r="AF109" s="578">
        <v>-99</v>
      </c>
      <c r="AG109" s="579">
        <v>0.17665676781019246</v>
      </c>
      <c r="AH109" s="578">
        <v>-99</v>
      </c>
      <c r="AI109" s="579">
        <v>0.13691565333293473</v>
      </c>
      <c r="AJ109" s="578">
        <v>-99</v>
      </c>
      <c r="AK109" s="578">
        <v>-99</v>
      </c>
      <c r="AL109" s="579">
        <v>0.20067366236102685</v>
      </c>
      <c r="AM109" s="578">
        <v>-99</v>
      </c>
      <c r="AN109" s="579">
        <v>0.16115039853640883</v>
      </c>
      <c r="AO109" s="580">
        <v>-99</v>
      </c>
      <c r="AP109" s="578">
        <v>-99</v>
      </c>
      <c r="AQ109" s="579">
        <v>0.15214722764023342</v>
      </c>
      <c r="AR109" s="578">
        <v>-99</v>
      </c>
      <c r="AS109" s="579">
        <v>0.11967336563870203</v>
      </c>
      <c r="AT109" s="578">
        <v>-99</v>
      </c>
      <c r="AU109" s="579">
        <v>-99</v>
      </c>
      <c r="AV109" s="579">
        <v>-99</v>
      </c>
      <c r="AW109" s="579">
        <v>-99</v>
      </c>
      <c r="AX109" s="579">
        <v>-99</v>
      </c>
      <c r="AY109" s="578">
        <v>-99</v>
      </c>
      <c r="AZ109" s="578">
        <v>-99</v>
      </c>
      <c r="BA109" s="579">
        <v>0.17347866416177396</v>
      </c>
      <c r="BB109" s="578">
        <v>-99</v>
      </c>
      <c r="BC109" s="579">
        <v>0.1068937428052992</v>
      </c>
      <c r="BD109" s="580">
        <v>-99</v>
      </c>
      <c r="BE109" s="592">
        <v>-99</v>
      </c>
      <c r="BF109" s="617"/>
      <c r="BG109" s="617"/>
      <c r="BH109" s="617"/>
      <c r="BI109" s="584">
        <v>-99</v>
      </c>
      <c r="BJ109" s="617"/>
      <c r="BK109" s="617"/>
      <c r="BL109" s="611"/>
      <c r="BM109" s="586"/>
      <c r="BN109" s="587"/>
      <c r="BO109" s="586"/>
      <c r="BP109" s="588"/>
      <c r="BQ109" s="588"/>
      <c r="BR109" s="588"/>
      <c r="BS109" s="587"/>
      <c r="BT109" s="617"/>
      <c r="BU109" s="617"/>
      <c r="BV109" s="617"/>
      <c r="BW109" s="617"/>
      <c r="BX109" s="617"/>
      <c r="BY109" s="617"/>
      <c r="BZ109" s="617"/>
      <c r="CA109" s="617"/>
      <c r="CB109" s="617"/>
      <c r="CC109" s="617"/>
      <c r="CD109" s="617"/>
      <c r="CE109" s="617"/>
      <c r="CF109" s="617"/>
      <c r="CG109" s="617"/>
      <c r="CH109" s="617"/>
      <c r="CI109" s="618"/>
      <c r="CJ109" s="618"/>
      <c r="CK109" s="618"/>
      <c r="CL109" s="618"/>
      <c r="CM109" s="618"/>
      <c r="CN109" s="618"/>
      <c r="CO109" s="618"/>
      <c r="CP109" s="618"/>
      <c r="CQ109" s="618"/>
      <c r="CR109" s="618"/>
      <c r="CS109" s="8">
        <v>102</v>
      </c>
    </row>
    <row r="110" spans="1:97" x14ac:dyDescent="0.25">
      <c r="A110" s="17">
        <v>106</v>
      </c>
      <c r="B110" s="20" t="s">
        <v>763</v>
      </c>
      <c r="C110" s="20"/>
      <c r="D110" s="20" t="s">
        <v>1</v>
      </c>
      <c r="E110" s="20" t="s">
        <v>75</v>
      </c>
      <c r="F110" s="20" t="s">
        <v>8</v>
      </c>
      <c r="G110" s="578">
        <v>-99</v>
      </c>
      <c r="H110" s="578">
        <v>-99</v>
      </c>
      <c r="I110" s="578">
        <v>-99</v>
      </c>
      <c r="J110" s="578">
        <v>-99</v>
      </c>
      <c r="K110" s="578">
        <v>-99</v>
      </c>
      <c r="L110" s="578">
        <v>-99</v>
      </c>
      <c r="M110" s="578">
        <v>-99</v>
      </c>
      <c r="N110" s="578">
        <v>-99</v>
      </c>
      <c r="O110" s="578">
        <v>-99</v>
      </c>
      <c r="P110" s="578">
        <v>-99</v>
      </c>
      <c r="Q110" s="578">
        <v>-99</v>
      </c>
      <c r="R110" s="578">
        <v>-99</v>
      </c>
      <c r="S110" s="578">
        <v>-99</v>
      </c>
      <c r="T110" s="578">
        <v>-99</v>
      </c>
      <c r="U110" s="578">
        <v>-99</v>
      </c>
      <c r="V110" s="578">
        <v>-99</v>
      </c>
      <c r="W110" s="578">
        <v>-99</v>
      </c>
      <c r="X110" s="578">
        <v>-99</v>
      </c>
      <c r="Y110" s="578">
        <v>-99</v>
      </c>
      <c r="Z110" s="578">
        <v>-99</v>
      </c>
      <c r="AA110" s="578">
        <v>-99</v>
      </c>
      <c r="AB110" s="578">
        <v>-99</v>
      </c>
      <c r="AC110" s="578">
        <v>-99</v>
      </c>
      <c r="AD110" s="578">
        <v>-99</v>
      </c>
      <c r="AE110" s="578">
        <v>-99</v>
      </c>
      <c r="AF110" s="578">
        <v>-99</v>
      </c>
      <c r="AG110" s="579">
        <v>-99</v>
      </c>
      <c r="AH110" s="578">
        <v>-99</v>
      </c>
      <c r="AI110" s="579">
        <v>-99</v>
      </c>
      <c r="AJ110" s="578">
        <v>-99</v>
      </c>
      <c r="AK110" s="578">
        <v>-99</v>
      </c>
      <c r="AL110" s="579">
        <v>-99</v>
      </c>
      <c r="AM110" s="578">
        <v>-99</v>
      </c>
      <c r="AN110" s="579">
        <v>-99</v>
      </c>
      <c r="AO110" s="580">
        <v>-99</v>
      </c>
      <c r="AP110" s="578">
        <v>-99</v>
      </c>
      <c r="AQ110" s="579">
        <v>-99</v>
      </c>
      <c r="AR110" s="578">
        <v>-99</v>
      </c>
      <c r="AS110" s="579">
        <v>-99</v>
      </c>
      <c r="AT110" s="578">
        <v>-99</v>
      </c>
      <c r="AU110" s="579">
        <v>-99</v>
      </c>
      <c r="AV110" s="579">
        <v>-99</v>
      </c>
      <c r="AW110" s="579">
        <v>-99</v>
      </c>
      <c r="AX110" s="579">
        <v>-99</v>
      </c>
      <c r="AY110" s="578">
        <v>-99</v>
      </c>
      <c r="AZ110" s="578">
        <v>-99</v>
      </c>
      <c r="BA110" s="579">
        <v>-99</v>
      </c>
      <c r="BB110" s="578">
        <v>-99</v>
      </c>
      <c r="BC110" s="579">
        <v>-99</v>
      </c>
      <c r="BD110" s="580">
        <v>-99</v>
      </c>
      <c r="BE110" s="592">
        <v>-99</v>
      </c>
      <c r="BF110" s="617"/>
      <c r="BG110" s="617"/>
      <c r="BH110" s="617"/>
      <c r="BI110" s="584">
        <v>-99</v>
      </c>
      <c r="BJ110" s="617"/>
      <c r="BK110" s="617"/>
      <c r="BL110" s="611"/>
      <c r="BM110" s="586"/>
      <c r="BN110" s="587"/>
      <c r="BO110" s="586"/>
      <c r="BP110" s="588"/>
      <c r="BQ110" s="588"/>
      <c r="BR110" s="588"/>
      <c r="BS110" s="587"/>
      <c r="BT110" s="617"/>
      <c r="BU110" s="617"/>
      <c r="BV110" s="617"/>
      <c r="BW110" s="617"/>
      <c r="BX110" s="617"/>
      <c r="BY110" s="617"/>
      <c r="BZ110" s="617"/>
      <c r="CA110" s="617"/>
      <c r="CB110" s="617"/>
      <c r="CC110" s="617"/>
      <c r="CD110" s="617"/>
      <c r="CE110" s="617"/>
      <c r="CF110" s="617"/>
      <c r="CG110" s="617"/>
      <c r="CH110" s="617"/>
      <c r="CI110" s="618"/>
      <c r="CJ110" s="618"/>
      <c r="CK110" s="618"/>
      <c r="CL110" s="618"/>
      <c r="CM110" s="618"/>
      <c r="CN110" s="618"/>
      <c r="CO110" s="618"/>
      <c r="CP110" s="618"/>
      <c r="CQ110" s="618"/>
      <c r="CR110" s="618"/>
      <c r="CS110" s="8">
        <v>100</v>
      </c>
    </row>
    <row r="111" spans="1:97" x14ac:dyDescent="0.25">
      <c r="A111" s="17">
        <v>107</v>
      </c>
      <c r="B111" s="20" t="s">
        <v>420</v>
      </c>
      <c r="C111" s="20"/>
      <c r="D111" s="20" t="s">
        <v>1</v>
      </c>
      <c r="E111" s="20" t="s">
        <v>75</v>
      </c>
      <c r="F111" s="20" t="s">
        <v>6</v>
      </c>
      <c r="G111" s="578">
        <v>-99</v>
      </c>
      <c r="H111" s="578">
        <v>-99</v>
      </c>
      <c r="I111" s="578">
        <v>-99</v>
      </c>
      <c r="J111" s="578">
        <v>-99</v>
      </c>
      <c r="K111" s="578">
        <v>-99</v>
      </c>
      <c r="L111" s="578">
        <v>-99</v>
      </c>
      <c r="M111" s="578">
        <v>-99</v>
      </c>
      <c r="N111" s="578">
        <v>-99</v>
      </c>
      <c r="O111" s="578">
        <v>-99</v>
      </c>
      <c r="P111" s="578">
        <v>-99</v>
      </c>
      <c r="Q111" s="578">
        <v>-99</v>
      </c>
      <c r="R111" s="578">
        <v>-99</v>
      </c>
      <c r="S111" s="578">
        <v>-99</v>
      </c>
      <c r="T111" s="578">
        <v>-99</v>
      </c>
      <c r="U111" s="578">
        <v>-99</v>
      </c>
      <c r="V111" s="578">
        <v>-99</v>
      </c>
      <c r="W111" s="578">
        <v>-99</v>
      </c>
      <c r="X111" s="578">
        <v>-99</v>
      </c>
      <c r="Y111" s="578">
        <v>-99</v>
      </c>
      <c r="Z111" s="578">
        <v>-99</v>
      </c>
      <c r="AA111" s="578">
        <v>-99</v>
      </c>
      <c r="AB111" s="578">
        <v>-99</v>
      </c>
      <c r="AC111" s="578">
        <v>-99</v>
      </c>
      <c r="AD111" s="578">
        <v>-99</v>
      </c>
      <c r="AE111" s="578">
        <v>-99</v>
      </c>
      <c r="AF111" s="578">
        <v>-99</v>
      </c>
      <c r="AG111" s="579">
        <v>-99</v>
      </c>
      <c r="AH111" s="578">
        <v>-99</v>
      </c>
      <c r="AI111" s="579">
        <v>-99</v>
      </c>
      <c r="AJ111" s="578">
        <v>-99</v>
      </c>
      <c r="AK111" s="578">
        <v>-99</v>
      </c>
      <c r="AL111" s="579">
        <v>-99</v>
      </c>
      <c r="AM111" s="578">
        <v>-99</v>
      </c>
      <c r="AN111" s="579">
        <v>-99</v>
      </c>
      <c r="AO111" s="580">
        <v>-99</v>
      </c>
      <c r="AP111" s="578">
        <v>-99</v>
      </c>
      <c r="AQ111" s="579">
        <v>-99</v>
      </c>
      <c r="AR111" s="578">
        <v>-99</v>
      </c>
      <c r="AS111" s="579">
        <v>-99</v>
      </c>
      <c r="AT111" s="578">
        <v>-99</v>
      </c>
      <c r="AU111" s="579">
        <v>-99</v>
      </c>
      <c r="AV111" s="579">
        <v>-99</v>
      </c>
      <c r="AW111" s="579">
        <v>-99</v>
      </c>
      <c r="AX111" s="579">
        <v>-99</v>
      </c>
      <c r="AY111" s="578">
        <v>-99</v>
      </c>
      <c r="AZ111" s="578">
        <v>-99</v>
      </c>
      <c r="BA111" s="579">
        <v>-99</v>
      </c>
      <c r="BB111" s="578">
        <v>-99</v>
      </c>
      <c r="BC111" s="579">
        <v>-99</v>
      </c>
      <c r="BD111" s="580">
        <v>-99</v>
      </c>
      <c r="BE111" s="598">
        <v>-99</v>
      </c>
      <c r="BF111" s="618"/>
      <c r="BG111" s="618"/>
      <c r="BH111" s="618"/>
      <c r="BI111" s="609">
        <v>-99</v>
      </c>
      <c r="BJ111" s="618"/>
      <c r="BK111" s="618"/>
      <c r="BL111" s="599"/>
      <c r="BM111" s="586"/>
      <c r="BN111" s="587"/>
      <c r="BO111" s="586"/>
      <c r="BP111" s="588"/>
      <c r="BQ111" s="588"/>
      <c r="BR111" s="588"/>
      <c r="BS111" s="587"/>
      <c r="BT111" s="618"/>
      <c r="BU111" s="618"/>
      <c r="BV111" s="618"/>
      <c r="BW111" s="618"/>
      <c r="BX111" s="618"/>
      <c r="BY111" s="618"/>
      <c r="BZ111" s="618"/>
      <c r="CA111" s="618"/>
      <c r="CB111" s="618"/>
      <c r="CC111" s="618"/>
      <c r="CD111" s="618"/>
      <c r="CE111" s="618"/>
      <c r="CF111" s="618"/>
      <c r="CG111" s="618"/>
      <c r="CH111" s="618"/>
      <c r="CI111" s="618"/>
      <c r="CJ111" s="618"/>
      <c r="CK111" s="618"/>
      <c r="CL111" s="618"/>
      <c r="CM111" s="618"/>
      <c r="CN111" s="618"/>
      <c r="CO111" s="618"/>
      <c r="CP111" s="618"/>
      <c r="CQ111" s="618"/>
      <c r="CR111" s="618"/>
      <c r="CS111" s="8">
        <v>57</v>
      </c>
    </row>
    <row r="112" spans="1:97" x14ac:dyDescent="0.25">
      <c r="A112" s="17">
        <v>108</v>
      </c>
      <c r="B112" s="20" t="s">
        <v>781</v>
      </c>
      <c r="C112" s="20" t="s">
        <v>129</v>
      </c>
      <c r="D112" s="20" t="s">
        <v>1</v>
      </c>
      <c r="E112" s="20" t="s">
        <v>75</v>
      </c>
      <c r="F112" s="20" t="s">
        <v>8</v>
      </c>
      <c r="G112" s="578">
        <v>-99</v>
      </c>
      <c r="H112" s="578">
        <v>-99</v>
      </c>
      <c r="I112" s="578">
        <v>-99</v>
      </c>
      <c r="J112" s="578">
        <v>-99</v>
      </c>
      <c r="K112" s="578">
        <v>-99</v>
      </c>
      <c r="L112" s="578">
        <v>-99</v>
      </c>
      <c r="M112" s="578">
        <v>-99</v>
      </c>
      <c r="N112" s="578">
        <v>-99</v>
      </c>
      <c r="O112" s="578">
        <v>-99</v>
      </c>
      <c r="P112" s="578">
        <v>-99</v>
      </c>
      <c r="Q112" s="578">
        <v>-99</v>
      </c>
      <c r="R112" s="578">
        <v>-99</v>
      </c>
      <c r="S112" s="578">
        <v>-99</v>
      </c>
      <c r="T112" s="578">
        <v>-99</v>
      </c>
      <c r="U112" s="578">
        <v>-99</v>
      </c>
      <c r="V112" s="578">
        <v>-99</v>
      </c>
      <c r="W112" s="578">
        <v>-99</v>
      </c>
      <c r="X112" s="578">
        <v>-99</v>
      </c>
      <c r="Y112" s="578">
        <v>-99</v>
      </c>
      <c r="Z112" s="578">
        <v>-99</v>
      </c>
      <c r="AA112" s="578">
        <v>-99</v>
      </c>
      <c r="AB112" s="578">
        <v>-99</v>
      </c>
      <c r="AC112" s="578">
        <v>-99</v>
      </c>
      <c r="AD112" s="578">
        <v>-99</v>
      </c>
      <c r="AE112" s="578">
        <v>-99</v>
      </c>
      <c r="AF112" s="578">
        <v>-99</v>
      </c>
      <c r="AG112" s="579">
        <v>-99</v>
      </c>
      <c r="AH112" s="578">
        <v>-99</v>
      </c>
      <c r="AI112" s="579">
        <v>-99</v>
      </c>
      <c r="AJ112" s="578">
        <v>-99</v>
      </c>
      <c r="AK112" s="578">
        <v>-99</v>
      </c>
      <c r="AL112" s="579">
        <v>-99</v>
      </c>
      <c r="AM112" s="578">
        <v>-99</v>
      </c>
      <c r="AN112" s="579">
        <v>-99</v>
      </c>
      <c r="AO112" s="580">
        <v>-99</v>
      </c>
      <c r="AP112" s="578">
        <v>-99</v>
      </c>
      <c r="AQ112" s="579">
        <v>-99</v>
      </c>
      <c r="AR112" s="578">
        <v>-99</v>
      </c>
      <c r="AS112" s="579">
        <v>-99</v>
      </c>
      <c r="AT112" s="578">
        <v>-99</v>
      </c>
      <c r="AU112" s="579">
        <v>-99</v>
      </c>
      <c r="AV112" s="579">
        <v>-99</v>
      </c>
      <c r="AW112" s="579">
        <v>-99</v>
      </c>
      <c r="AX112" s="579">
        <v>-99</v>
      </c>
      <c r="AY112" s="578">
        <v>-99</v>
      </c>
      <c r="AZ112" s="578">
        <v>-99</v>
      </c>
      <c r="BA112" s="579">
        <v>-99</v>
      </c>
      <c r="BB112" s="578">
        <v>-99</v>
      </c>
      <c r="BC112" s="579">
        <v>-99</v>
      </c>
      <c r="BD112" s="580">
        <v>-99</v>
      </c>
      <c r="BE112" s="592">
        <v>-99</v>
      </c>
      <c r="BF112" s="617"/>
      <c r="BG112" s="617"/>
      <c r="BH112" s="617"/>
      <c r="BI112" s="584">
        <v>-99</v>
      </c>
      <c r="BJ112" s="617"/>
      <c r="BK112" s="617"/>
      <c r="BL112" s="611"/>
      <c r="BM112" s="586"/>
      <c r="BN112" s="587"/>
      <c r="BO112" s="586"/>
      <c r="BP112" s="588"/>
      <c r="BQ112" s="588"/>
      <c r="BR112" s="588"/>
      <c r="BS112" s="587"/>
      <c r="BT112" s="617"/>
      <c r="BU112" s="617"/>
      <c r="BV112" s="617"/>
      <c r="BW112" s="617"/>
      <c r="BX112" s="617"/>
      <c r="BY112" s="617"/>
      <c r="BZ112" s="617"/>
      <c r="CA112" s="617"/>
      <c r="CB112" s="617"/>
      <c r="CC112" s="617"/>
      <c r="CD112" s="617"/>
      <c r="CE112" s="617"/>
      <c r="CF112" s="617"/>
      <c r="CG112" s="617"/>
      <c r="CH112" s="617"/>
      <c r="CI112" s="618"/>
      <c r="CJ112" s="618"/>
      <c r="CK112" s="618"/>
      <c r="CL112" s="618"/>
      <c r="CM112" s="618"/>
      <c r="CN112" s="618"/>
      <c r="CO112" s="618"/>
      <c r="CP112" s="618"/>
      <c r="CQ112" s="618"/>
      <c r="CR112" s="618"/>
      <c r="CS112" s="8">
        <v>42</v>
      </c>
    </row>
    <row r="113" spans="1:98" x14ac:dyDescent="0.25">
      <c r="A113" s="17">
        <v>109</v>
      </c>
      <c r="B113" s="20" t="s">
        <v>38</v>
      </c>
      <c r="C113" s="20"/>
      <c r="D113" s="20" t="s">
        <v>1</v>
      </c>
      <c r="E113" s="20" t="s">
        <v>75</v>
      </c>
      <c r="F113" s="20" t="s">
        <v>8</v>
      </c>
      <c r="G113" s="578">
        <v>-99</v>
      </c>
      <c r="H113" s="578">
        <v>-99</v>
      </c>
      <c r="I113" s="578">
        <v>-99</v>
      </c>
      <c r="J113" s="578">
        <v>-99</v>
      </c>
      <c r="K113" s="578">
        <v>-99</v>
      </c>
      <c r="L113" s="578">
        <v>-99</v>
      </c>
      <c r="M113" s="578">
        <v>-99</v>
      </c>
      <c r="N113" s="578">
        <v>-99</v>
      </c>
      <c r="O113" s="578">
        <v>-99</v>
      </c>
      <c r="P113" s="578">
        <v>-99</v>
      </c>
      <c r="Q113" s="578">
        <v>-99</v>
      </c>
      <c r="R113" s="578">
        <v>-99</v>
      </c>
      <c r="S113" s="578">
        <v>-99</v>
      </c>
      <c r="T113" s="578">
        <v>-99</v>
      </c>
      <c r="U113" s="578">
        <v>-99</v>
      </c>
      <c r="V113" s="578">
        <v>-99</v>
      </c>
      <c r="W113" s="578">
        <v>-99</v>
      </c>
      <c r="X113" s="578">
        <v>-99</v>
      </c>
      <c r="Y113" s="578">
        <v>-99</v>
      </c>
      <c r="Z113" s="578">
        <v>-99</v>
      </c>
      <c r="AA113" s="578">
        <v>-99</v>
      </c>
      <c r="AB113" s="578">
        <v>-99</v>
      </c>
      <c r="AC113" s="578">
        <v>-99</v>
      </c>
      <c r="AD113" s="578">
        <v>-99</v>
      </c>
      <c r="AE113" s="578">
        <v>-99</v>
      </c>
      <c r="AF113" s="578">
        <v>-99</v>
      </c>
      <c r="AG113" s="579">
        <v>-99</v>
      </c>
      <c r="AH113" s="578">
        <v>-99</v>
      </c>
      <c r="AI113" s="579">
        <v>-99</v>
      </c>
      <c r="AJ113" s="578">
        <v>-99</v>
      </c>
      <c r="AK113" s="578">
        <v>-99</v>
      </c>
      <c r="AL113" s="579">
        <v>-99</v>
      </c>
      <c r="AM113" s="578">
        <v>-99</v>
      </c>
      <c r="AN113" s="579">
        <v>-99</v>
      </c>
      <c r="AO113" s="580">
        <v>-99</v>
      </c>
      <c r="AP113" s="578">
        <v>-99</v>
      </c>
      <c r="AQ113" s="579">
        <v>-99</v>
      </c>
      <c r="AR113" s="578">
        <v>-99</v>
      </c>
      <c r="AS113" s="579">
        <v>-99</v>
      </c>
      <c r="AT113" s="578">
        <v>-99</v>
      </c>
      <c r="AU113" s="579">
        <v>-99</v>
      </c>
      <c r="AV113" s="579">
        <v>-99</v>
      </c>
      <c r="AW113" s="579">
        <v>-99</v>
      </c>
      <c r="AX113" s="579">
        <v>-99</v>
      </c>
      <c r="AY113" s="578">
        <v>-99</v>
      </c>
      <c r="AZ113" s="578">
        <v>-99</v>
      </c>
      <c r="BA113" s="579">
        <v>-99</v>
      </c>
      <c r="BB113" s="578">
        <v>-99</v>
      </c>
      <c r="BC113" s="579">
        <v>-99</v>
      </c>
      <c r="BD113" s="580">
        <v>-99</v>
      </c>
      <c r="BE113" s="592">
        <v>-99</v>
      </c>
      <c r="BF113" s="617"/>
      <c r="BG113" s="617"/>
      <c r="BH113" s="617"/>
      <c r="BI113" s="584">
        <v>-99</v>
      </c>
      <c r="BJ113" s="617"/>
      <c r="BK113" s="617"/>
      <c r="BL113" s="611"/>
      <c r="BM113" s="586"/>
      <c r="BN113" s="587"/>
      <c r="BO113" s="586"/>
      <c r="BP113" s="588"/>
      <c r="BQ113" s="588"/>
      <c r="BR113" s="588"/>
      <c r="BS113" s="587"/>
      <c r="BT113" s="617"/>
      <c r="BU113" s="617"/>
      <c r="BV113" s="617"/>
      <c r="BW113" s="617"/>
      <c r="BX113" s="617"/>
      <c r="BY113" s="617"/>
      <c r="BZ113" s="617"/>
      <c r="CA113" s="617"/>
      <c r="CB113" s="617"/>
      <c r="CC113" s="617"/>
      <c r="CD113" s="617"/>
      <c r="CE113" s="617"/>
      <c r="CF113" s="617"/>
      <c r="CG113" s="617"/>
      <c r="CH113" s="617"/>
      <c r="CI113" s="618"/>
      <c r="CJ113" s="618"/>
      <c r="CK113" s="618"/>
      <c r="CL113" s="618"/>
      <c r="CM113" s="618"/>
      <c r="CN113" s="618"/>
      <c r="CO113" s="618"/>
      <c r="CP113" s="618"/>
      <c r="CQ113" s="618"/>
      <c r="CR113" s="618"/>
      <c r="CS113" s="8">
        <v>41</v>
      </c>
    </row>
    <row r="114" spans="1:98" x14ac:dyDescent="0.25">
      <c r="A114" s="17">
        <v>110</v>
      </c>
      <c r="B114" s="20" t="s">
        <v>39</v>
      </c>
      <c r="C114" s="20"/>
      <c r="D114" s="20" t="s">
        <v>1</v>
      </c>
      <c r="E114" s="20" t="s">
        <v>75</v>
      </c>
      <c r="F114" s="20" t="s">
        <v>8</v>
      </c>
      <c r="G114" s="578">
        <v>-99</v>
      </c>
      <c r="H114" s="578">
        <v>7.8222873142073206E-3</v>
      </c>
      <c r="I114" s="578">
        <v>-99</v>
      </c>
      <c r="J114" s="578">
        <v>8.358238643330072E-3</v>
      </c>
      <c r="K114" s="578">
        <v>-99</v>
      </c>
      <c r="L114" s="578">
        <v>-99</v>
      </c>
      <c r="M114" s="578">
        <v>7.9530172372221618E-3</v>
      </c>
      <c r="N114" s="578">
        <v>-99</v>
      </c>
      <c r="O114" s="578">
        <v>7.8039205615957081E-3</v>
      </c>
      <c r="P114" s="578">
        <v>-99</v>
      </c>
      <c r="Q114" s="578">
        <v>-99</v>
      </c>
      <c r="R114" s="578">
        <v>7.3858646213170705E-3</v>
      </c>
      <c r="S114" s="578">
        <v>-99</v>
      </c>
      <c r="T114" s="578">
        <v>7.6722200669043211E-3</v>
      </c>
      <c r="U114" s="578">
        <v>-99</v>
      </c>
      <c r="V114" s="578">
        <v>-99</v>
      </c>
      <c r="W114" s="578">
        <v>-99</v>
      </c>
      <c r="X114" s="578">
        <v>-99</v>
      </c>
      <c r="Y114" s="578">
        <v>-99</v>
      </c>
      <c r="Z114" s="578">
        <v>-99</v>
      </c>
      <c r="AA114" s="578">
        <v>-99</v>
      </c>
      <c r="AB114" s="578">
        <v>8.8262180264895764E-3</v>
      </c>
      <c r="AC114" s="578">
        <v>-99</v>
      </c>
      <c r="AD114" s="578">
        <v>1.2884611632489806E-2</v>
      </c>
      <c r="AE114" s="578">
        <v>-99</v>
      </c>
      <c r="AF114" s="578">
        <v>-99</v>
      </c>
      <c r="AG114" s="579">
        <v>7.920143926447373E-3</v>
      </c>
      <c r="AH114" s="578">
        <v>-99</v>
      </c>
      <c r="AI114" s="579">
        <v>8.5905611976979934E-3</v>
      </c>
      <c r="AJ114" s="578">
        <v>-99</v>
      </c>
      <c r="AK114" s="578">
        <v>-99</v>
      </c>
      <c r="AL114" s="579">
        <v>8.1706084391042211E-3</v>
      </c>
      <c r="AM114" s="578">
        <v>-99</v>
      </c>
      <c r="AN114" s="579">
        <v>8.1837153903870051E-3</v>
      </c>
      <c r="AO114" s="580">
        <v>-99</v>
      </c>
      <c r="AP114" s="578">
        <v>-99</v>
      </c>
      <c r="AQ114" s="579">
        <v>7.3858646213170705E-3</v>
      </c>
      <c r="AR114" s="578">
        <v>-99</v>
      </c>
      <c r="AS114" s="579">
        <v>7.8135865547202688E-3</v>
      </c>
      <c r="AT114" s="578">
        <v>-99</v>
      </c>
      <c r="AU114" s="579">
        <v>-99</v>
      </c>
      <c r="AV114" s="579">
        <v>-99</v>
      </c>
      <c r="AW114" s="579">
        <v>-99</v>
      </c>
      <c r="AX114" s="579">
        <v>-99</v>
      </c>
      <c r="AY114" s="578">
        <v>-99</v>
      </c>
      <c r="AZ114" s="578">
        <v>-99</v>
      </c>
      <c r="BA114" s="579">
        <v>8.8262180264895764E-3</v>
      </c>
      <c r="BB114" s="578">
        <v>-99</v>
      </c>
      <c r="BC114" s="579">
        <v>1.2884611632489806E-2</v>
      </c>
      <c r="BD114" s="580">
        <v>-99</v>
      </c>
      <c r="BE114" s="592">
        <v>-99</v>
      </c>
      <c r="BF114" s="617"/>
      <c r="BG114" s="617"/>
      <c r="BH114" s="617"/>
      <c r="BI114" s="584">
        <v>-99</v>
      </c>
      <c r="BJ114" s="617"/>
      <c r="BK114" s="617"/>
      <c r="BL114" s="611"/>
      <c r="BM114" s="586"/>
      <c r="BN114" s="587"/>
      <c r="BO114" s="586"/>
      <c r="BP114" s="588"/>
      <c r="BQ114" s="588"/>
      <c r="BR114" s="588"/>
      <c r="BS114" s="587"/>
      <c r="BT114" s="617"/>
      <c r="BU114" s="617"/>
      <c r="BV114" s="617"/>
      <c r="BW114" s="617"/>
      <c r="BX114" s="617"/>
      <c r="BY114" s="617"/>
      <c r="BZ114" s="617"/>
      <c r="CA114" s="617"/>
      <c r="CB114" s="617"/>
      <c r="CC114" s="617"/>
      <c r="CD114" s="617"/>
      <c r="CE114" s="617"/>
      <c r="CF114" s="617"/>
      <c r="CG114" s="617"/>
      <c r="CH114" s="617"/>
      <c r="CI114" s="618"/>
      <c r="CJ114" s="618"/>
      <c r="CK114" s="618"/>
      <c r="CL114" s="618"/>
      <c r="CM114" s="618"/>
      <c r="CN114" s="618"/>
      <c r="CO114" s="618"/>
      <c r="CP114" s="618"/>
      <c r="CQ114" s="618"/>
      <c r="CR114" s="618"/>
      <c r="CS114" s="8">
        <v>38</v>
      </c>
    </row>
    <row r="115" spans="1:98" x14ac:dyDescent="0.25">
      <c r="A115" s="17">
        <v>111</v>
      </c>
      <c r="B115" s="20" t="s">
        <v>84</v>
      </c>
      <c r="C115" s="20"/>
      <c r="D115" s="20" t="s">
        <v>1</v>
      </c>
      <c r="E115" s="20" t="s">
        <v>75</v>
      </c>
      <c r="F115" s="20" t="s">
        <v>8</v>
      </c>
      <c r="G115" s="578">
        <v>-99</v>
      </c>
      <c r="H115" s="578">
        <v>1.6462975021171413E-2</v>
      </c>
      <c r="I115" s="578">
        <v>-99</v>
      </c>
      <c r="J115" s="578">
        <v>-99</v>
      </c>
      <c r="K115" s="578">
        <v>-99</v>
      </c>
      <c r="L115" s="578">
        <v>-99</v>
      </c>
      <c r="M115" s="578">
        <v>1.5303130419932202E-2</v>
      </c>
      <c r="N115" s="578">
        <v>-99</v>
      </c>
      <c r="O115" s="578">
        <v>-99</v>
      </c>
      <c r="P115" s="578">
        <v>-99</v>
      </c>
      <c r="Q115" s="578">
        <v>-99</v>
      </c>
      <c r="R115" s="578">
        <v>1.8293769792469345E-2</v>
      </c>
      <c r="S115" s="578">
        <v>-99</v>
      </c>
      <c r="T115" s="578">
        <v>-99</v>
      </c>
      <c r="U115" s="578">
        <v>-99</v>
      </c>
      <c r="V115" s="578">
        <v>-99</v>
      </c>
      <c r="W115" s="578">
        <v>-99</v>
      </c>
      <c r="X115" s="578">
        <v>-99</v>
      </c>
      <c r="Y115" s="578">
        <v>-99</v>
      </c>
      <c r="Z115" s="578">
        <v>-99</v>
      </c>
      <c r="AA115" s="578">
        <v>-99</v>
      </c>
      <c r="AB115" s="578">
        <v>1.4435352624720321E-2</v>
      </c>
      <c r="AC115" s="578">
        <v>-99</v>
      </c>
      <c r="AD115" s="578">
        <v>-99</v>
      </c>
      <c r="AE115" s="578">
        <v>-99</v>
      </c>
      <c r="AF115" s="578">
        <v>-99</v>
      </c>
      <c r="AG115" s="579">
        <v>1.8311989128922661E-2</v>
      </c>
      <c r="AH115" s="578">
        <v>-99</v>
      </c>
      <c r="AI115" s="579">
        <v>-99</v>
      </c>
      <c r="AJ115" s="578">
        <v>-99</v>
      </c>
      <c r="AK115" s="578">
        <v>-99</v>
      </c>
      <c r="AL115" s="579">
        <v>1.6403789050857768E-2</v>
      </c>
      <c r="AM115" s="578">
        <v>-99</v>
      </c>
      <c r="AN115" s="579">
        <v>-99</v>
      </c>
      <c r="AO115" s="580">
        <v>-99</v>
      </c>
      <c r="AP115" s="578">
        <v>-99</v>
      </c>
      <c r="AQ115" s="579">
        <v>2.0080467458145231E-2</v>
      </c>
      <c r="AR115" s="578">
        <v>-99</v>
      </c>
      <c r="AS115" s="579">
        <v>-99</v>
      </c>
      <c r="AT115" s="578">
        <v>-99</v>
      </c>
      <c r="AU115" s="579">
        <v>-99</v>
      </c>
      <c r="AV115" s="579">
        <v>-99</v>
      </c>
      <c r="AW115" s="579">
        <v>-99</v>
      </c>
      <c r="AX115" s="579">
        <v>-99</v>
      </c>
      <c r="AY115" s="578">
        <v>-99</v>
      </c>
      <c r="AZ115" s="578">
        <v>-99</v>
      </c>
      <c r="BA115" s="579">
        <v>1.9167318516253109E-2</v>
      </c>
      <c r="BB115" s="578">
        <v>-99</v>
      </c>
      <c r="BC115" s="579">
        <v>-99</v>
      </c>
      <c r="BD115" s="580">
        <v>-99</v>
      </c>
      <c r="BE115" s="592">
        <v>-99</v>
      </c>
      <c r="BF115" s="617"/>
      <c r="BG115" s="617"/>
      <c r="BH115" s="617"/>
      <c r="BI115" s="584">
        <v>-99</v>
      </c>
      <c r="BJ115" s="617"/>
      <c r="BK115" s="617"/>
      <c r="BL115" s="611"/>
      <c r="BM115" s="586"/>
      <c r="BN115" s="587"/>
      <c r="BO115" s="586"/>
      <c r="BP115" s="588"/>
      <c r="BQ115" s="588"/>
      <c r="BR115" s="588"/>
      <c r="BS115" s="587"/>
      <c r="BT115" s="617"/>
      <c r="BU115" s="617"/>
      <c r="BV115" s="617"/>
      <c r="BW115" s="617"/>
      <c r="BX115" s="617"/>
      <c r="BY115" s="617"/>
      <c r="BZ115" s="617"/>
      <c r="CA115" s="617"/>
      <c r="CB115" s="617"/>
      <c r="CC115" s="617"/>
      <c r="CD115" s="617"/>
      <c r="CE115" s="617"/>
      <c r="CF115" s="617"/>
      <c r="CG115" s="617"/>
      <c r="CH115" s="617"/>
      <c r="CI115" s="618"/>
      <c r="CJ115" s="618"/>
      <c r="CK115" s="618"/>
      <c r="CL115" s="618"/>
      <c r="CM115" s="618"/>
      <c r="CN115" s="618"/>
      <c r="CO115" s="618"/>
      <c r="CP115" s="618"/>
      <c r="CQ115" s="618"/>
      <c r="CR115" s="618"/>
      <c r="CS115" s="8">
        <v>3</v>
      </c>
    </row>
    <row r="116" spans="1:98" x14ac:dyDescent="0.25">
      <c r="A116" s="17">
        <v>112</v>
      </c>
      <c r="B116" s="562" t="s">
        <v>730</v>
      </c>
      <c r="C116" s="562"/>
      <c r="D116" s="20" t="s">
        <v>57</v>
      </c>
      <c r="E116" s="20" t="s">
        <v>75</v>
      </c>
      <c r="F116" s="20" t="s">
        <v>8</v>
      </c>
      <c r="G116" s="578">
        <v>-99</v>
      </c>
      <c r="H116" s="578">
        <v>-99</v>
      </c>
      <c r="I116" s="578">
        <v>-99</v>
      </c>
      <c r="J116" s="578">
        <v>-99</v>
      </c>
      <c r="K116" s="578">
        <v>-99</v>
      </c>
      <c r="L116" s="578">
        <v>-99</v>
      </c>
      <c r="M116" s="578">
        <v>-99</v>
      </c>
      <c r="N116" s="578">
        <v>-99</v>
      </c>
      <c r="O116" s="578">
        <v>-99</v>
      </c>
      <c r="P116" s="578">
        <v>-99</v>
      </c>
      <c r="Q116" s="578">
        <v>-99</v>
      </c>
      <c r="R116" s="578">
        <v>-99</v>
      </c>
      <c r="S116" s="578">
        <v>-99</v>
      </c>
      <c r="T116" s="578">
        <v>-99</v>
      </c>
      <c r="U116" s="578">
        <v>-99</v>
      </c>
      <c r="V116" s="578">
        <v>-99</v>
      </c>
      <c r="W116" s="578">
        <v>-99</v>
      </c>
      <c r="X116" s="578">
        <v>-99</v>
      </c>
      <c r="Y116" s="578">
        <v>-99</v>
      </c>
      <c r="Z116" s="578">
        <v>-99</v>
      </c>
      <c r="AA116" s="578">
        <v>-99</v>
      </c>
      <c r="AB116" s="578">
        <v>-99</v>
      </c>
      <c r="AC116" s="578">
        <v>-99</v>
      </c>
      <c r="AD116" s="578">
        <v>-99</v>
      </c>
      <c r="AE116" s="578">
        <v>-99</v>
      </c>
      <c r="AF116" s="578">
        <v>-99</v>
      </c>
      <c r="AG116" s="579">
        <v>-99</v>
      </c>
      <c r="AH116" s="578">
        <v>-99</v>
      </c>
      <c r="AI116" s="579">
        <v>-99</v>
      </c>
      <c r="AJ116" s="578">
        <v>-99</v>
      </c>
      <c r="AK116" s="578">
        <v>-99</v>
      </c>
      <c r="AL116" s="579">
        <v>-99</v>
      </c>
      <c r="AM116" s="578">
        <v>-99</v>
      </c>
      <c r="AN116" s="579">
        <v>-99</v>
      </c>
      <c r="AO116" s="580">
        <v>-99</v>
      </c>
      <c r="AP116" s="578">
        <v>-99</v>
      </c>
      <c r="AQ116" s="579">
        <v>-99</v>
      </c>
      <c r="AR116" s="578">
        <v>-99</v>
      </c>
      <c r="AS116" s="579">
        <v>-99</v>
      </c>
      <c r="AT116" s="578">
        <v>-99</v>
      </c>
      <c r="AU116" s="579">
        <v>-99</v>
      </c>
      <c r="AV116" s="579">
        <v>-99</v>
      </c>
      <c r="AW116" s="579">
        <v>-99</v>
      </c>
      <c r="AX116" s="579">
        <v>-99</v>
      </c>
      <c r="AY116" s="578">
        <v>-99</v>
      </c>
      <c r="AZ116" s="578">
        <v>-99</v>
      </c>
      <c r="BA116" s="579">
        <v>-99</v>
      </c>
      <c r="BB116" s="578">
        <v>-99</v>
      </c>
      <c r="BC116" s="579">
        <v>-99</v>
      </c>
      <c r="BD116" s="580">
        <v>-99</v>
      </c>
      <c r="BE116" s="592">
        <v>-99</v>
      </c>
      <c r="BF116" s="617"/>
      <c r="BG116" s="617"/>
      <c r="BH116" s="617"/>
      <c r="BI116" s="584">
        <v>-99</v>
      </c>
      <c r="BJ116" s="617"/>
      <c r="BK116" s="617"/>
      <c r="BL116" s="611"/>
      <c r="BM116" s="586"/>
      <c r="BN116" s="587"/>
      <c r="BO116" s="586"/>
      <c r="BP116" s="588"/>
      <c r="BQ116" s="588"/>
      <c r="BR116" s="588"/>
      <c r="BS116" s="587"/>
      <c r="BT116" s="617"/>
      <c r="BU116" s="617"/>
      <c r="BV116" s="617"/>
      <c r="BW116" s="617"/>
      <c r="BX116" s="617"/>
      <c r="BY116" s="617"/>
      <c r="BZ116" s="617"/>
      <c r="CA116" s="617"/>
      <c r="CB116" s="617"/>
      <c r="CC116" s="617"/>
      <c r="CD116" s="617"/>
      <c r="CE116" s="617"/>
      <c r="CF116" s="617"/>
      <c r="CG116" s="617"/>
      <c r="CH116" s="617"/>
      <c r="CI116" s="618"/>
      <c r="CJ116" s="618"/>
      <c r="CK116" s="618"/>
      <c r="CL116" s="618"/>
      <c r="CM116" s="618"/>
      <c r="CN116" s="618"/>
      <c r="CO116" s="618"/>
      <c r="CP116" s="618"/>
      <c r="CQ116" s="618"/>
      <c r="CR116" s="618"/>
      <c r="CS116" s="8">
        <v>111</v>
      </c>
    </row>
    <row r="117" spans="1:98" x14ac:dyDescent="0.25">
      <c r="A117" s="17">
        <v>113</v>
      </c>
      <c r="B117" s="562" t="s">
        <v>779</v>
      </c>
      <c r="C117" s="562"/>
      <c r="D117" s="20" t="s">
        <v>57</v>
      </c>
      <c r="E117" s="20" t="s">
        <v>75</v>
      </c>
      <c r="F117" s="20" t="s">
        <v>8</v>
      </c>
      <c r="G117" s="578">
        <v>-99</v>
      </c>
      <c r="H117" s="578">
        <v>-99</v>
      </c>
      <c r="I117" s="578">
        <v>-99</v>
      </c>
      <c r="J117" s="578">
        <v>-99</v>
      </c>
      <c r="K117" s="578">
        <v>-99</v>
      </c>
      <c r="L117" s="578">
        <v>-99</v>
      </c>
      <c r="M117" s="578">
        <v>-99</v>
      </c>
      <c r="N117" s="578">
        <v>-99</v>
      </c>
      <c r="O117" s="578">
        <v>-99</v>
      </c>
      <c r="P117" s="578">
        <v>-99</v>
      </c>
      <c r="Q117" s="578">
        <v>-99</v>
      </c>
      <c r="R117" s="578">
        <v>-99</v>
      </c>
      <c r="S117" s="578">
        <v>-99</v>
      </c>
      <c r="T117" s="578">
        <v>-99</v>
      </c>
      <c r="U117" s="578">
        <v>-99</v>
      </c>
      <c r="V117" s="578">
        <v>-99</v>
      </c>
      <c r="W117" s="578">
        <v>-99</v>
      </c>
      <c r="X117" s="578">
        <v>-99</v>
      </c>
      <c r="Y117" s="578">
        <v>-99</v>
      </c>
      <c r="Z117" s="578">
        <v>-99</v>
      </c>
      <c r="AA117" s="578">
        <v>-99</v>
      </c>
      <c r="AB117" s="578">
        <v>-99</v>
      </c>
      <c r="AC117" s="578">
        <v>-99</v>
      </c>
      <c r="AD117" s="578">
        <v>-99</v>
      </c>
      <c r="AE117" s="578">
        <v>-99</v>
      </c>
      <c r="AF117" s="578">
        <v>-99</v>
      </c>
      <c r="AG117" s="579">
        <v>-99</v>
      </c>
      <c r="AH117" s="578">
        <v>-99</v>
      </c>
      <c r="AI117" s="579">
        <v>-99</v>
      </c>
      <c r="AJ117" s="578">
        <v>-99</v>
      </c>
      <c r="AK117" s="578">
        <v>-99</v>
      </c>
      <c r="AL117" s="579">
        <v>-99</v>
      </c>
      <c r="AM117" s="578">
        <v>-99</v>
      </c>
      <c r="AN117" s="579">
        <v>-99</v>
      </c>
      <c r="AO117" s="580">
        <v>-99</v>
      </c>
      <c r="AP117" s="578">
        <v>-99</v>
      </c>
      <c r="AQ117" s="579">
        <v>-99</v>
      </c>
      <c r="AR117" s="578">
        <v>-99</v>
      </c>
      <c r="AS117" s="579">
        <v>-99</v>
      </c>
      <c r="AT117" s="578">
        <v>-99</v>
      </c>
      <c r="AU117" s="579">
        <v>-99</v>
      </c>
      <c r="AV117" s="579">
        <v>-99</v>
      </c>
      <c r="AW117" s="579">
        <v>-99</v>
      </c>
      <c r="AX117" s="579">
        <v>-99</v>
      </c>
      <c r="AY117" s="578">
        <v>-99</v>
      </c>
      <c r="AZ117" s="578">
        <v>-99</v>
      </c>
      <c r="BA117" s="579">
        <v>-99</v>
      </c>
      <c r="BB117" s="578">
        <v>-99</v>
      </c>
      <c r="BC117" s="579">
        <v>-99</v>
      </c>
      <c r="BD117" s="580">
        <v>-99</v>
      </c>
      <c r="BE117" s="592">
        <v>-99</v>
      </c>
      <c r="BF117" s="617"/>
      <c r="BG117" s="617"/>
      <c r="BH117" s="617"/>
      <c r="BI117" s="584">
        <v>-99</v>
      </c>
      <c r="BJ117" s="617"/>
      <c r="BK117" s="617"/>
      <c r="BL117" s="611"/>
      <c r="BM117" s="586"/>
      <c r="BN117" s="587"/>
      <c r="BO117" s="586"/>
      <c r="BP117" s="588"/>
      <c r="BQ117" s="588"/>
      <c r="BR117" s="588"/>
      <c r="BS117" s="587"/>
      <c r="BT117" s="617"/>
      <c r="BU117" s="617"/>
      <c r="BV117" s="617"/>
      <c r="BW117" s="617"/>
      <c r="BX117" s="617"/>
      <c r="BY117" s="617"/>
      <c r="BZ117" s="617"/>
      <c r="CA117" s="617"/>
      <c r="CB117" s="617"/>
      <c r="CC117" s="617"/>
      <c r="CD117" s="617"/>
      <c r="CE117" s="617"/>
      <c r="CF117" s="617"/>
      <c r="CG117" s="617"/>
      <c r="CH117" s="617"/>
      <c r="CI117" s="618"/>
      <c r="CJ117" s="618"/>
      <c r="CK117" s="618"/>
      <c r="CL117" s="618"/>
      <c r="CM117" s="618"/>
      <c r="CN117" s="618"/>
      <c r="CO117" s="618"/>
      <c r="CP117" s="618"/>
      <c r="CQ117" s="618"/>
      <c r="CR117" s="618"/>
      <c r="CS117" s="8">
        <v>83</v>
      </c>
    </row>
    <row r="118" spans="1:98" x14ac:dyDescent="0.25">
      <c r="A118" s="17">
        <v>114</v>
      </c>
      <c r="B118" s="562" t="s">
        <v>762</v>
      </c>
      <c r="C118" s="562"/>
      <c r="D118" s="20" t="s">
        <v>57</v>
      </c>
      <c r="E118" s="20" t="s">
        <v>75</v>
      </c>
      <c r="F118" s="20" t="s">
        <v>8</v>
      </c>
      <c r="G118" s="578">
        <v>-99</v>
      </c>
      <c r="H118" s="578">
        <v>2.9803524043684457E-2</v>
      </c>
      <c r="I118" s="578">
        <v>-99</v>
      </c>
      <c r="J118" s="578">
        <v>4.9943091726367433E-2</v>
      </c>
      <c r="K118" s="578">
        <v>-99</v>
      </c>
      <c r="L118" s="578">
        <v>-99</v>
      </c>
      <c r="M118" s="578">
        <v>3.4000000000000002E-2</v>
      </c>
      <c r="N118" s="578">
        <v>-99</v>
      </c>
      <c r="O118" s="578">
        <v>5.6000000000000001E-2</v>
      </c>
      <c r="P118" s="578">
        <v>-99</v>
      </c>
      <c r="Q118" s="578">
        <v>-99</v>
      </c>
      <c r="R118" s="578">
        <v>2.7E-2</v>
      </c>
      <c r="S118" s="578">
        <v>-99</v>
      </c>
      <c r="T118" s="578">
        <v>4.9000000000000002E-2</v>
      </c>
      <c r="U118" s="578">
        <v>-99</v>
      </c>
      <c r="V118" s="578">
        <v>-99</v>
      </c>
      <c r="W118" s="578">
        <v>-99</v>
      </c>
      <c r="X118" s="578">
        <v>-99</v>
      </c>
      <c r="Y118" s="578">
        <v>-99</v>
      </c>
      <c r="Z118" s="578">
        <v>-99</v>
      </c>
      <c r="AA118" s="578">
        <v>-99</v>
      </c>
      <c r="AB118" s="578">
        <v>2.3E-2</v>
      </c>
      <c r="AC118" s="578">
        <v>-99</v>
      </c>
      <c r="AD118" s="578">
        <v>3.1E-2</v>
      </c>
      <c r="AE118" s="578">
        <v>-99</v>
      </c>
      <c r="AF118" s="578">
        <v>-99</v>
      </c>
      <c r="AG118" s="579">
        <v>-99</v>
      </c>
      <c r="AH118" s="578">
        <v>-99</v>
      </c>
      <c r="AI118" s="579">
        <v>-99</v>
      </c>
      <c r="AJ118" s="578">
        <v>-99</v>
      </c>
      <c r="AK118" s="578">
        <v>-99</v>
      </c>
      <c r="AL118" s="579">
        <v>-99</v>
      </c>
      <c r="AM118" s="578">
        <v>-99</v>
      </c>
      <c r="AN118" s="579">
        <v>-99</v>
      </c>
      <c r="AO118" s="580">
        <v>-99</v>
      </c>
      <c r="AP118" s="578">
        <v>-99</v>
      </c>
      <c r="AQ118" s="579">
        <v>-99</v>
      </c>
      <c r="AR118" s="578">
        <v>-99</v>
      </c>
      <c r="AS118" s="579">
        <v>-99</v>
      </c>
      <c r="AT118" s="578">
        <v>-99</v>
      </c>
      <c r="AU118" s="579">
        <v>-99</v>
      </c>
      <c r="AV118" s="579">
        <v>-99</v>
      </c>
      <c r="AW118" s="579">
        <v>-99</v>
      </c>
      <c r="AX118" s="579">
        <v>-99</v>
      </c>
      <c r="AY118" s="578">
        <v>-99</v>
      </c>
      <c r="AZ118" s="578">
        <v>-99</v>
      </c>
      <c r="BA118" s="579">
        <v>-99</v>
      </c>
      <c r="BB118" s="578">
        <v>-99</v>
      </c>
      <c r="BC118" s="579">
        <v>-99</v>
      </c>
      <c r="BD118" s="580">
        <v>-99</v>
      </c>
      <c r="BE118" s="592">
        <v>-99</v>
      </c>
      <c r="BF118" s="617"/>
      <c r="BG118" s="617"/>
      <c r="BH118" s="617"/>
      <c r="BI118" s="584">
        <v>-99</v>
      </c>
      <c r="BJ118" s="617"/>
      <c r="BK118" s="617"/>
      <c r="BL118" s="611"/>
      <c r="BM118" s="586"/>
      <c r="BN118" s="587"/>
      <c r="BO118" s="586"/>
      <c r="BP118" s="588"/>
      <c r="BQ118" s="588"/>
      <c r="BR118" s="588"/>
      <c r="BS118" s="587"/>
      <c r="BT118" s="617"/>
      <c r="BU118" s="617"/>
      <c r="BV118" s="617"/>
      <c r="BW118" s="617"/>
      <c r="BX118" s="617"/>
      <c r="BY118" s="617"/>
      <c r="BZ118" s="617"/>
      <c r="CA118" s="617"/>
      <c r="CB118" s="617"/>
      <c r="CC118" s="617"/>
      <c r="CD118" s="617"/>
      <c r="CE118" s="617"/>
      <c r="CF118" s="617"/>
      <c r="CG118" s="617"/>
      <c r="CH118" s="617"/>
      <c r="CI118" s="618"/>
      <c r="CJ118" s="618"/>
      <c r="CK118" s="618"/>
      <c r="CL118" s="618"/>
      <c r="CM118" s="618"/>
      <c r="CN118" s="618"/>
      <c r="CO118" s="618"/>
      <c r="CP118" s="618"/>
      <c r="CQ118" s="618"/>
      <c r="CR118" s="618"/>
      <c r="CS118" s="8">
        <v>66</v>
      </c>
    </row>
    <row r="119" spans="1:98" x14ac:dyDescent="0.25">
      <c r="A119" s="17">
        <v>115</v>
      </c>
      <c r="B119" s="562" t="s">
        <v>40</v>
      </c>
      <c r="C119" s="562"/>
      <c r="D119" s="20" t="s">
        <v>57</v>
      </c>
      <c r="E119" s="20" t="s">
        <v>75</v>
      </c>
      <c r="F119" s="20" t="s">
        <v>8</v>
      </c>
      <c r="G119" s="578">
        <v>-99</v>
      </c>
      <c r="H119" s="578">
        <v>-99</v>
      </c>
      <c r="I119" s="578">
        <v>-99</v>
      </c>
      <c r="J119" s="578">
        <v>-99</v>
      </c>
      <c r="K119" s="578">
        <v>-99</v>
      </c>
      <c r="L119" s="578">
        <v>-99</v>
      </c>
      <c r="M119" s="578">
        <v>-99</v>
      </c>
      <c r="N119" s="578">
        <v>-99</v>
      </c>
      <c r="O119" s="578">
        <v>-99</v>
      </c>
      <c r="P119" s="578">
        <v>-99</v>
      </c>
      <c r="Q119" s="578">
        <v>-99</v>
      </c>
      <c r="R119" s="578">
        <v>-99</v>
      </c>
      <c r="S119" s="578">
        <v>-99</v>
      </c>
      <c r="T119" s="578">
        <v>-99</v>
      </c>
      <c r="U119" s="578">
        <v>-99</v>
      </c>
      <c r="V119" s="578">
        <v>-99</v>
      </c>
      <c r="W119" s="578">
        <v>-99</v>
      </c>
      <c r="X119" s="578">
        <v>-99</v>
      </c>
      <c r="Y119" s="578">
        <v>-99</v>
      </c>
      <c r="Z119" s="578">
        <v>-99</v>
      </c>
      <c r="AA119" s="578">
        <v>-99</v>
      </c>
      <c r="AB119" s="578">
        <v>-99</v>
      </c>
      <c r="AC119" s="578">
        <v>-99</v>
      </c>
      <c r="AD119" s="578">
        <v>-99</v>
      </c>
      <c r="AE119" s="578">
        <v>-99</v>
      </c>
      <c r="AF119" s="578">
        <v>-99</v>
      </c>
      <c r="AG119" s="579">
        <v>-99</v>
      </c>
      <c r="AH119" s="578">
        <v>-99</v>
      </c>
      <c r="AI119" s="579">
        <v>-99</v>
      </c>
      <c r="AJ119" s="578">
        <v>-99</v>
      </c>
      <c r="AK119" s="578">
        <v>-99</v>
      </c>
      <c r="AL119" s="579">
        <v>-99</v>
      </c>
      <c r="AM119" s="578">
        <v>-99</v>
      </c>
      <c r="AN119" s="579">
        <v>-99</v>
      </c>
      <c r="AO119" s="580">
        <v>-99</v>
      </c>
      <c r="AP119" s="578">
        <v>-99</v>
      </c>
      <c r="AQ119" s="579">
        <v>-99</v>
      </c>
      <c r="AR119" s="578">
        <v>-99</v>
      </c>
      <c r="AS119" s="579">
        <v>-99</v>
      </c>
      <c r="AT119" s="578">
        <v>-99</v>
      </c>
      <c r="AU119" s="579">
        <v>-99</v>
      </c>
      <c r="AV119" s="579">
        <v>-99</v>
      </c>
      <c r="AW119" s="579">
        <v>-99</v>
      </c>
      <c r="AX119" s="579">
        <v>-99</v>
      </c>
      <c r="AY119" s="578">
        <v>-99</v>
      </c>
      <c r="AZ119" s="578">
        <v>-99</v>
      </c>
      <c r="BA119" s="579">
        <v>-99</v>
      </c>
      <c r="BB119" s="578">
        <v>-99</v>
      </c>
      <c r="BC119" s="579">
        <v>-99</v>
      </c>
      <c r="BD119" s="580">
        <v>-99</v>
      </c>
      <c r="BE119" s="596">
        <v>0.22</v>
      </c>
      <c r="BF119" s="617"/>
      <c r="BG119" s="617"/>
      <c r="BH119" s="617"/>
      <c r="BI119" s="609">
        <v>-99</v>
      </c>
      <c r="BJ119" s="617"/>
      <c r="BK119" s="617"/>
      <c r="BL119" s="611"/>
      <c r="BM119" s="586"/>
      <c r="BN119" s="587"/>
      <c r="BO119" s="586"/>
      <c r="BP119" s="588"/>
      <c r="BQ119" s="588"/>
      <c r="BR119" s="588"/>
      <c r="BS119" s="587"/>
      <c r="BT119" s="617"/>
      <c r="BU119" s="617"/>
      <c r="BV119" s="617"/>
      <c r="BW119" s="617"/>
      <c r="BX119" s="617"/>
      <c r="BY119" s="617"/>
      <c r="BZ119" s="617"/>
      <c r="CA119" s="617"/>
      <c r="CB119" s="617"/>
      <c r="CC119" s="617"/>
      <c r="CD119" s="617"/>
      <c r="CE119" s="617"/>
      <c r="CF119" s="617"/>
      <c r="CG119" s="617"/>
      <c r="CH119" s="617"/>
      <c r="CI119" s="618"/>
      <c r="CJ119" s="618"/>
      <c r="CK119" s="618"/>
      <c r="CL119" s="618"/>
      <c r="CM119" s="618"/>
      <c r="CN119" s="618"/>
      <c r="CO119" s="618"/>
      <c r="CP119" s="618"/>
      <c r="CQ119" s="618"/>
      <c r="CR119" s="618"/>
      <c r="CS119" s="8">
        <v>33</v>
      </c>
    </row>
    <row r="120" spans="1:98" s="15" customFormat="1" x14ac:dyDescent="0.25">
      <c r="A120" s="17">
        <v>116</v>
      </c>
      <c r="B120" s="20" t="s">
        <v>761</v>
      </c>
      <c r="C120" s="20"/>
      <c r="D120" s="20" t="s">
        <v>57</v>
      </c>
      <c r="E120" s="20" t="s">
        <v>75</v>
      </c>
      <c r="F120" s="20" t="s">
        <v>8</v>
      </c>
      <c r="G120" s="578">
        <v>-99</v>
      </c>
      <c r="H120" s="578">
        <v>-99</v>
      </c>
      <c r="I120" s="578">
        <v>-99</v>
      </c>
      <c r="J120" s="578">
        <v>-99</v>
      </c>
      <c r="K120" s="578">
        <v>-99</v>
      </c>
      <c r="L120" s="578">
        <v>-99</v>
      </c>
      <c r="M120" s="578">
        <v>-99</v>
      </c>
      <c r="N120" s="578">
        <v>-99</v>
      </c>
      <c r="O120" s="578">
        <v>-99</v>
      </c>
      <c r="P120" s="578">
        <v>-99</v>
      </c>
      <c r="Q120" s="578">
        <v>-99</v>
      </c>
      <c r="R120" s="578">
        <v>-99</v>
      </c>
      <c r="S120" s="578">
        <v>-99</v>
      </c>
      <c r="T120" s="578">
        <v>-99</v>
      </c>
      <c r="U120" s="578">
        <v>-99</v>
      </c>
      <c r="V120" s="578">
        <v>-99</v>
      </c>
      <c r="W120" s="578">
        <v>-99</v>
      </c>
      <c r="X120" s="578">
        <v>-99</v>
      </c>
      <c r="Y120" s="578">
        <v>-99</v>
      </c>
      <c r="Z120" s="578">
        <v>-99</v>
      </c>
      <c r="AA120" s="578">
        <v>-99</v>
      </c>
      <c r="AB120" s="578">
        <v>-99</v>
      </c>
      <c r="AC120" s="578">
        <v>-99</v>
      </c>
      <c r="AD120" s="578">
        <v>-99</v>
      </c>
      <c r="AE120" s="578">
        <v>-99</v>
      </c>
      <c r="AF120" s="578">
        <v>-99</v>
      </c>
      <c r="AG120" s="579">
        <v>-99</v>
      </c>
      <c r="AH120" s="578">
        <v>-99</v>
      </c>
      <c r="AI120" s="579">
        <v>-99</v>
      </c>
      <c r="AJ120" s="578">
        <v>-99</v>
      </c>
      <c r="AK120" s="578">
        <v>-99</v>
      </c>
      <c r="AL120" s="579">
        <v>-99</v>
      </c>
      <c r="AM120" s="578">
        <v>-99</v>
      </c>
      <c r="AN120" s="579">
        <v>-99</v>
      </c>
      <c r="AO120" s="580">
        <v>-99</v>
      </c>
      <c r="AP120" s="578">
        <v>-99</v>
      </c>
      <c r="AQ120" s="579">
        <v>-99</v>
      </c>
      <c r="AR120" s="578">
        <v>-99</v>
      </c>
      <c r="AS120" s="579">
        <v>-99</v>
      </c>
      <c r="AT120" s="578">
        <v>-99</v>
      </c>
      <c r="AU120" s="579">
        <v>-99</v>
      </c>
      <c r="AV120" s="579">
        <v>-99</v>
      </c>
      <c r="AW120" s="579">
        <v>-99</v>
      </c>
      <c r="AX120" s="579">
        <v>-99</v>
      </c>
      <c r="AY120" s="578">
        <v>-99</v>
      </c>
      <c r="AZ120" s="578">
        <v>-99</v>
      </c>
      <c r="BA120" s="579">
        <v>-99</v>
      </c>
      <c r="BB120" s="578">
        <v>-99</v>
      </c>
      <c r="BC120" s="579">
        <v>-99</v>
      </c>
      <c r="BD120" s="580">
        <v>-99</v>
      </c>
      <c r="BE120" s="581">
        <v>0.22</v>
      </c>
      <c r="BF120" s="617"/>
      <c r="BG120" s="617"/>
      <c r="BH120" s="617"/>
      <c r="BI120" s="584">
        <v>-99</v>
      </c>
      <c r="BJ120" s="617"/>
      <c r="BK120" s="617"/>
      <c r="BL120" s="611"/>
      <c r="BM120" s="586"/>
      <c r="BN120" s="587"/>
      <c r="BO120" s="586"/>
      <c r="BP120" s="588"/>
      <c r="BQ120" s="588"/>
      <c r="BR120" s="588"/>
      <c r="BS120" s="587"/>
      <c r="BT120" s="617"/>
      <c r="BU120" s="617"/>
      <c r="BV120" s="617"/>
      <c r="BW120" s="617"/>
      <c r="BX120" s="617"/>
      <c r="BY120" s="617"/>
      <c r="BZ120" s="617"/>
      <c r="CA120" s="617"/>
      <c r="CB120" s="617"/>
      <c r="CC120" s="617"/>
      <c r="CD120" s="617"/>
      <c r="CE120" s="617"/>
      <c r="CF120" s="617"/>
      <c r="CG120" s="617"/>
      <c r="CH120" s="617"/>
      <c r="CI120" s="618"/>
      <c r="CJ120" s="618"/>
      <c r="CK120" s="618"/>
      <c r="CL120" s="618"/>
      <c r="CM120" s="618"/>
      <c r="CN120" s="618"/>
      <c r="CO120" s="618"/>
      <c r="CP120" s="618"/>
      <c r="CQ120" s="618"/>
      <c r="CR120" s="618"/>
      <c r="CS120" s="8">
        <v>18</v>
      </c>
      <c r="CT120" s="384"/>
    </row>
    <row r="121" spans="1:98" s="15" customFormat="1" x14ac:dyDescent="0.25">
      <c r="A121" s="17">
        <v>117</v>
      </c>
      <c r="B121" s="20" t="s">
        <v>760</v>
      </c>
      <c r="C121" s="20"/>
      <c r="D121" s="20" t="s">
        <v>57</v>
      </c>
      <c r="E121" s="20" t="s">
        <v>75</v>
      </c>
      <c r="F121" s="20" t="s">
        <v>8</v>
      </c>
      <c r="G121" s="578">
        <v>-99</v>
      </c>
      <c r="H121" s="578">
        <v>-99</v>
      </c>
      <c r="I121" s="578">
        <v>-99</v>
      </c>
      <c r="J121" s="578">
        <v>-99</v>
      </c>
      <c r="K121" s="578">
        <v>-99</v>
      </c>
      <c r="L121" s="578">
        <v>-99</v>
      </c>
      <c r="M121" s="578">
        <v>-99</v>
      </c>
      <c r="N121" s="578">
        <v>-99</v>
      </c>
      <c r="O121" s="578">
        <v>-99</v>
      </c>
      <c r="P121" s="578">
        <v>-99</v>
      </c>
      <c r="Q121" s="578">
        <v>-99</v>
      </c>
      <c r="R121" s="578">
        <v>-99</v>
      </c>
      <c r="S121" s="578">
        <v>-99</v>
      </c>
      <c r="T121" s="578">
        <v>-99</v>
      </c>
      <c r="U121" s="578">
        <v>-99</v>
      </c>
      <c r="V121" s="578">
        <v>-99</v>
      </c>
      <c r="W121" s="578">
        <v>-99</v>
      </c>
      <c r="X121" s="578">
        <v>-99</v>
      </c>
      <c r="Y121" s="578">
        <v>-99</v>
      </c>
      <c r="Z121" s="578">
        <v>-99</v>
      </c>
      <c r="AA121" s="578">
        <v>-99</v>
      </c>
      <c r="AB121" s="578">
        <v>-99</v>
      </c>
      <c r="AC121" s="578">
        <v>-99</v>
      </c>
      <c r="AD121" s="578">
        <v>-99</v>
      </c>
      <c r="AE121" s="578">
        <v>-99</v>
      </c>
      <c r="AF121" s="578">
        <v>-99</v>
      </c>
      <c r="AG121" s="579">
        <v>-99</v>
      </c>
      <c r="AH121" s="578">
        <v>-99</v>
      </c>
      <c r="AI121" s="579">
        <v>-99</v>
      </c>
      <c r="AJ121" s="578">
        <v>-99</v>
      </c>
      <c r="AK121" s="578">
        <v>-99</v>
      </c>
      <c r="AL121" s="579">
        <v>-99</v>
      </c>
      <c r="AM121" s="578">
        <v>-99</v>
      </c>
      <c r="AN121" s="579">
        <v>-99</v>
      </c>
      <c r="AO121" s="580">
        <v>-99</v>
      </c>
      <c r="AP121" s="578">
        <v>-99</v>
      </c>
      <c r="AQ121" s="579">
        <v>-99</v>
      </c>
      <c r="AR121" s="578">
        <v>-99</v>
      </c>
      <c r="AS121" s="579">
        <v>-99</v>
      </c>
      <c r="AT121" s="578">
        <v>-99</v>
      </c>
      <c r="AU121" s="579">
        <v>-99</v>
      </c>
      <c r="AV121" s="579">
        <v>-99</v>
      </c>
      <c r="AW121" s="579">
        <v>-99</v>
      </c>
      <c r="AX121" s="579">
        <v>-99</v>
      </c>
      <c r="AY121" s="578">
        <v>-99</v>
      </c>
      <c r="AZ121" s="578">
        <v>-99</v>
      </c>
      <c r="BA121" s="579">
        <v>-99</v>
      </c>
      <c r="BB121" s="578">
        <v>-99</v>
      </c>
      <c r="BC121" s="579">
        <v>-99</v>
      </c>
      <c r="BD121" s="580">
        <v>-99</v>
      </c>
      <c r="BE121" s="592">
        <v>-99</v>
      </c>
      <c r="BF121" s="617"/>
      <c r="BG121" s="617"/>
      <c r="BH121" s="617"/>
      <c r="BI121" s="584">
        <v>-99</v>
      </c>
      <c r="BJ121" s="617"/>
      <c r="BK121" s="617"/>
      <c r="BL121" s="611"/>
      <c r="BM121" s="586"/>
      <c r="BN121" s="587"/>
      <c r="BO121" s="586"/>
      <c r="BP121" s="588"/>
      <c r="BQ121" s="588"/>
      <c r="BR121" s="588"/>
      <c r="BS121" s="587"/>
      <c r="BT121" s="617"/>
      <c r="BU121" s="617"/>
      <c r="BV121" s="617"/>
      <c r="BW121" s="617"/>
      <c r="BX121" s="617"/>
      <c r="BY121" s="617"/>
      <c r="BZ121" s="617"/>
      <c r="CA121" s="617"/>
      <c r="CB121" s="617"/>
      <c r="CC121" s="617"/>
      <c r="CD121" s="617"/>
      <c r="CE121" s="617"/>
      <c r="CF121" s="617"/>
      <c r="CG121" s="617"/>
      <c r="CH121" s="617"/>
      <c r="CI121" s="618"/>
      <c r="CJ121" s="618"/>
      <c r="CK121" s="618"/>
      <c r="CL121" s="618"/>
      <c r="CM121" s="618"/>
      <c r="CN121" s="618"/>
      <c r="CO121" s="618"/>
      <c r="CP121" s="618"/>
      <c r="CQ121" s="618"/>
      <c r="CR121" s="618"/>
      <c r="CS121" s="8">
        <v>17</v>
      </c>
      <c r="CT121" s="384"/>
    </row>
    <row r="122" spans="1:98" s="15" customFormat="1" x14ac:dyDescent="0.25">
      <c r="A122" s="17">
        <v>118</v>
      </c>
      <c r="B122" s="20" t="s">
        <v>759</v>
      </c>
      <c r="C122" s="20"/>
      <c r="D122" s="20" t="s">
        <v>57</v>
      </c>
      <c r="E122" s="20" t="s">
        <v>75</v>
      </c>
      <c r="F122" s="20" t="s">
        <v>8</v>
      </c>
      <c r="G122" s="578">
        <v>-99</v>
      </c>
      <c r="H122" s="578">
        <v>-99</v>
      </c>
      <c r="I122" s="578">
        <v>-99</v>
      </c>
      <c r="J122" s="578">
        <v>-99</v>
      </c>
      <c r="K122" s="578">
        <v>-99</v>
      </c>
      <c r="L122" s="578">
        <v>-99</v>
      </c>
      <c r="M122" s="578">
        <v>-99</v>
      </c>
      <c r="N122" s="578">
        <v>-99</v>
      </c>
      <c r="O122" s="578">
        <v>-99</v>
      </c>
      <c r="P122" s="578">
        <v>-99</v>
      </c>
      <c r="Q122" s="578">
        <v>-99</v>
      </c>
      <c r="R122" s="578">
        <v>-99</v>
      </c>
      <c r="S122" s="578">
        <v>-99</v>
      </c>
      <c r="T122" s="578">
        <v>-99</v>
      </c>
      <c r="U122" s="578">
        <v>-99</v>
      </c>
      <c r="V122" s="578">
        <v>-99</v>
      </c>
      <c r="W122" s="578">
        <v>-99</v>
      </c>
      <c r="X122" s="578">
        <v>-99</v>
      </c>
      <c r="Y122" s="578">
        <v>-99</v>
      </c>
      <c r="Z122" s="578">
        <v>-99</v>
      </c>
      <c r="AA122" s="578">
        <v>-99</v>
      </c>
      <c r="AB122" s="578">
        <v>-99</v>
      </c>
      <c r="AC122" s="578">
        <v>-99</v>
      </c>
      <c r="AD122" s="578">
        <v>-99</v>
      </c>
      <c r="AE122" s="578">
        <v>-99</v>
      </c>
      <c r="AF122" s="578">
        <v>-99</v>
      </c>
      <c r="AG122" s="579">
        <v>-99</v>
      </c>
      <c r="AH122" s="578">
        <v>-99</v>
      </c>
      <c r="AI122" s="579">
        <v>-99</v>
      </c>
      <c r="AJ122" s="578">
        <v>-99</v>
      </c>
      <c r="AK122" s="578">
        <v>-99</v>
      </c>
      <c r="AL122" s="579">
        <v>-99</v>
      </c>
      <c r="AM122" s="578">
        <v>-99</v>
      </c>
      <c r="AN122" s="579">
        <v>-99</v>
      </c>
      <c r="AO122" s="580">
        <v>-99</v>
      </c>
      <c r="AP122" s="578">
        <v>-99</v>
      </c>
      <c r="AQ122" s="579">
        <v>-99</v>
      </c>
      <c r="AR122" s="578">
        <v>-99</v>
      </c>
      <c r="AS122" s="579">
        <v>-99</v>
      </c>
      <c r="AT122" s="578">
        <v>-99</v>
      </c>
      <c r="AU122" s="579">
        <v>-99</v>
      </c>
      <c r="AV122" s="579">
        <v>-99</v>
      </c>
      <c r="AW122" s="579">
        <v>-99</v>
      </c>
      <c r="AX122" s="579">
        <v>-99</v>
      </c>
      <c r="AY122" s="578">
        <v>-99</v>
      </c>
      <c r="AZ122" s="578">
        <v>-99</v>
      </c>
      <c r="BA122" s="579">
        <v>-99</v>
      </c>
      <c r="BB122" s="578">
        <v>-99</v>
      </c>
      <c r="BC122" s="579">
        <v>-99</v>
      </c>
      <c r="BD122" s="580">
        <v>-99</v>
      </c>
      <c r="BE122" s="592">
        <v>-99</v>
      </c>
      <c r="BF122" s="617"/>
      <c r="BG122" s="617"/>
      <c r="BH122" s="617"/>
      <c r="BI122" s="584">
        <v>-99</v>
      </c>
      <c r="BJ122" s="617"/>
      <c r="BK122" s="617"/>
      <c r="BL122" s="611"/>
      <c r="BM122" s="586"/>
      <c r="BN122" s="587"/>
      <c r="BO122" s="586"/>
      <c r="BP122" s="588"/>
      <c r="BQ122" s="588"/>
      <c r="BR122" s="588"/>
      <c r="BS122" s="587"/>
      <c r="BT122" s="617"/>
      <c r="BU122" s="617"/>
      <c r="BV122" s="617"/>
      <c r="BW122" s="617"/>
      <c r="BX122" s="617"/>
      <c r="BY122" s="617"/>
      <c r="BZ122" s="617"/>
      <c r="CA122" s="617"/>
      <c r="CB122" s="617"/>
      <c r="CC122" s="617"/>
      <c r="CD122" s="617"/>
      <c r="CE122" s="617"/>
      <c r="CF122" s="617"/>
      <c r="CG122" s="617"/>
      <c r="CH122" s="617"/>
      <c r="CI122" s="618"/>
      <c r="CJ122" s="618"/>
      <c r="CK122" s="618"/>
      <c r="CL122" s="618"/>
      <c r="CM122" s="618"/>
      <c r="CN122" s="618"/>
      <c r="CO122" s="618"/>
      <c r="CP122" s="618"/>
      <c r="CQ122" s="618"/>
      <c r="CR122" s="618"/>
      <c r="CS122" s="8">
        <v>6</v>
      </c>
      <c r="CT122" s="384"/>
    </row>
    <row r="123" spans="1:98" s="15" customFormat="1" x14ac:dyDescent="0.25">
      <c r="A123" s="17">
        <v>119</v>
      </c>
      <c r="B123" s="20" t="s">
        <v>42</v>
      </c>
      <c r="C123" s="20" t="s">
        <v>130</v>
      </c>
      <c r="D123" s="20" t="s">
        <v>54</v>
      </c>
      <c r="E123" s="20" t="s">
        <v>75</v>
      </c>
      <c r="F123" s="20" t="s">
        <v>8</v>
      </c>
      <c r="G123" s="578">
        <v>-99</v>
      </c>
      <c r="H123" s="578">
        <v>-99</v>
      </c>
      <c r="I123" s="578">
        <v>-99</v>
      </c>
      <c r="J123" s="578">
        <v>5.7195024349907107E-2</v>
      </c>
      <c r="K123" s="578">
        <v>-99</v>
      </c>
      <c r="L123" s="578">
        <v>-99</v>
      </c>
      <c r="M123" s="578">
        <v>-99</v>
      </c>
      <c r="N123" s="578">
        <v>-99</v>
      </c>
      <c r="O123" s="578">
        <v>5.7945482166902602E-2</v>
      </c>
      <c r="P123" s="578">
        <v>-99</v>
      </c>
      <c r="Q123" s="578">
        <v>-99</v>
      </c>
      <c r="R123" s="578">
        <v>-99</v>
      </c>
      <c r="S123" s="578">
        <v>-99</v>
      </c>
      <c r="T123" s="578">
        <v>5.6629859530205766E-2</v>
      </c>
      <c r="U123" s="578">
        <v>-99</v>
      </c>
      <c r="V123" s="578">
        <v>-99</v>
      </c>
      <c r="W123" s="578">
        <v>-99</v>
      </c>
      <c r="X123" s="578">
        <v>-99</v>
      </c>
      <c r="Y123" s="578">
        <v>-99</v>
      </c>
      <c r="Z123" s="578">
        <v>-99</v>
      </c>
      <c r="AA123" s="578">
        <v>-99</v>
      </c>
      <c r="AB123" s="578">
        <v>-99</v>
      </c>
      <c r="AC123" s="578">
        <v>-99</v>
      </c>
      <c r="AD123" s="578">
        <v>5.6376374716276774E-2</v>
      </c>
      <c r="AE123" s="578">
        <v>-99</v>
      </c>
      <c r="AF123" s="578">
        <v>-99</v>
      </c>
      <c r="AG123" s="579">
        <v>-99</v>
      </c>
      <c r="AH123" s="578">
        <v>-99</v>
      </c>
      <c r="AI123" s="579">
        <v>6.1477262868794992E-2</v>
      </c>
      <c r="AJ123" s="578">
        <v>-99</v>
      </c>
      <c r="AK123" s="578">
        <v>-99</v>
      </c>
      <c r="AL123" s="579">
        <v>-99</v>
      </c>
      <c r="AM123" s="578">
        <v>-99</v>
      </c>
      <c r="AN123" s="579">
        <v>6.2795635811207409E-2</v>
      </c>
      <c r="AO123" s="580">
        <v>-99</v>
      </c>
      <c r="AP123" s="578">
        <v>-99</v>
      </c>
      <c r="AQ123" s="579">
        <v>-99</v>
      </c>
      <c r="AR123" s="578">
        <v>-99</v>
      </c>
      <c r="AS123" s="579">
        <v>6.0711874052981778E-2</v>
      </c>
      <c r="AT123" s="578">
        <v>-99</v>
      </c>
      <c r="AU123" s="579">
        <v>-99</v>
      </c>
      <c r="AV123" s="579">
        <v>-99</v>
      </c>
      <c r="AW123" s="579">
        <v>-99</v>
      </c>
      <c r="AX123" s="579">
        <v>-99</v>
      </c>
      <c r="AY123" s="578">
        <v>-99</v>
      </c>
      <c r="AZ123" s="578">
        <v>-99</v>
      </c>
      <c r="BA123" s="579">
        <v>-99</v>
      </c>
      <c r="BB123" s="578">
        <v>-99</v>
      </c>
      <c r="BC123" s="579">
        <v>5.923067917975533E-2</v>
      </c>
      <c r="BD123" s="580">
        <v>-99</v>
      </c>
      <c r="BE123" s="592">
        <v>-99</v>
      </c>
      <c r="BF123" s="617"/>
      <c r="BG123" s="617"/>
      <c r="BH123" s="617"/>
      <c r="BI123" s="584">
        <v>-99</v>
      </c>
      <c r="BJ123" s="617"/>
      <c r="BK123" s="617"/>
      <c r="BL123" s="611"/>
      <c r="BM123" s="586"/>
      <c r="BN123" s="587"/>
      <c r="BO123" s="586"/>
      <c r="BP123" s="588"/>
      <c r="BQ123" s="588"/>
      <c r="BR123" s="588"/>
      <c r="BS123" s="587"/>
      <c r="BT123" s="617"/>
      <c r="BU123" s="617"/>
      <c r="BV123" s="617"/>
      <c r="BW123" s="617"/>
      <c r="BX123" s="617"/>
      <c r="BY123" s="617"/>
      <c r="BZ123" s="617"/>
      <c r="CA123" s="617"/>
      <c r="CB123" s="617"/>
      <c r="CC123" s="617"/>
      <c r="CD123" s="617"/>
      <c r="CE123" s="617"/>
      <c r="CF123" s="617"/>
      <c r="CG123" s="617"/>
      <c r="CH123" s="617"/>
      <c r="CI123" s="618"/>
      <c r="CJ123" s="618"/>
      <c r="CK123" s="618"/>
      <c r="CL123" s="618"/>
      <c r="CM123" s="618"/>
      <c r="CN123" s="618"/>
      <c r="CO123" s="618"/>
      <c r="CP123" s="618"/>
      <c r="CQ123" s="618"/>
      <c r="CR123" s="618"/>
      <c r="CS123" s="8">
        <v>129</v>
      </c>
      <c r="CT123" s="384"/>
    </row>
    <row r="124" spans="1:98" s="15" customFormat="1" x14ac:dyDescent="0.25">
      <c r="A124" s="17">
        <v>120</v>
      </c>
      <c r="B124" s="20" t="s">
        <v>758</v>
      </c>
      <c r="C124" s="20"/>
      <c r="D124" s="20" t="s">
        <v>54</v>
      </c>
      <c r="E124" s="20" t="s">
        <v>75</v>
      </c>
      <c r="F124" s="20" t="s">
        <v>8</v>
      </c>
      <c r="G124" s="578">
        <v>-99</v>
      </c>
      <c r="H124" s="578">
        <v>-99</v>
      </c>
      <c r="I124" s="578">
        <v>-99</v>
      </c>
      <c r="J124" s="578">
        <v>-99</v>
      </c>
      <c r="K124" s="578">
        <v>-99</v>
      </c>
      <c r="L124" s="578">
        <v>-99</v>
      </c>
      <c r="M124" s="578">
        <v>-99</v>
      </c>
      <c r="N124" s="578">
        <v>-99</v>
      </c>
      <c r="O124" s="578">
        <v>-99</v>
      </c>
      <c r="P124" s="578">
        <v>-99</v>
      </c>
      <c r="Q124" s="578">
        <v>-99</v>
      </c>
      <c r="R124" s="578">
        <v>-99</v>
      </c>
      <c r="S124" s="578">
        <v>-99</v>
      </c>
      <c r="T124" s="578">
        <v>-99</v>
      </c>
      <c r="U124" s="578">
        <v>-99</v>
      </c>
      <c r="V124" s="578">
        <v>-99</v>
      </c>
      <c r="W124" s="578">
        <v>-99</v>
      </c>
      <c r="X124" s="578">
        <v>-99</v>
      </c>
      <c r="Y124" s="578">
        <v>-99</v>
      </c>
      <c r="Z124" s="578">
        <v>-99</v>
      </c>
      <c r="AA124" s="578">
        <v>-99</v>
      </c>
      <c r="AB124" s="578">
        <v>-99</v>
      </c>
      <c r="AC124" s="578">
        <v>-99</v>
      </c>
      <c r="AD124" s="578">
        <v>-99</v>
      </c>
      <c r="AE124" s="578">
        <v>-99</v>
      </c>
      <c r="AF124" s="578">
        <v>-99</v>
      </c>
      <c r="AG124" s="579">
        <v>-99</v>
      </c>
      <c r="AH124" s="578">
        <v>-99</v>
      </c>
      <c r="AI124" s="579">
        <v>-99</v>
      </c>
      <c r="AJ124" s="578">
        <v>-99</v>
      </c>
      <c r="AK124" s="578">
        <v>-99</v>
      </c>
      <c r="AL124" s="579">
        <v>-99</v>
      </c>
      <c r="AM124" s="578">
        <v>-99</v>
      </c>
      <c r="AN124" s="579">
        <v>-99</v>
      </c>
      <c r="AO124" s="580">
        <v>-99</v>
      </c>
      <c r="AP124" s="578">
        <v>-99</v>
      </c>
      <c r="AQ124" s="579">
        <v>-99</v>
      </c>
      <c r="AR124" s="578">
        <v>-99</v>
      </c>
      <c r="AS124" s="579">
        <v>-99</v>
      </c>
      <c r="AT124" s="578">
        <v>-99</v>
      </c>
      <c r="AU124" s="579">
        <v>-99</v>
      </c>
      <c r="AV124" s="579">
        <v>-99</v>
      </c>
      <c r="AW124" s="579">
        <v>-99</v>
      </c>
      <c r="AX124" s="579">
        <v>-99</v>
      </c>
      <c r="AY124" s="578">
        <v>-99</v>
      </c>
      <c r="AZ124" s="578">
        <v>-99</v>
      </c>
      <c r="BA124" s="579">
        <v>-99</v>
      </c>
      <c r="BB124" s="578">
        <v>-99</v>
      </c>
      <c r="BC124" s="579">
        <v>-99</v>
      </c>
      <c r="BD124" s="580">
        <v>-99</v>
      </c>
      <c r="BE124" s="626">
        <v>-99</v>
      </c>
      <c r="BF124" s="617"/>
      <c r="BG124" s="617"/>
      <c r="BH124" s="617"/>
      <c r="BI124" s="584">
        <v>-99</v>
      </c>
      <c r="BJ124" s="617"/>
      <c r="BK124" s="617"/>
      <c r="BL124" s="611"/>
      <c r="BM124" s="586"/>
      <c r="BN124" s="587"/>
      <c r="BO124" s="586"/>
      <c r="BP124" s="588"/>
      <c r="BQ124" s="588"/>
      <c r="BR124" s="588"/>
      <c r="BS124" s="587"/>
      <c r="BT124" s="617"/>
      <c r="BU124" s="617"/>
      <c r="BV124" s="617"/>
      <c r="BW124" s="617"/>
      <c r="BX124" s="617"/>
      <c r="BY124" s="617"/>
      <c r="BZ124" s="617"/>
      <c r="CA124" s="617"/>
      <c r="CB124" s="617"/>
      <c r="CC124" s="617"/>
      <c r="CD124" s="617"/>
      <c r="CE124" s="617"/>
      <c r="CF124" s="617"/>
      <c r="CG124" s="617"/>
      <c r="CH124" s="617"/>
      <c r="CI124" s="618"/>
      <c r="CJ124" s="618"/>
      <c r="CK124" s="618"/>
      <c r="CL124" s="618"/>
      <c r="CM124" s="618"/>
      <c r="CN124" s="618"/>
      <c r="CO124" s="618"/>
      <c r="CP124" s="618"/>
      <c r="CQ124" s="618"/>
      <c r="CR124" s="618"/>
      <c r="CS124" s="8">
        <v>72</v>
      </c>
      <c r="CT124" s="384"/>
    </row>
    <row r="125" spans="1:98" s="15" customFormat="1" x14ac:dyDescent="0.25">
      <c r="A125" s="17">
        <v>121</v>
      </c>
      <c r="B125" s="562" t="s">
        <v>41</v>
      </c>
      <c r="C125" s="562"/>
      <c r="D125" s="20" t="s">
        <v>54</v>
      </c>
      <c r="E125" s="20" t="s">
        <v>75</v>
      </c>
      <c r="F125" s="20" t="s">
        <v>8</v>
      </c>
      <c r="G125" s="578">
        <v>-99</v>
      </c>
      <c r="H125" s="578">
        <v>-99</v>
      </c>
      <c r="I125" s="578">
        <v>-99</v>
      </c>
      <c r="J125" s="578">
        <v>-99</v>
      </c>
      <c r="K125" s="578">
        <v>-99</v>
      </c>
      <c r="L125" s="578">
        <v>-99</v>
      </c>
      <c r="M125" s="578">
        <v>-99</v>
      </c>
      <c r="N125" s="578">
        <v>-99</v>
      </c>
      <c r="O125" s="578">
        <v>-99</v>
      </c>
      <c r="P125" s="578">
        <v>-99</v>
      </c>
      <c r="Q125" s="578">
        <v>-99</v>
      </c>
      <c r="R125" s="578">
        <v>-99</v>
      </c>
      <c r="S125" s="578">
        <v>-99</v>
      </c>
      <c r="T125" s="578">
        <v>-99</v>
      </c>
      <c r="U125" s="578">
        <v>-99</v>
      </c>
      <c r="V125" s="578">
        <v>-99</v>
      </c>
      <c r="W125" s="578">
        <v>-99</v>
      </c>
      <c r="X125" s="578">
        <v>-99</v>
      </c>
      <c r="Y125" s="578">
        <v>-99</v>
      </c>
      <c r="Z125" s="578">
        <v>-99</v>
      </c>
      <c r="AA125" s="578">
        <v>-99</v>
      </c>
      <c r="AB125" s="578">
        <v>-99</v>
      </c>
      <c r="AC125" s="578">
        <v>-99</v>
      </c>
      <c r="AD125" s="578">
        <v>-99</v>
      </c>
      <c r="AE125" s="578">
        <v>-99</v>
      </c>
      <c r="AF125" s="578">
        <v>-99</v>
      </c>
      <c r="AG125" s="579">
        <v>-99</v>
      </c>
      <c r="AH125" s="578">
        <v>-99</v>
      </c>
      <c r="AI125" s="579">
        <v>-99</v>
      </c>
      <c r="AJ125" s="578">
        <v>-99</v>
      </c>
      <c r="AK125" s="578">
        <v>-99</v>
      </c>
      <c r="AL125" s="579">
        <v>-99</v>
      </c>
      <c r="AM125" s="578">
        <v>-99</v>
      </c>
      <c r="AN125" s="579">
        <v>-99</v>
      </c>
      <c r="AO125" s="580">
        <v>-99</v>
      </c>
      <c r="AP125" s="578">
        <v>-99</v>
      </c>
      <c r="AQ125" s="579">
        <v>-99</v>
      </c>
      <c r="AR125" s="578">
        <v>-99</v>
      </c>
      <c r="AS125" s="579">
        <v>-99</v>
      </c>
      <c r="AT125" s="578">
        <v>-99</v>
      </c>
      <c r="AU125" s="579">
        <v>-99</v>
      </c>
      <c r="AV125" s="579">
        <v>-99</v>
      </c>
      <c r="AW125" s="579">
        <v>-99</v>
      </c>
      <c r="AX125" s="579">
        <v>-99</v>
      </c>
      <c r="AY125" s="578">
        <v>-99</v>
      </c>
      <c r="AZ125" s="578">
        <v>-99</v>
      </c>
      <c r="BA125" s="579">
        <v>-99</v>
      </c>
      <c r="BB125" s="578">
        <v>-99</v>
      </c>
      <c r="BC125" s="579">
        <v>-99</v>
      </c>
      <c r="BD125" s="580">
        <v>-99</v>
      </c>
      <c r="BE125" s="592">
        <v>-99</v>
      </c>
      <c r="BF125" s="617"/>
      <c r="BG125" s="617"/>
      <c r="BH125" s="617"/>
      <c r="BI125" s="584">
        <v>-99</v>
      </c>
      <c r="BJ125" s="617"/>
      <c r="BK125" s="617"/>
      <c r="BL125" s="611"/>
      <c r="BM125" s="586"/>
      <c r="BN125" s="587"/>
      <c r="BO125" s="586"/>
      <c r="BP125" s="588"/>
      <c r="BQ125" s="588"/>
      <c r="BR125" s="588"/>
      <c r="BS125" s="587"/>
      <c r="BT125" s="617"/>
      <c r="BU125" s="617"/>
      <c r="BV125" s="617"/>
      <c r="BW125" s="617"/>
      <c r="BX125" s="617"/>
      <c r="BY125" s="617"/>
      <c r="BZ125" s="617"/>
      <c r="CA125" s="617"/>
      <c r="CB125" s="617"/>
      <c r="CC125" s="617"/>
      <c r="CD125" s="617"/>
      <c r="CE125" s="617"/>
      <c r="CF125" s="617"/>
      <c r="CG125" s="617"/>
      <c r="CH125" s="617"/>
      <c r="CI125" s="618"/>
      <c r="CJ125" s="618"/>
      <c r="CK125" s="618"/>
      <c r="CL125" s="618"/>
      <c r="CM125" s="618"/>
      <c r="CN125" s="618"/>
      <c r="CO125" s="618"/>
      <c r="CP125" s="618"/>
      <c r="CQ125" s="618"/>
      <c r="CR125" s="618"/>
      <c r="CS125" s="8">
        <v>7</v>
      </c>
      <c r="CT125" s="384"/>
    </row>
    <row r="126" spans="1:98" s="15" customFormat="1" x14ac:dyDescent="0.25">
      <c r="A126" s="17">
        <v>122</v>
      </c>
      <c r="B126" s="19" t="s">
        <v>44</v>
      </c>
      <c r="C126" s="19"/>
      <c r="D126" s="20" t="s">
        <v>58</v>
      </c>
      <c r="E126" s="20" t="s">
        <v>75</v>
      </c>
      <c r="F126" s="20" t="s">
        <v>8</v>
      </c>
      <c r="G126" s="578">
        <v>-99</v>
      </c>
      <c r="H126" s="578">
        <v>-99</v>
      </c>
      <c r="I126" s="578">
        <v>-99</v>
      </c>
      <c r="J126" s="578">
        <v>-99</v>
      </c>
      <c r="K126" s="578">
        <v>-99</v>
      </c>
      <c r="L126" s="578">
        <v>-99</v>
      </c>
      <c r="M126" s="578">
        <v>-99</v>
      </c>
      <c r="N126" s="578">
        <v>-99</v>
      </c>
      <c r="O126" s="578">
        <v>-99</v>
      </c>
      <c r="P126" s="578">
        <v>-99</v>
      </c>
      <c r="Q126" s="578">
        <v>-99</v>
      </c>
      <c r="R126" s="578">
        <v>-99</v>
      </c>
      <c r="S126" s="578">
        <v>-99</v>
      </c>
      <c r="T126" s="578">
        <v>-99</v>
      </c>
      <c r="U126" s="578">
        <v>-99</v>
      </c>
      <c r="V126" s="578">
        <v>-99</v>
      </c>
      <c r="W126" s="578">
        <v>-99</v>
      </c>
      <c r="X126" s="578">
        <v>-99</v>
      </c>
      <c r="Y126" s="578">
        <v>-99</v>
      </c>
      <c r="Z126" s="578">
        <v>-99</v>
      </c>
      <c r="AA126" s="578">
        <v>-99</v>
      </c>
      <c r="AB126" s="578">
        <v>-99</v>
      </c>
      <c r="AC126" s="578">
        <v>-99</v>
      </c>
      <c r="AD126" s="578">
        <v>-99</v>
      </c>
      <c r="AE126" s="578">
        <v>-99</v>
      </c>
      <c r="AF126" s="578">
        <v>-99</v>
      </c>
      <c r="AG126" s="579">
        <v>-99</v>
      </c>
      <c r="AH126" s="578">
        <v>-99</v>
      </c>
      <c r="AI126" s="579">
        <v>-99</v>
      </c>
      <c r="AJ126" s="578">
        <v>-99</v>
      </c>
      <c r="AK126" s="578">
        <v>-99</v>
      </c>
      <c r="AL126" s="579">
        <v>-99</v>
      </c>
      <c r="AM126" s="578">
        <v>-99</v>
      </c>
      <c r="AN126" s="579">
        <v>-99</v>
      </c>
      <c r="AO126" s="580">
        <v>-99</v>
      </c>
      <c r="AP126" s="578">
        <v>-99</v>
      </c>
      <c r="AQ126" s="579">
        <v>-99</v>
      </c>
      <c r="AR126" s="578">
        <v>-99</v>
      </c>
      <c r="AS126" s="579">
        <v>-99</v>
      </c>
      <c r="AT126" s="578">
        <v>-99</v>
      </c>
      <c r="AU126" s="579">
        <v>-99</v>
      </c>
      <c r="AV126" s="579">
        <v>-99</v>
      </c>
      <c r="AW126" s="579">
        <v>-99</v>
      </c>
      <c r="AX126" s="579">
        <v>-99</v>
      </c>
      <c r="AY126" s="578">
        <v>-99</v>
      </c>
      <c r="AZ126" s="578">
        <v>-99</v>
      </c>
      <c r="BA126" s="579">
        <v>-99</v>
      </c>
      <c r="BB126" s="578">
        <v>-99</v>
      </c>
      <c r="BC126" s="579">
        <v>-99</v>
      </c>
      <c r="BD126" s="580">
        <v>-99</v>
      </c>
      <c r="BE126" s="592">
        <v>-99</v>
      </c>
      <c r="BF126" s="617"/>
      <c r="BG126" s="617"/>
      <c r="BH126" s="617"/>
      <c r="BI126" s="584">
        <v>-99</v>
      </c>
      <c r="BJ126" s="617"/>
      <c r="BK126" s="617"/>
      <c r="BL126" s="611"/>
      <c r="BM126" s="586"/>
      <c r="BN126" s="587"/>
      <c r="BO126" s="586"/>
      <c r="BP126" s="588"/>
      <c r="BQ126" s="588"/>
      <c r="BR126" s="588"/>
      <c r="BS126" s="587"/>
      <c r="BT126" s="617"/>
      <c r="BU126" s="617"/>
      <c r="BV126" s="617"/>
      <c r="BW126" s="617"/>
      <c r="BX126" s="617"/>
      <c r="BY126" s="617"/>
      <c r="BZ126" s="617"/>
      <c r="CA126" s="617"/>
      <c r="CB126" s="617"/>
      <c r="CC126" s="617"/>
      <c r="CD126" s="617"/>
      <c r="CE126" s="617"/>
      <c r="CF126" s="617"/>
      <c r="CG126" s="617"/>
      <c r="CH126" s="617"/>
      <c r="CI126" s="618"/>
      <c r="CJ126" s="618"/>
      <c r="CK126" s="618"/>
      <c r="CL126" s="618"/>
      <c r="CM126" s="618"/>
      <c r="CN126" s="618"/>
      <c r="CO126" s="618"/>
      <c r="CP126" s="618"/>
      <c r="CQ126" s="618"/>
      <c r="CR126" s="618"/>
      <c r="CS126" s="8">
        <v>127</v>
      </c>
      <c r="CT126" s="384"/>
    </row>
    <row r="127" spans="1:98" s="15" customFormat="1" x14ac:dyDescent="0.25">
      <c r="A127" s="17">
        <v>123</v>
      </c>
      <c r="B127" s="562" t="s">
        <v>757</v>
      </c>
      <c r="C127" s="562"/>
      <c r="D127" s="20" t="s">
        <v>58</v>
      </c>
      <c r="E127" s="20" t="s">
        <v>75</v>
      </c>
      <c r="F127" s="20" t="s">
        <v>8</v>
      </c>
      <c r="G127" s="578">
        <v>-99</v>
      </c>
      <c r="H127" s="578">
        <v>-99</v>
      </c>
      <c r="I127" s="578">
        <v>-99</v>
      </c>
      <c r="J127" s="578">
        <v>-99</v>
      </c>
      <c r="K127" s="578">
        <v>-99</v>
      </c>
      <c r="L127" s="578">
        <v>-99</v>
      </c>
      <c r="M127" s="578">
        <v>-99</v>
      </c>
      <c r="N127" s="578">
        <v>-99</v>
      </c>
      <c r="O127" s="578">
        <v>-99</v>
      </c>
      <c r="P127" s="578">
        <v>-99</v>
      </c>
      <c r="Q127" s="578">
        <v>-99</v>
      </c>
      <c r="R127" s="578">
        <v>-99</v>
      </c>
      <c r="S127" s="578">
        <v>-99</v>
      </c>
      <c r="T127" s="578">
        <v>-99</v>
      </c>
      <c r="U127" s="578">
        <v>-99</v>
      </c>
      <c r="V127" s="578">
        <v>-99</v>
      </c>
      <c r="W127" s="578">
        <v>-99</v>
      </c>
      <c r="X127" s="578">
        <v>-99</v>
      </c>
      <c r="Y127" s="578">
        <v>-99</v>
      </c>
      <c r="Z127" s="578">
        <v>-99</v>
      </c>
      <c r="AA127" s="578">
        <v>-99</v>
      </c>
      <c r="AB127" s="578">
        <v>-99</v>
      </c>
      <c r="AC127" s="578">
        <v>-99</v>
      </c>
      <c r="AD127" s="578">
        <v>-99</v>
      </c>
      <c r="AE127" s="578">
        <v>-99</v>
      </c>
      <c r="AF127" s="578">
        <v>-99</v>
      </c>
      <c r="AG127" s="579">
        <v>-99</v>
      </c>
      <c r="AH127" s="578">
        <v>-99</v>
      </c>
      <c r="AI127" s="579">
        <v>-99</v>
      </c>
      <c r="AJ127" s="578">
        <v>-99</v>
      </c>
      <c r="AK127" s="578">
        <v>-99</v>
      </c>
      <c r="AL127" s="579">
        <v>-99</v>
      </c>
      <c r="AM127" s="578">
        <v>-99</v>
      </c>
      <c r="AN127" s="579">
        <v>-99</v>
      </c>
      <c r="AO127" s="580">
        <v>-99</v>
      </c>
      <c r="AP127" s="578">
        <v>-99</v>
      </c>
      <c r="AQ127" s="579">
        <v>-99</v>
      </c>
      <c r="AR127" s="578">
        <v>-99</v>
      </c>
      <c r="AS127" s="579">
        <v>-99</v>
      </c>
      <c r="AT127" s="578">
        <v>-99</v>
      </c>
      <c r="AU127" s="579">
        <v>-99</v>
      </c>
      <c r="AV127" s="579">
        <v>-99</v>
      </c>
      <c r="AW127" s="579">
        <v>-99</v>
      </c>
      <c r="AX127" s="579">
        <v>-99</v>
      </c>
      <c r="AY127" s="578">
        <v>-99</v>
      </c>
      <c r="AZ127" s="578">
        <v>-99</v>
      </c>
      <c r="BA127" s="579">
        <v>-99</v>
      </c>
      <c r="BB127" s="578">
        <v>-99</v>
      </c>
      <c r="BC127" s="579">
        <v>-99</v>
      </c>
      <c r="BD127" s="580">
        <v>-99</v>
      </c>
      <c r="BE127" s="592">
        <v>-99</v>
      </c>
      <c r="BF127" s="617"/>
      <c r="BG127" s="617"/>
      <c r="BH127" s="617"/>
      <c r="BI127" s="584">
        <v>-99</v>
      </c>
      <c r="BJ127" s="617"/>
      <c r="BK127" s="617"/>
      <c r="BL127" s="611"/>
      <c r="BM127" s="586"/>
      <c r="BN127" s="587"/>
      <c r="BO127" s="586"/>
      <c r="BP127" s="588"/>
      <c r="BQ127" s="588"/>
      <c r="BR127" s="588"/>
      <c r="BS127" s="587"/>
      <c r="BT127" s="617"/>
      <c r="BU127" s="617"/>
      <c r="BV127" s="617"/>
      <c r="BW127" s="617"/>
      <c r="BX127" s="617"/>
      <c r="BY127" s="617"/>
      <c r="BZ127" s="617"/>
      <c r="CA127" s="617"/>
      <c r="CB127" s="617"/>
      <c r="CC127" s="617"/>
      <c r="CD127" s="617"/>
      <c r="CE127" s="617"/>
      <c r="CF127" s="617"/>
      <c r="CG127" s="617"/>
      <c r="CH127" s="617"/>
      <c r="CI127" s="618"/>
      <c r="CJ127" s="618"/>
      <c r="CK127" s="618"/>
      <c r="CL127" s="618"/>
      <c r="CM127" s="618"/>
      <c r="CN127" s="618"/>
      <c r="CO127" s="618"/>
      <c r="CP127" s="618"/>
      <c r="CQ127" s="618"/>
      <c r="CR127" s="618"/>
      <c r="CS127" s="8">
        <v>103</v>
      </c>
      <c r="CT127" s="384"/>
    </row>
    <row r="128" spans="1:98" s="15" customFormat="1" x14ac:dyDescent="0.25">
      <c r="A128" s="17">
        <v>124</v>
      </c>
      <c r="B128" s="562" t="s">
        <v>778</v>
      </c>
      <c r="C128" s="562"/>
      <c r="D128" s="20" t="s">
        <v>58</v>
      </c>
      <c r="E128" s="562" t="s">
        <v>75</v>
      </c>
      <c r="F128" s="20" t="s">
        <v>8</v>
      </c>
      <c r="G128" s="578">
        <v>-99</v>
      </c>
      <c r="H128" s="578">
        <v>-99</v>
      </c>
      <c r="I128" s="578">
        <v>-99</v>
      </c>
      <c r="J128" s="578">
        <v>-99</v>
      </c>
      <c r="K128" s="578">
        <v>-99</v>
      </c>
      <c r="L128" s="578">
        <v>-99</v>
      </c>
      <c r="M128" s="578">
        <v>-99</v>
      </c>
      <c r="N128" s="578">
        <v>-99</v>
      </c>
      <c r="O128" s="578">
        <v>-99</v>
      </c>
      <c r="P128" s="578">
        <v>-99</v>
      </c>
      <c r="Q128" s="578">
        <v>-99</v>
      </c>
      <c r="R128" s="578">
        <v>-99</v>
      </c>
      <c r="S128" s="578">
        <v>-99</v>
      </c>
      <c r="T128" s="578">
        <v>-99</v>
      </c>
      <c r="U128" s="578">
        <v>-99</v>
      </c>
      <c r="V128" s="578">
        <v>-99</v>
      </c>
      <c r="W128" s="578">
        <v>-99</v>
      </c>
      <c r="X128" s="578">
        <v>-99</v>
      </c>
      <c r="Y128" s="578">
        <v>-99</v>
      </c>
      <c r="Z128" s="578">
        <v>-99</v>
      </c>
      <c r="AA128" s="578">
        <v>-99</v>
      </c>
      <c r="AB128" s="578">
        <v>-99</v>
      </c>
      <c r="AC128" s="578">
        <v>-99</v>
      </c>
      <c r="AD128" s="578">
        <v>-99</v>
      </c>
      <c r="AE128" s="578">
        <v>-99</v>
      </c>
      <c r="AF128" s="578">
        <v>-99</v>
      </c>
      <c r="AG128" s="579">
        <v>-99</v>
      </c>
      <c r="AH128" s="578">
        <v>-99</v>
      </c>
      <c r="AI128" s="579">
        <v>-99</v>
      </c>
      <c r="AJ128" s="578">
        <v>-99</v>
      </c>
      <c r="AK128" s="578">
        <v>-99</v>
      </c>
      <c r="AL128" s="579">
        <v>-99</v>
      </c>
      <c r="AM128" s="578">
        <v>-99</v>
      </c>
      <c r="AN128" s="579">
        <v>-99</v>
      </c>
      <c r="AO128" s="580">
        <v>-99</v>
      </c>
      <c r="AP128" s="578">
        <v>-99</v>
      </c>
      <c r="AQ128" s="579">
        <v>-99</v>
      </c>
      <c r="AR128" s="578">
        <v>-99</v>
      </c>
      <c r="AS128" s="579">
        <v>-99</v>
      </c>
      <c r="AT128" s="578">
        <v>-99</v>
      </c>
      <c r="AU128" s="579">
        <v>-99</v>
      </c>
      <c r="AV128" s="579">
        <v>-99</v>
      </c>
      <c r="AW128" s="579">
        <v>-99</v>
      </c>
      <c r="AX128" s="579">
        <v>-99</v>
      </c>
      <c r="AY128" s="578">
        <v>-99</v>
      </c>
      <c r="AZ128" s="578">
        <v>-99</v>
      </c>
      <c r="BA128" s="579">
        <v>-99</v>
      </c>
      <c r="BB128" s="578">
        <v>-99</v>
      </c>
      <c r="BC128" s="579">
        <v>-99</v>
      </c>
      <c r="BD128" s="580">
        <v>-99</v>
      </c>
      <c r="BE128" s="592">
        <v>-99</v>
      </c>
      <c r="BF128" s="617"/>
      <c r="BG128" s="617"/>
      <c r="BH128" s="617"/>
      <c r="BI128" s="584">
        <v>-99</v>
      </c>
      <c r="BJ128" s="617"/>
      <c r="BK128" s="617"/>
      <c r="BL128" s="611"/>
      <c r="BM128" s="586"/>
      <c r="BN128" s="587"/>
      <c r="BO128" s="586"/>
      <c r="BP128" s="588"/>
      <c r="BQ128" s="588"/>
      <c r="BR128" s="588"/>
      <c r="BS128" s="587"/>
      <c r="BT128" s="617"/>
      <c r="BU128" s="617"/>
      <c r="BV128" s="617"/>
      <c r="BW128" s="617"/>
      <c r="BX128" s="617"/>
      <c r="BY128" s="617"/>
      <c r="BZ128" s="617"/>
      <c r="CA128" s="617"/>
      <c r="CB128" s="617"/>
      <c r="CC128" s="617"/>
      <c r="CD128" s="617"/>
      <c r="CE128" s="617"/>
      <c r="CF128" s="617"/>
      <c r="CG128" s="617"/>
      <c r="CH128" s="617"/>
      <c r="CI128" s="618"/>
      <c r="CJ128" s="618"/>
      <c r="CK128" s="618"/>
      <c r="CL128" s="618"/>
      <c r="CM128" s="618"/>
      <c r="CN128" s="618"/>
      <c r="CO128" s="618"/>
      <c r="CP128" s="618"/>
      <c r="CQ128" s="618"/>
      <c r="CR128" s="618"/>
      <c r="CS128" s="8">
        <v>99</v>
      </c>
      <c r="CT128" s="384"/>
    </row>
    <row r="129" spans="1:98" s="15" customFormat="1" x14ac:dyDescent="0.25">
      <c r="A129" s="17">
        <v>125</v>
      </c>
      <c r="B129" s="562" t="s">
        <v>756</v>
      </c>
      <c r="C129" s="562"/>
      <c r="D129" s="20" t="s">
        <v>58</v>
      </c>
      <c r="E129" s="20" t="s">
        <v>75</v>
      </c>
      <c r="F129" s="20" t="s">
        <v>8</v>
      </c>
      <c r="G129" s="578">
        <v>-99</v>
      </c>
      <c r="H129" s="578">
        <v>0.408969211023756</v>
      </c>
      <c r="I129" s="578">
        <v>-99</v>
      </c>
      <c r="J129" s="578">
        <v>0.48344731109113542</v>
      </c>
      <c r="K129" s="578">
        <v>-99</v>
      </c>
      <c r="L129" s="578">
        <v>-99</v>
      </c>
      <c r="M129" s="578">
        <v>0.40714513050885054</v>
      </c>
      <c r="N129" s="578">
        <v>-99</v>
      </c>
      <c r="O129" s="578">
        <v>0.48106237245313582</v>
      </c>
      <c r="P129" s="578">
        <v>-99</v>
      </c>
      <c r="Q129" s="578">
        <v>-99</v>
      </c>
      <c r="R129" s="578">
        <v>0.39347395239959015</v>
      </c>
      <c r="S129" s="578">
        <v>-99</v>
      </c>
      <c r="T129" s="578">
        <v>0.48527272294730367</v>
      </c>
      <c r="U129" s="578">
        <v>-99</v>
      </c>
      <c r="V129" s="578">
        <v>-99</v>
      </c>
      <c r="W129" s="578">
        <v>-99</v>
      </c>
      <c r="X129" s="578">
        <v>-99</v>
      </c>
      <c r="Y129" s="578">
        <v>-99</v>
      </c>
      <c r="Z129" s="578">
        <v>-99</v>
      </c>
      <c r="AA129" s="578">
        <v>-99</v>
      </c>
      <c r="AB129" s="578">
        <v>0.46770760954223778</v>
      </c>
      <c r="AC129" s="578">
        <v>-99</v>
      </c>
      <c r="AD129" s="578">
        <v>0.4859447251868183</v>
      </c>
      <c r="AE129" s="578">
        <v>-99</v>
      </c>
      <c r="AF129" s="578">
        <v>-99</v>
      </c>
      <c r="AG129" s="579">
        <v>0.46079323750365508</v>
      </c>
      <c r="AH129" s="578">
        <v>-99</v>
      </c>
      <c r="AI129" s="579">
        <v>0.56064717755939975</v>
      </c>
      <c r="AJ129" s="578">
        <v>-99</v>
      </c>
      <c r="AK129" s="578">
        <v>-99</v>
      </c>
      <c r="AL129" s="579">
        <v>0.46360451940454817</v>
      </c>
      <c r="AM129" s="578">
        <v>-99</v>
      </c>
      <c r="AN129" s="579">
        <v>0.56996219962490946</v>
      </c>
      <c r="AO129" s="580">
        <v>-99</v>
      </c>
      <c r="AP129" s="578">
        <v>-99</v>
      </c>
      <c r="AQ129" s="579">
        <v>0.42984087492614631</v>
      </c>
      <c r="AR129" s="578">
        <v>-99</v>
      </c>
      <c r="AS129" s="579">
        <v>0.54905920373610129</v>
      </c>
      <c r="AT129" s="578">
        <v>-99</v>
      </c>
      <c r="AU129" s="579">
        <v>-99</v>
      </c>
      <c r="AV129" s="579">
        <v>-99</v>
      </c>
      <c r="AW129" s="579">
        <v>-99</v>
      </c>
      <c r="AX129" s="579">
        <v>-99</v>
      </c>
      <c r="AY129" s="578">
        <v>-99</v>
      </c>
      <c r="AZ129" s="578">
        <v>-99</v>
      </c>
      <c r="BA129" s="579">
        <v>0.55507001746760842</v>
      </c>
      <c r="BB129" s="578">
        <v>-99</v>
      </c>
      <c r="BC129" s="579">
        <v>0.56673755682594185</v>
      </c>
      <c r="BD129" s="580">
        <v>-99</v>
      </c>
      <c r="BE129" s="592">
        <v>-99</v>
      </c>
      <c r="BF129" s="617"/>
      <c r="BG129" s="617"/>
      <c r="BH129" s="617"/>
      <c r="BI129" s="584">
        <v>-99</v>
      </c>
      <c r="BJ129" s="617"/>
      <c r="BK129" s="617"/>
      <c r="BL129" s="611"/>
      <c r="BM129" s="586"/>
      <c r="BN129" s="587"/>
      <c r="BO129" s="586"/>
      <c r="BP129" s="588"/>
      <c r="BQ129" s="588"/>
      <c r="BR129" s="588"/>
      <c r="BS129" s="587"/>
      <c r="BT129" s="617"/>
      <c r="BU129" s="617"/>
      <c r="BV129" s="617"/>
      <c r="BW129" s="617"/>
      <c r="BX129" s="617"/>
      <c r="BY129" s="617"/>
      <c r="BZ129" s="617"/>
      <c r="CA129" s="617"/>
      <c r="CB129" s="617"/>
      <c r="CC129" s="617"/>
      <c r="CD129" s="617"/>
      <c r="CE129" s="617"/>
      <c r="CF129" s="617"/>
      <c r="CG129" s="617"/>
      <c r="CH129" s="617"/>
      <c r="CI129" s="618"/>
      <c r="CJ129" s="618"/>
      <c r="CK129" s="618"/>
      <c r="CL129" s="618"/>
      <c r="CM129" s="618"/>
      <c r="CN129" s="618"/>
      <c r="CO129" s="618"/>
      <c r="CP129" s="618"/>
      <c r="CQ129" s="618"/>
      <c r="CR129" s="618"/>
      <c r="CS129" s="8">
        <v>86</v>
      </c>
      <c r="CT129" s="384"/>
    </row>
    <row r="130" spans="1:98" s="15" customFormat="1" x14ac:dyDescent="0.25">
      <c r="A130" s="17">
        <v>126</v>
      </c>
      <c r="B130" s="19" t="s">
        <v>43</v>
      </c>
      <c r="C130" s="19"/>
      <c r="D130" s="20" t="s">
        <v>58</v>
      </c>
      <c r="E130" s="20" t="s">
        <v>75</v>
      </c>
      <c r="F130" s="20" t="s">
        <v>8</v>
      </c>
      <c r="G130" s="578">
        <v>-99</v>
      </c>
      <c r="H130" s="578">
        <v>-99</v>
      </c>
      <c r="I130" s="578">
        <v>-99</v>
      </c>
      <c r="J130" s="578">
        <v>-99</v>
      </c>
      <c r="K130" s="578">
        <v>-99</v>
      </c>
      <c r="L130" s="578">
        <v>-99</v>
      </c>
      <c r="M130" s="578">
        <v>-99</v>
      </c>
      <c r="N130" s="578">
        <v>-99</v>
      </c>
      <c r="O130" s="578">
        <v>-99</v>
      </c>
      <c r="P130" s="578">
        <v>-99</v>
      </c>
      <c r="Q130" s="578">
        <v>-99</v>
      </c>
      <c r="R130" s="578">
        <v>-99</v>
      </c>
      <c r="S130" s="578">
        <v>-99</v>
      </c>
      <c r="T130" s="578">
        <v>-99</v>
      </c>
      <c r="U130" s="578">
        <v>-99</v>
      </c>
      <c r="V130" s="578">
        <v>-99</v>
      </c>
      <c r="W130" s="578">
        <v>-99</v>
      </c>
      <c r="X130" s="578">
        <v>-99</v>
      </c>
      <c r="Y130" s="578">
        <v>-99</v>
      </c>
      <c r="Z130" s="578">
        <v>-99</v>
      </c>
      <c r="AA130" s="578">
        <v>-99</v>
      </c>
      <c r="AB130" s="578">
        <v>-99</v>
      </c>
      <c r="AC130" s="578">
        <v>-99</v>
      </c>
      <c r="AD130" s="578">
        <v>-99</v>
      </c>
      <c r="AE130" s="578">
        <v>-99</v>
      </c>
      <c r="AF130" s="578">
        <v>-99</v>
      </c>
      <c r="AG130" s="579">
        <v>-99</v>
      </c>
      <c r="AH130" s="578">
        <v>-99</v>
      </c>
      <c r="AI130" s="579">
        <v>-99</v>
      </c>
      <c r="AJ130" s="578">
        <v>-99</v>
      </c>
      <c r="AK130" s="578">
        <v>-99</v>
      </c>
      <c r="AL130" s="579">
        <v>-99</v>
      </c>
      <c r="AM130" s="578">
        <v>-99</v>
      </c>
      <c r="AN130" s="579">
        <v>-99</v>
      </c>
      <c r="AO130" s="580">
        <v>-99</v>
      </c>
      <c r="AP130" s="578">
        <v>-99</v>
      </c>
      <c r="AQ130" s="579">
        <v>-99</v>
      </c>
      <c r="AR130" s="578">
        <v>-99</v>
      </c>
      <c r="AS130" s="579">
        <v>-99</v>
      </c>
      <c r="AT130" s="578">
        <v>-99</v>
      </c>
      <c r="AU130" s="579">
        <v>-99</v>
      </c>
      <c r="AV130" s="579">
        <v>-99</v>
      </c>
      <c r="AW130" s="579">
        <v>-99</v>
      </c>
      <c r="AX130" s="579">
        <v>-99</v>
      </c>
      <c r="AY130" s="578">
        <v>-99</v>
      </c>
      <c r="AZ130" s="578">
        <v>-99</v>
      </c>
      <c r="BA130" s="579">
        <v>-99</v>
      </c>
      <c r="BB130" s="578">
        <v>-99</v>
      </c>
      <c r="BC130" s="579">
        <v>-99</v>
      </c>
      <c r="BD130" s="580">
        <v>-99</v>
      </c>
      <c r="BE130" s="592">
        <v>-99</v>
      </c>
      <c r="BF130" s="617"/>
      <c r="BG130" s="617"/>
      <c r="BH130" s="617"/>
      <c r="BI130" s="584">
        <v>-99</v>
      </c>
      <c r="BJ130" s="617"/>
      <c r="BK130" s="617"/>
      <c r="BL130" s="611"/>
      <c r="BM130" s="586"/>
      <c r="BN130" s="587"/>
      <c r="BO130" s="586"/>
      <c r="BP130" s="588"/>
      <c r="BQ130" s="588"/>
      <c r="BR130" s="588"/>
      <c r="BS130" s="587"/>
      <c r="BT130" s="617"/>
      <c r="BU130" s="617"/>
      <c r="BV130" s="617"/>
      <c r="BW130" s="617"/>
      <c r="BX130" s="617"/>
      <c r="BY130" s="617"/>
      <c r="BZ130" s="617"/>
      <c r="CA130" s="617"/>
      <c r="CB130" s="617"/>
      <c r="CC130" s="617"/>
      <c r="CD130" s="617"/>
      <c r="CE130" s="617"/>
      <c r="CF130" s="617"/>
      <c r="CG130" s="617"/>
      <c r="CH130" s="617"/>
      <c r="CI130" s="618"/>
      <c r="CJ130" s="618"/>
      <c r="CK130" s="618"/>
      <c r="CL130" s="618"/>
      <c r="CM130" s="618"/>
      <c r="CN130" s="618"/>
      <c r="CO130" s="618"/>
      <c r="CP130" s="618"/>
      <c r="CQ130" s="618"/>
      <c r="CR130" s="618"/>
      <c r="CS130" s="8">
        <v>71</v>
      </c>
      <c r="CT130" s="384"/>
    </row>
    <row r="131" spans="1:98" s="15" customFormat="1" x14ac:dyDescent="0.25">
      <c r="A131" s="17">
        <v>127</v>
      </c>
      <c r="B131" s="562" t="s">
        <v>63</v>
      </c>
      <c r="C131" s="562"/>
      <c r="D131" s="20" t="s">
        <v>58</v>
      </c>
      <c r="E131" s="20" t="s">
        <v>75</v>
      </c>
      <c r="F131" s="20" t="s">
        <v>8</v>
      </c>
      <c r="G131" s="578">
        <v>-99</v>
      </c>
      <c r="H131" s="578">
        <v>0.12599829634246817</v>
      </c>
      <c r="I131" s="578">
        <v>-99</v>
      </c>
      <c r="J131" s="578">
        <v>0.13852058628509761</v>
      </c>
      <c r="K131" s="578">
        <v>-99</v>
      </c>
      <c r="L131" s="578">
        <v>-99</v>
      </c>
      <c r="M131" s="578">
        <v>0.13158554629518546</v>
      </c>
      <c r="N131" s="578">
        <v>-99</v>
      </c>
      <c r="O131" s="578">
        <v>0.13759877360823566</v>
      </c>
      <c r="P131" s="578">
        <v>-99</v>
      </c>
      <c r="Q131" s="578">
        <v>-99</v>
      </c>
      <c r="R131" s="578">
        <v>0.12386103292939214</v>
      </c>
      <c r="S131" s="578">
        <v>-99</v>
      </c>
      <c r="T131" s="578">
        <v>0.14604801838770415</v>
      </c>
      <c r="U131" s="578">
        <v>-99</v>
      </c>
      <c r="V131" s="578">
        <v>-99</v>
      </c>
      <c r="W131" s="578">
        <v>-99</v>
      </c>
      <c r="X131" s="578">
        <v>-99</v>
      </c>
      <c r="Y131" s="578">
        <v>-99</v>
      </c>
      <c r="Z131" s="578">
        <v>-99</v>
      </c>
      <c r="AA131" s="578">
        <v>-99</v>
      </c>
      <c r="AB131" s="578">
        <v>0.11324529240365518</v>
      </c>
      <c r="AC131" s="578">
        <v>-99</v>
      </c>
      <c r="AD131" s="578">
        <v>0.11524122165206589</v>
      </c>
      <c r="AE131" s="578">
        <v>-99</v>
      </c>
      <c r="AF131" s="578">
        <v>-99</v>
      </c>
      <c r="AG131" s="579">
        <v>0.12826751231724084</v>
      </c>
      <c r="AH131" s="578">
        <v>-99</v>
      </c>
      <c r="AI131" s="579">
        <v>0.14247251135258887</v>
      </c>
      <c r="AJ131" s="578">
        <v>-99</v>
      </c>
      <c r="AK131" s="578">
        <v>-99</v>
      </c>
      <c r="AL131" s="579">
        <v>0.13434131011105388</v>
      </c>
      <c r="AM131" s="578">
        <v>-99</v>
      </c>
      <c r="AN131" s="579">
        <v>0.14072539070305617</v>
      </c>
      <c r="AO131" s="580">
        <v>-99</v>
      </c>
      <c r="AP131" s="578">
        <v>-99</v>
      </c>
      <c r="AQ131" s="579">
        <v>0.12586860651507861</v>
      </c>
      <c r="AR131" s="578">
        <v>-99</v>
      </c>
      <c r="AS131" s="579">
        <v>0.15128017847858127</v>
      </c>
      <c r="AT131" s="578">
        <v>-99</v>
      </c>
      <c r="AU131" s="579">
        <v>-99</v>
      </c>
      <c r="AV131" s="579">
        <v>-99</v>
      </c>
      <c r="AW131" s="579">
        <v>-99</v>
      </c>
      <c r="AX131" s="579">
        <v>-99</v>
      </c>
      <c r="AY131" s="578">
        <v>-99</v>
      </c>
      <c r="AZ131" s="578">
        <v>-99</v>
      </c>
      <c r="BA131" s="579">
        <v>0.11465849551841532</v>
      </c>
      <c r="BB131" s="578">
        <v>-99</v>
      </c>
      <c r="BC131" s="579">
        <v>0.11775245676675837</v>
      </c>
      <c r="BD131" s="580">
        <v>-99</v>
      </c>
      <c r="BE131" s="592">
        <v>-99</v>
      </c>
      <c r="BF131" s="617"/>
      <c r="BG131" s="617"/>
      <c r="BH131" s="617"/>
      <c r="BI131" s="584">
        <v>-99</v>
      </c>
      <c r="BJ131" s="617"/>
      <c r="BK131" s="617"/>
      <c r="BL131" s="611"/>
      <c r="BM131" s="586"/>
      <c r="BN131" s="587"/>
      <c r="BO131" s="586"/>
      <c r="BP131" s="588"/>
      <c r="BQ131" s="588"/>
      <c r="BR131" s="588"/>
      <c r="BS131" s="587"/>
      <c r="BT131" s="617"/>
      <c r="BU131" s="617"/>
      <c r="BV131" s="617"/>
      <c r="BW131" s="617"/>
      <c r="BX131" s="617"/>
      <c r="BY131" s="617"/>
      <c r="BZ131" s="617"/>
      <c r="CA131" s="617"/>
      <c r="CB131" s="617"/>
      <c r="CC131" s="617"/>
      <c r="CD131" s="617"/>
      <c r="CE131" s="617"/>
      <c r="CF131" s="617"/>
      <c r="CG131" s="617"/>
      <c r="CH131" s="617"/>
      <c r="CI131" s="618"/>
      <c r="CJ131" s="618"/>
      <c r="CK131" s="618"/>
      <c r="CL131" s="618"/>
      <c r="CM131" s="618"/>
      <c r="CN131" s="618"/>
      <c r="CO131" s="618"/>
      <c r="CP131" s="618"/>
      <c r="CQ131" s="618"/>
      <c r="CR131" s="618"/>
      <c r="CS131" s="8">
        <v>36</v>
      </c>
      <c r="CT131" s="384"/>
    </row>
    <row r="132" spans="1:98" s="15" customFormat="1" x14ac:dyDescent="0.25">
      <c r="A132" s="17">
        <v>128</v>
      </c>
      <c r="B132" s="20" t="s">
        <v>99</v>
      </c>
      <c r="C132" s="20"/>
      <c r="D132" s="20" t="s">
        <v>58</v>
      </c>
      <c r="E132" s="20" t="s">
        <v>75</v>
      </c>
      <c r="F132" s="20" t="s">
        <v>8</v>
      </c>
      <c r="G132" s="578">
        <v>-99</v>
      </c>
      <c r="H132" s="578">
        <v>-99</v>
      </c>
      <c r="I132" s="578">
        <v>-99</v>
      </c>
      <c r="J132" s="578">
        <v>-99</v>
      </c>
      <c r="K132" s="578">
        <v>-99</v>
      </c>
      <c r="L132" s="578">
        <v>-99</v>
      </c>
      <c r="M132" s="578">
        <v>-99</v>
      </c>
      <c r="N132" s="578">
        <v>-99</v>
      </c>
      <c r="O132" s="578">
        <v>-99</v>
      </c>
      <c r="P132" s="578">
        <v>-99</v>
      </c>
      <c r="Q132" s="578">
        <v>-99</v>
      </c>
      <c r="R132" s="578">
        <v>-99</v>
      </c>
      <c r="S132" s="578">
        <v>-99</v>
      </c>
      <c r="T132" s="578">
        <v>-99</v>
      </c>
      <c r="U132" s="578">
        <v>-99</v>
      </c>
      <c r="V132" s="578">
        <v>-99</v>
      </c>
      <c r="W132" s="578">
        <v>-99</v>
      </c>
      <c r="X132" s="578">
        <v>-99</v>
      </c>
      <c r="Y132" s="578">
        <v>-99</v>
      </c>
      <c r="Z132" s="578">
        <v>-99</v>
      </c>
      <c r="AA132" s="578">
        <v>-99</v>
      </c>
      <c r="AB132" s="578">
        <v>-99</v>
      </c>
      <c r="AC132" s="578">
        <v>-99</v>
      </c>
      <c r="AD132" s="578">
        <v>-99</v>
      </c>
      <c r="AE132" s="578">
        <v>-99</v>
      </c>
      <c r="AF132" s="578">
        <v>-99</v>
      </c>
      <c r="AG132" s="579">
        <v>-99</v>
      </c>
      <c r="AH132" s="578">
        <v>-99</v>
      </c>
      <c r="AI132" s="579">
        <v>-99</v>
      </c>
      <c r="AJ132" s="578">
        <v>-99</v>
      </c>
      <c r="AK132" s="578">
        <v>-99</v>
      </c>
      <c r="AL132" s="579">
        <v>-99</v>
      </c>
      <c r="AM132" s="578">
        <v>-99</v>
      </c>
      <c r="AN132" s="579">
        <v>-99</v>
      </c>
      <c r="AO132" s="580">
        <v>-99</v>
      </c>
      <c r="AP132" s="578">
        <v>-99</v>
      </c>
      <c r="AQ132" s="579">
        <v>-99</v>
      </c>
      <c r="AR132" s="578">
        <v>-99</v>
      </c>
      <c r="AS132" s="579">
        <v>-99</v>
      </c>
      <c r="AT132" s="578">
        <v>-99</v>
      </c>
      <c r="AU132" s="579">
        <v>-99</v>
      </c>
      <c r="AV132" s="579">
        <v>-99</v>
      </c>
      <c r="AW132" s="579">
        <v>-99</v>
      </c>
      <c r="AX132" s="579">
        <v>-99</v>
      </c>
      <c r="AY132" s="578">
        <v>-99</v>
      </c>
      <c r="AZ132" s="578">
        <v>-99</v>
      </c>
      <c r="BA132" s="579">
        <v>-99</v>
      </c>
      <c r="BB132" s="578">
        <v>-99</v>
      </c>
      <c r="BC132" s="579">
        <v>-99</v>
      </c>
      <c r="BD132" s="580">
        <v>-99</v>
      </c>
      <c r="BE132" s="592">
        <v>-99</v>
      </c>
      <c r="BF132" s="617"/>
      <c r="BG132" s="617"/>
      <c r="BH132" s="617"/>
      <c r="BI132" s="584">
        <v>-99</v>
      </c>
      <c r="BJ132" s="617"/>
      <c r="BK132" s="617"/>
      <c r="BL132" s="611"/>
      <c r="BM132" s="586"/>
      <c r="BN132" s="587"/>
      <c r="BO132" s="586"/>
      <c r="BP132" s="588"/>
      <c r="BQ132" s="588"/>
      <c r="BR132" s="588"/>
      <c r="BS132" s="587"/>
      <c r="BT132" s="617"/>
      <c r="BU132" s="617"/>
      <c r="BV132" s="617"/>
      <c r="BW132" s="617"/>
      <c r="BX132" s="617"/>
      <c r="BY132" s="617"/>
      <c r="BZ132" s="617"/>
      <c r="CA132" s="617"/>
      <c r="CB132" s="617"/>
      <c r="CC132" s="617"/>
      <c r="CD132" s="617"/>
      <c r="CE132" s="617"/>
      <c r="CF132" s="617"/>
      <c r="CG132" s="617"/>
      <c r="CH132" s="617"/>
      <c r="CI132" s="618"/>
      <c r="CJ132" s="618"/>
      <c r="CK132" s="618"/>
      <c r="CL132" s="618"/>
      <c r="CM132" s="618"/>
      <c r="CN132" s="618"/>
      <c r="CO132" s="618"/>
      <c r="CP132" s="618"/>
      <c r="CQ132" s="618"/>
      <c r="CR132" s="618"/>
      <c r="CS132" s="8">
        <v>30</v>
      </c>
      <c r="CT132" s="384"/>
    </row>
    <row r="133" spans="1:98" s="15" customFormat="1" x14ac:dyDescent="0.25">
      <c r="A133" s="17">
        <v>129</v>
      </c>
      <c r="B133" s="20" t="s">
        <v>755</v>
      </c>
      <c r="C133" s="20" t="s">
        <v>671</v>
      </c>
      <c r="D133" s="20" t="s">
        <v>53</v>
      </c>
      <c r="E133" s="20" t="s">
        <v>74</v>
      </c>
      <c r="F133" s="20" t="s">
        <v>6</v>
      </c>
      <c r="G133" s="578">
        <v>-99</v>
      </c>
      <c r="H133" s="578">
        <v>3.8092559156652391E-2</v>
      </c>
      <c r="I133" s="578">
        <v>2.6432000000000001E-2</v>
      </c>
      <c r="J133" s="578">
        <v>5.6093078432982793E-2</v>
      </c>
      <c r="K133" s="578">
        <v>3.7036999999999994E-2</v>
      </c>
      <c r="L133" s="578">
        <v>-99</v>
      </c>
      <c r="M133" s="578">
        <v>2.3E-2</v>
      </c>
      <c r="N133" s="578">
        <v>2.5677000000000002E-2</v>
      </c>
      <c r="O133" s="578">
        <v>3.6999999999999998E-2</v>
      </c>
      <c r="P133" s="578">
        <v>2.5987999999999997E-2</v>
      </c>
      <c r="Q133" s="578">
        <v>-99</v>
      </c>
      <c r="R133" s="578">
        <v>-99</v>
      </c>
      <c r="S133" s="578">
        <v>-99</v>
      </c>
      <c r="T133" s="578">
        <v>-99</v>
      </c>
      <c r="U133" s="578">
        <v>-99</v>
      </c>
      <c r="V133" s="578">
        <v>-99</v>
      </c>
      <c r="W133" s="578">
        <v>4.7E-2</v>
      </c>
      <c r="X133" s="578">
        <v>-99</v>
      </c>
      <c r="Y133" s="578">
        <v>7.0999999999999994E-2</v>
      </c>
      <c r="Z133" s="578">
        <v>5.9695999999999992E-2</v>
      </c>
      <c r="AA133" s="578">
        <v>-99</v>
      </c>
      <c r="AB133" s="578">
        <v>5.1999999999999998E-2</v>
      </c>
      <c r="AC133" s="578">
        <v>5.1250000000000004E-2</v>
      </c>
      <c r="AD133" s="578">
        <v>6.0999999999999999E-2</v>
      </c>
      <c r="AE133" s="578">
        <v>6.4635999999999999E-2</v>
      </c>
      <c r="AF133" s="578">
        <v>-99</v>
      </c>
      <c r="AG133" s="579">
        <v>-99</v>
      </c>
      <c r="AH133" s="578">
        <v>-99</v>
      </c>
      <c r="AI133" s="579">
        <v>-99</v>
      </c>
      <c r="AJ133" s="578">
        <v>-99</v>
      </c>
      <c r="AK133" s="578">
        <v>-99</v>
      </c>
      <c r="AL133" s="579">
        <v>-99</v>
      </c>
      <c r="AM133" s="578">
        <v>-99</v>
      </c>
      <c r="AN133" s="579">
        <v>-99</v>
      </c>
      <c r="AO133" s="580">
        <v>-99</v>
      </c>
      <c r="AP133" s="578">
        <v>-99</v>
      </c>
      <c r="AQ133" s="579">
        <v>-99</v>
      </c>
      <c r="AR133" s="578">
        <v>-99</v>
      </c>
      <c r="AS133" s="579">
        <v>-99</v>
      </c>
      <c r="AT133" s="578">
        <v>-99</v>
      </c>
      <c r="AU133" s="579">
        <v>-99</v>
      </c>
      <c r="AV133" s="579">
        <v>-99</v>
      </c>
      <c r="AW133" s="579">
        <v>-99</v>
      </c>
      <c r="AX133" s="579">
        <v>-99</v>
      </c>
      <c r="AY133" s="578">
        <v>-99</v>
      </c>
      <c r="AZ133" s="578">
        <v>-99</v>
      </c>
      <c r="BA133" s="579">
        <v>-99</v>
      </c>
      <c r="BB133" s="578">
        <v>-99</v>
      </c>
      <c r="BC133" s="579">
        <v>-99</v>
      </c>
      <c r="BD133" s="580">
        <v>-99</v>
      </c>
      <c r="BE133" s="592">
        <v>-99</v>
      </c>
      <c r="BF133" s="617"/>
      <c r="BG133" s="617"/>
      <c r="BH133" s="617"/>
      <c r="BI133" s="584">
        <v>-99</v>
      </c>
      <c r="BJ133" s="617"/>
      <c r="BK133" s="617"/>
      <c r="BL133" s="611"/>
      <c r="BM133" s="586"/>
      <c r="BN133" s="587"/>
      <c r="BO133" s="586"/>
      <c r="BP133" s="588"/>
      <c r="BQ133" s="588"/>
      <c r="BR133" s="588"/>
      <c r="BS133" s="587"/>
      <c r="BT133" s="617"/>
      <c r="BU133" s="617"/>
      <c r="BV133" s="617"/>
      <c r="BW133" s="617"/>
      <c r="BX133" s="617"/>
      <c r="BY133" s="617"/>
      <c r="BZ133" s="617"/>
      <c r="CA133" s="617"/>
      <c r="CB133" s="617"/>
      <c r="CC133" s="617"/>
      <c r="CD133" s="617"/>
      <c r="CE133" s="617"/>
      <c r="CF133" s="617"/>
      <c r="CG133" s="617"/>
      <c r="CH133" s="617"/>
      <c r="CI133" s="618"/>
      <c r="CJ133" s="618"/>
      <c r="CK133" s="618"/>
      <c r="CL133" s="618"/>
      <c r="CM133" s="618"/>
      <c r="CN133" s="618"/>
      <c r="CO133" s="618"/>
      <c r="CP133" s="618"/>
      <c r="CQ133" s="618"/>
      <c r="CR133" s="618"/>
      <c r="CS133" s="8">
        <v>77</v>
      </c>
      <c r="CT133" s="384"/>
    </row>
    <row r="134" spans="1:98" s="15" customFormat="1" x14ac:dyDescent="0.25">
      <c r="A134" s="17">
        <v>130</v>
      </c>
      <c r="B134" s="562" t="s">
        <v>67</v>
      </c>
      <c r="C134" s="562"/>
      <c r="D134" s="20" t="s">
        <v>53</v>
      </c>
      <c r="E134" s="20" t="s">
        <v>75</v>
      </c>
      <c r="F134" s="20" t="s">
        <v>8</v>
      </c>
      <c r="G134" s="578">
        <v>-99</v>
      </c>
      <c r="H134" s="578">
        <v>-99</v>
      </c>
      <c r="I134" s="578">
        <v>-99</v>
      </c>
      <c r="J134" s="578">
        <v>-99</v>
      </c>
      <c r="K134" s="578">
        <v>-99</v>
      </c>
      <c r="L134" s="578">
        <v>-99</v>
      </c>
      <c r="M134" s="578">
        <v>-99</v>
      </c>
      <c r="N134" s="578">
        <v>-99</v>
      </c>
      <c r="O134" s="578">
        <v>-99</v>
      </c>
      <c r="P134" s="578">
        <v>-99</v>
      </c>
      <c r="Q134" s="578">
        <v>-99</v>
      </c>
      <c r="R134" s="578">
        <v>-99</v>
      </c>
      <c r="S134" s="578">
        <v>-99</v>
      </c>
      <c r="T134" s="578">
        <v>-99</v>
      </c>
      <c r="U134" s="578">
        <v>-99</v>
      </c>
      <c r="V134" s="578">
        <v>-99</v>
      </c>
      <c r="W134" s="578">
        <v>-99</v>
      </c>
      <c r="X134" s="578">
        <v>-99</v>
      </c>
      <c r="Y134" s="578">
        <v>-99</v>
      </c>
      <c r="Z134" s="578">
        <v>-99</v>
      </c>
      <c r="AA134" s="578">
        <v>-99</v>
      </c>
      <c r="AB134" s="578">
        <v>-99</v>
      </c>
      <c r="AC134" s="578">
        <v>-99</v>
      </c>
      <c r="AD134" s="578">
        <v>-99</v>
      </c>
      <c r="AE134" s="578">
        <v>-99</v>
      </c>
      <c r="AF134" s="578">
        <v>-99</v>
      </c>
      <c r="AG134" s="579">
        <v>-99</v>
      </c>
      <c r="AH134" s="578">
        <v>-99</v>
      </c>
      <c r="AI134" s="579">
        <v>-99</v>
      </c>
      <c r="AJ134" s="578">
        <v>-99</v>
      </c>
      <c r="AK134" s="578">
        <v>-99</v>
      </c>
      <c r="AL134" s="579">
        <v>-99</v>
      </c>
      <c r="AM134" s="578">
        <v>-99</v>
      </c>
      <c r="AN134" s="579">
        <v>-99</v>
      </c>
      <c r="AO134" s="580">
        <v>-99</v>
      </c>
      <c r="AP134" s="578">
        <v>-99</v>
      </c>
      <c r="AQ134" s="579">
        <v>-99</v>
      </c>
      <c r="AR134" s="578">
        <v>-99</v>
      </c>
      <c r="AS134" s="579">
        <v>-99</v>
      </c>
      <c r="AT134" s="578">
        <v>-99</v>
      </c>
      <c r="AU134" s="579">
        <v>-99</v>
      </c>
      <c r="AV134" s="579">
        <v>-99</v>
      </c>
      <c r="AW134" s="579">
        <v>-99</v>
      </c>
      <c r="AX134" s="579">
        <v>-99</v>
      </c>
      <c r="AY134" s="578">
        <v>-99</v>
      </c>
      <c r="AZ134" s="578">
        <v>-99</v>
      </c>
      <c r="BA134" s="579">
        <v>-99</v>
      </c>
      <c r="BB134" s="578">
        <v>-99</v>
      </c>
      <c r="BC134" s="579">
        <v>-99</v>
      </c>
      <c r="BD134" s="580">
        <v>-99</v>
      </c>
      <c r="BE134" s="592">
        <v>-99</v>
      </c>
      <c r="BF134" s="617"/>
      <c r="BG134" s="617"/>
      <c r="BH134" s="617"/>
      <c r="BI134" s="584">
        <v>-99</v>
      </c>
      <c r="BJ134" s="617"/>
      <c r="BK134" s="617"/>
      <c r="BL134" s="611"/>
      <c r="BM134" s="586"/>
      <c r="BN134" s="587"/>
      <c r="BO134" s="586"/>
      <c r="BP134" s="588"/>
      <c r="BQ134" s="588"/>
      <c r="BR134" s="588"/>
      <c r="BS134" s="587"/>
      <c r="BT134" s="617"/>
      <c r="BU134" s="617"/>
      <c r="BV134" s="617"/>
      <c r="BW134" s="617"/>
      <c r="BX134" s="617"/>
      <c r="BY134" s="617"/>
      <c r="BZ134" s="617"/>
      <c r="CA134" s="617"/>
      <c r="CB134" s="617"/>
      <c r="CC134" s="617"/>
      <c r="CD134" s="617"/>
      <c r="CE134" s="617"/>
      <c r="CF134" s="617"/>
      <c r="CG134" s="617"/>
      <c r="CH134" s="617"/>
      <c r="CI134" s="618"/>
      <c r="CJ134" s="618"/>
      <c r="CK134" s="618"/>
      <c r="CL134" s="618"/>
      <c r="CM134" s="618"/>
      <c r="CN134" s="618"/>
      <c r="CO134" s="618"/>
      <c r="CP134" s="618"/>
      <c r="CQ134" s="618"/>
      <c r="CR134" s="618"/>
      <c r="CS134" s="8">
        <v>74</v>
      </c>
      <c r="CT134" s="384"/>
    </row>
    <row r="135" spans="1:98" s="15" customFormat="1" x14ac:dyDescent="0.25">
      <c r="A135" s="17">
        <v>131</v>
      </c>
      <c r="B135" s="20" t="s">
        <v>45</v>
      </c>
      <c r="C135" s="20"/>
      <c r="D135" s="20" t="s">
        <v>53</v>
      </c>
      <c r="E135" s="20" t="s">
        <v>75</v>
      </c>
      <c r="F135" s="20" t="s">
        <v>8</v>
      </c>
      <c r="G135" s="578">
        <v>-99</v>
      </c>
      <c r="H135" s="578">
        <v>-99</v>
      </c>
      <c r="I135" s="578">
        <v>-99</v>
      </c>
      <c r="J135" s="578">
        <v>-99</v>
      </c>
      <c r="K135" s="578">
        <v>-99</v>
      </c>
      <c r="L135" s="578">
        <v>-99</v>
      </c>
      <c r="M135" s="578">
        <v>-99</v>
      </c>
      <c r="N135" s="578">
        <v>-99</v>
      </c>
      <c r="O135" s="578">
        <v>-99</v>
      </c>
      <c r="P135" s="578">
        <v>-99</v>
      </c>
      <c r="Q135" s="578">
        <v>-99</v>
      </c>
      <c r="R135" s="578">
        <v>-99</v>
      </c>
      <c r="S135" s="578">
        <v>-99</v>
      </c>
      <c r="T135" s="578">
        <v>-99</v>
      </c>
      <c r="U135" s="578">
        <v>-99</v>
      </c>
      <c r="V135" s="578">
        <v>-99</v>
      </c>
      <c r="W135" s="578">
        <v>-99</v>
      </c>
      <c r="X135" s="578">
        <v>-99</v>
      </c>
      <c r="Y135" s="578">
        <v>-99</v>
      </c>
      <c r="Z135" s="578">
        <v>-99</v>
      </c>
      <c r="AA135" s="578">
        <v>-99</v>
      </c>
      <c r="AB135" s="578">
        <v>-99</v>
      </c>
      <c r="AC135" s="578">
        <v>-99</v>
      </c>
      <c r="AD135" s="578">
        <v>-99</v>
      </c>
      <c r="AE135" s="578">
        <v>-99</v>
      </c>
      <c r="AF135" s="578">
        <v>-99</v>
      </c>
      <c r="AG135" s="579">
        <v>-99</v>
      </c>
      <c r="AH135" s="578">
        <v>-99</v>
      </c>
      <c r="AI135" s="579">
        <v>-99</v>
      </c>
      <c r="AJ135" s="578">
        <v>-99</v>
      </c>
      <c r="AK135" s="578">
        <v>-99</v>
      </c>
      <c r="AL135" s="579">
        <v>-99</v>
      </c>
      <c r="AM135" s="578">
        <v>-99</v>
      </c>
      <c r="AN135" s="579">
        <v>-99</v>
      </c>
      <c r="AO135" s="580">
        <v>-99</v>
      </c>
      <c r="AP135" s="578">
        <v>-99</v>
      </c>
      <c r="AQ135" s="579">
        <v>-99</v>
      </c>
      <c r="AR135" s="578">
        <v>-99</v>
      </c>
      <c r="AS135" s="579">
        <v>-99</v>
      </c>
      <c r="AT135" s="578">
        <v>-99</v>
      </c>
      <c r="AU135" s="579">
        <v>-99</v>
      </c>
      <c r="AV135" s="579">
        <v>-99</v>
      </c>
      <c r="AW135" s="579">
        <v>-99</v>
      </c>
      <c r="AX135" s="579">
        <v>-99</v>
      </c>
      <c r="AY135" s="578">
        <v>-99</v>
      </c>
      <c r="AZ135" s="578">
        <v>-99</v>
      </c>
      <c r="BA135" s="579">
        <v>-99</v>
      </c>
      <c r="BB135" s="578">
        <v>-99</v>
      </c>
      <c r="BC135" s="579">
        <v>-99</v>
      </c>
      <c r="BD135" s="580">
        <v>-99</v>
      </c>
      <c r="BE135" s="592">
        <v>-99</v>
      </c>
      <c r="BF135" s="617"/>
      <c r="BG135" s="617"/>
      <c r="BH135" s="617"/>
      <c r="BI135" s="584">
        <v>-99</v>
      </c>
      <c r="BJ135" s="617"/>
      <c r="BK135" s="617"/>
      <c r="BL135" s="611"/>
      <c r="BM135" s="586"/>
      <c r="BN135" s="587"/>
      <c r="BO135" s="586"/>
      <c r="BP135" s="588"/>
      <c r="BQ135" s="588"/>
      <c r="BR135" s="588"/>
      <c r="BS135" s="587"/>
      <c r="BT135" s="617"/>
      <c r="BU135" s="617"/>
      <c r="BV135" s="617"/>
      <c r="BW135" s="617"/>
      <c r="BX135" s="617"/>
      <c r="BY135" s="617"/>
      <c r="BZ135" s="617"/>
      <c r="CA135" s="617"/>
      <c r="CB135" s="617"/>
      <c r="CC135" s="617"/>
      <c r="CD135" s="617"/>
      <c r="CE135" s="617"/>
      <c r="CF135" s="617"/>
      <c r="CG135" s="617"/>
      <c r="CH135" s="617"/>
      <c r="CI135" s="618"/>
      <c r="CJ135" s="618"/>
      <c r="CK135" s="618"/>
      <c r="CL135" s="618"/>
      <c r="CM135" s="618"/>
      <c r="CN135" s="618"/>
      <c r="CO135" s="618"/>
      <c r="CP135" s="618"/>
      <c r="CQ135" s="618"/>
      <c r="CR135" s="618"/>
      <c r="CS135" s="8">
        <v>69</v>
      </c>
      <c r="CT135" s="384"/>
    </row>
    <row r="136" spans="1:98" s="15" customFormat="1" x14ac:dyDescent="0.25">
      <c r="A136" s="17">
        <v>132</v>
      </c>
      <c r="B136" s="20" t="s">
        <v>66</v>
      </c>
      <c r="C136" s="20"/>
      <c r="D136" s="20" t="s">
        <v>53</v>
      </c>
      <c r="E136" s="20" t="s">
        <v>75</v>
      </c>
      <c r="F136" s="20" t="s">
        <v>8</v>
      </c>
      <c r="G136" s="578">
        <v>-99</v>
      </c>
      <c r="H136" s="578">
        <v>6.7916924928752453E-2</v>
      </c>
      <c r="I136" s="578">
        <v>-99</v>
      </c>
      <c r="J136" s="578">
        <v>8.9089064933867201E-2</v>
      </c>
      <c r="K136" s="578">
        <v>-99</v>
      </c>
      <c r="L136" s="578">
        <v>-99</v>
      </c>
      <c r="M136" s="578">
        <v>7.8387406903310239E-2</v>
      </c>
      <c r="N136" s="578">
        <v>-99</v>
      </c>
      <c r="O136" s="578">
        <v>9.1255418280345127E-2</v>
      </c>
      <c r="P136" s="578">
        <v>-99</v>
      </c>
      <c r="Q136" s="578">
        <v>-99</v>
      </c>
      <c r="R136" s="578">
        <v>5.1692812725611971E-2</v>
      </c>
      <c r="S136" s="578">
        <v>-99</v>
      </c>
      <c r="T136" s="578">
        <v>8.4483632597190605E-2</v>
      </c>
      <c r="U136" s="578">
        <v>-99</v>
      </c>
      <c r="V136" s="578">
        <v>-99</v>
      </c>
      <c r="W136" s="578">
        <v>-99</v>
      </c>
      <c r="X136" s="578">
        <v>-99</v>
      </c>
      <c r="Y136" s="578">
        <v>-99</v>
      </c>
      <c r="Z136" s="578">
        <v>-99</v>
      </c>
      <c r="AA136" s="578">
        <v>-99</v>
      </c>
      <c r="AB136" s="578">
        <v>8.519883986274622E-2</v>
      </c>
      <c r="AC136" s="578">
        <v>-99</v>
      </c>
      <c r="AD136" s="578">
        <v>9.7295196781324006E-2</v>
      </c>
      <c r="AE136" s="578">
        <v>-99</v>
      </c>
      <c r="AF136" s="578">
        <v>-99</v>
      </c>
      <c r="AG136" s="579">
        <v>7.7998270741605993E-2</v>
      </c>
      <c r="AH136" s="578">
        <v>-99</v>
      </c>
      <c r="AI136" s="579">
        <v>0.10189298936826235</v>
      </c>
      <c r="AJ136" s="578">
        <v>-99</v>
      </c>
      <c r="AK136" s="578">
        <v>-99</v>
      </c>
      <c r="AL136" s="579">
        <v>9.0708714539397065E-2</v>
      </c>
      <c r="AM136" s="578">
        <v>-99</v>
      </c>
      <c r="AN136" s="579">
        <v>0.10260739939591043</v>
      </c>
      <c r="AO136" s="580">
        <v>-99</v>
      </c>
      <c r="AP136" s="578">
        <v>-99</v>
      </c>
      <c r="AQ136" s="579">
        <v>5.7018501677256715E-2</v>
      </c>
      <c r="AR136" s="578">
        <v>-99</v>
      </c>
      <c r="AS136" s="579">
        <v>9.8592831575325918E-2</v>
      </c>
      <c r="AT136" s="578">
        <v>-99</v>
      </c>
      <c r="AU136" s="579">
        <v>-99</v>
      </c>
      <c r="AV136" s="579">
        <v>-99</v>
      </c>
      <c r="AW136" s="579">
        <v>-99</v>
      </c>
      <c r="AX136" s="579">
        <v>-99</v>
      </c>
      <c r="AY136" s="578">
        <v>-99</v>
      </c>
      <c r="AZ136" s="578">
        <v>-99</v>
      </c>
      <c r="BA136" s="579">
        <v>0.10330750022685187</v>
      </c>
      <c r="BB136" s="578">
        <v>-99</v>
      </c>
      <c r="BC136" s="579">
        <v>0.11093018207892065</v>
      </c>
      <c r="BD136" s="580">
        <v>-99</v>
      </c>
      <c r="BE136" s="592">
        <v>-99</v>
      </c>
      <c r="BF136" s="617"/>
      <c r="BG136" s="617"/>
      <c r="BH136" s="617"/>
      <c r="BI136" s="584">
        <v>-99</v>
      </c>
      <c r="BJ136" s="617"/>
      <c r="BK136" s="617"/>
      <c r="BL136" s="611"/>
      <c r="BM136" s="586"/>
      <c r="BN136" s="587"/>
      <c r="BO136" s="586"/>
      <c r="BP136" s="588"/>
      <c r="BQ136" s="588"/>
      <c r="BR136" s="588"/>
      <c r="BS136" s="587"/>
      <c r="BT136" s="617"/>
      <c r="BU136" s="617"/>
      <c r="BV136" s="617"/>
      <c r="BW136" s="617"/>
      <c r="BX136" s="617"/>
      <c r="BY136" s="617"/>
      <c r="BZ136" s="617"/>
      <c r="CA136" s="617"/>
      <c r="CB136" s="617"/>
      <c r="CC136" s="617"/>
      <c r="CD136" s="617"/>
      <c r="CE136" s="617"/>
      <c r="CF136" s="617"/>
      <c r="CG136" s="617"/>
      <c r="CH136" s="617"/>
      <c r="CI136" s="618"/>
      <c r="CJ136" s="618"/>
      <c r="CK136" s="618"/>
      <c r="CL136" s="618"/>
      <c r="CM136" s="618"/>
      <c r="CN136" s="618"/>
      <c r="CO136" s="618"/>
      <c r="CP136" s="618"/>
      <c r="CQ136" s="618"/>
      <c r="CR136" s="618"/>
      <c r="CS136" s="8">
        <v>56</v>
      </c>
      <c r="CT136" s="384"/>
    </row>
    <row r="137" spans="1:98" s="15" customFormat="1" x14ac:dyDescent="0.25">
      <c r="A137" s="17">
        <v>133</v>
      </c>
      <c r="B137" s="20" t="s">
        <v>7</v>
      </c>
      <c r="C137" s="20"/>
      <c r="D137" s="20" t="s">
        <v>53</v>
      </c>
      <c r="E137" s="20" t="s">
        <v>74</v>
      </c>
      <c r="F137" s="20" t="s">
        <v>6</v>
      </c>
      <c r="G137" s="578">
        <v>-99</v>
      </c>
      <c r="H137" s="578">
        <v>1.9586019642481838E-2</v>
      </c>
      <c r="I137" s="578">
        <v>2.2941176470588236E-2</v>
      </c>
      <c r="J137" s="578">
        <v>4.4981381422331032E-2</v>
      </c>
      <c r="K137" s="578">
        <v>2.7636000000000004E-2</v>
      </c>
      <c r="L137" s="578">
        <v>-99</v>
      </c>
      <c r="M137" s="578">
        <v>1.4999999999999999E-2</v>
      </c>
      <c r="N137" s="578">
        <v>1.3734177215189873E-2</v>
      </c>
      <c r="O137" s="578">
        <v>0.03</v>
      </c>
      <c r="P137" s="578">
        <v>1.4534999999999999E-2</v>
      </c>
      <c r="Q137" s="578">
        <v>-99</v>
      </c>
      <c r="R137" s="578">
        <v>-99</v>
      </c>
      <c r="S137" s="578">
        <v>-99</v>
      </c>
      <c r="T137" s="578">
        <v>-99</v>
      </c>
      <c r="U137" s="578">
        <v>-99</v>
      </c>
      <c r="V137" s="578">
        <v>-99</v>
      </c>
      <c r="W137" s="578">
        <v>2.1000000000000001E-2</v>
      </c>
      <c r="X137" s="578">
        <v>-99</v>
      </c>
      <c r="Y137" s="578">
        <v>5.8999999999999997E-2</v>
      </c>
      <c r="Z137" s="578">
        <v>4.8691999999999999E-2</v>
      </c>
      <c r="AA137" s="578">
        <v>-99</v>
      </c>
      <c r="AB137" s="578">
        <v>0.03</v>
      </c>
      <c r="AC137" s="578">
        <v>5.9639999999999999E-2</v>
      </c>
      <c r="AD137" s="578">
        <v>3.7999999999999999E-2</v>
      </c>
      <c r="AE137" s="578">
        <v>4.8500000000000001E-2</v>
      </c>
      <c r="AF137" s="578">
        <v>-99</v>
      </c>
      <c r="AG137" s="579">
        <v>-99</v>
      </c>
      <c r="AH137" s="578">
        <v>-99</v>
      </c>
      <c r="AI137" s="579">
        <v>-99</v>
      </c>
      <c r="AJ137" s="578">
        <v>-99</v>
      </c>
      <c r="AK137" s="578">
        <v>-99</v>
      </c>
      <c r="AL137" s="579">
        <v>-99</v>
      </c>
      <c r="AM137" s="578">
        <v>-99</v>
      </c>
      <c r="AN137" s="579">
        <v>-99</v>
      </c>
      <c r="AO137" s="580">
        <v>-99</v>
      </c>
      <c r="AP137" s="578">
        <v>-99</v>
      </c>
      <c r="AQ137" s="579">
        <v>-99</v>
      </c>
      <c r="AR137" s="578">
        <v>-99</v>
      </c>
      <c r="AS137" s="579">
        <v>-99</v>
      </c>
      <c r="AT137" s="578">
        <v>-99</v>
      </c>
      <c r="AU137" s="579">
        <v>-99</v>
      </c>
      <c r="AV137" s="579">
        <v>-99</v>
      </c>
      <c r="AW137" s="579">
        <v>-99</v>
      </c>
      <c r="AX137" s="579">
        <v>-99</v>
      </c>
      <c r="AY137" s="578">
        <v>-99</v>
      </c>
      <c r="AZ137" s="578">
        <v>-99</v>
      </c>
      <c r="BA137" s="579">
        <v>-99</v>
      </c>
      <c r="BB137" s="578">
        <v>-99</v>
      </c>
      <c r="BC137" s="579">
        <v>-99</v>
      </c>
      <c r="BD137" s="580">
        <v>-99</v>
      </c>
      <c r="BE137" s="592">
        <v>-99</v>
      </c>
      <c r="BF137" s="617"/>
      <c r="BG137" s="617"/>
      <c r="BH137" s="617"/>
      <c r="BI137" s="584">
        <v>-99</v>
      </c>
      <c r="BJ137" s="617"/>
      <c r="BK137" s="617"/>
      <c r="BL137" s="611"/>
      <c r="BM137" s="586"/>
      <c r="BN137" s="587"/>
      <c r="BO137" s="586"/>
      <c r="BP137" s="588"/>
      <c r="BQ137" s="588"/>
      <c r="BR137" s="588"/>
      <c r="BS137" s="587"/>
      <c r="BT137" s="617"/>
      <c r="BU137" s="617"/>
      <c r="BV137" s="617"/>
      <c r="BW137" s="617"/>
      <c r="BX137" s="617"/>
      <c r="BY137" s="617"/>
      <c r="BZ137" s="617"/>
      <c r="CA137" s="617"/>
      <c r="CB137" s="617"/>
      <c r="CC137" s="617"/>
      <c r="CD137" s="617"/>
      <c r="CE137" s="617"/>
      <c r="CF137" s="617"/>
      <c r="CG137" s="617"/>
      <c r="CH137" s="617"/>
      <c r="CI137" s="618"/>
      <c r="CJ137" s="618"/>
      <c r="CK137" s="618"/>
      <c r="CL137" s="618"/>
      <c r="CM137" s="618"/>
      <c r="CN137" s="618"/>
      <c r="CO137" s="618"/>
      <c r="CP137" s="618"/>
      <c r="CQ137" s="618"/>
      <c r="CR137" s="618"/>
      <c r="CS137" s="8">
        <v>55</v>
      </c>
      <c r="CT137" s="384"/>
    </row>
    <row r="138" spans="1:98" s="15" customFormat="1" x14ac:dyDescent="0.25">
      <c r="A138" s="17">
        <v>134</v>
      </c>
      <c r="B138" s="20" t="s">
        <v>46</v>
      </c>
      <c r="C138" s="20"/>
      <c r="D138" s="20" t="s">
        <v>53</v>
      </c>
      <c r="E138" s="20" t="s">
        <v>75</v>
      </c>
      <c r="F138" s="20" t="s">
        <v>8</v>
      </c>
      <c r="G138" s="578">
        <v>-99</v>
      </c>
      <c r="H138" s="578">
        <v>2.7347908079528544E-2</v>
      </c>
      <c r="I138" s="578">
        <v>-99</v>
      </c>
      <c r="J138" s="578">
        <v>3.5212495005260962E-2</v>
      </c>
      <c r="K138" s="578">
        <v>-99</v>
      </c>
      <c r="L138" s="578">
        <v>-99</v>
      </c>
      <c r="M138" s="578">
        <v>3.6999999999999998E-2</v>
      </c>
      <c r="N138" s="578">
        <v>-99</v>
      </c>
      <c r="O138" s="578">
        <v>4.1000000000000002E-2</v>
      </c>
      <c r="P138" s="578">
        <v>-99</v>
      </c>
      <c r="Q138" s="578">
        <v>-99</v>
      </c>
      <c r="R138" s="578">
        <v>0.02</v>
      </c>
      <c r="S138" s="578">
        <v>-99</v>
      </c>
      <c r="T138" s="578">
        <v>3.4000000000000002E-2</v>
      </c>
      <c r="U138" s="578">
        <v>-99</v>
      </c>
      <c r="V138" s="578">
        <v>-99</v>
      </c>
      <c r="W138" s="578">
        <v>-99</v>
      </c>
      <c r="X138" s="578">
        <v>-99</v>
      </c>
      <c r="Y138" s="578">
        <v>-99</v>
      </c>
      <c r="Z138" s="578">
        <v>-99</v>
      </c>
      <c r="AA138" s="578">
        <v>-99</v>
      </c>
      <c r="AB138" s="578">
        <v>1.7999999999999999E-2</v>
      </c>
      <c r="AC138" s="578">
        <v>-99</v>
      </c>
      <c r="AD138" s="578">
        <v>1.9E-2</v>
      </c>
      <c r="AE138" s="578">
        <v>-99</v>
      </c>
      <c r="AF138" s="578">
        <v>-99</v>
      </c>
      <c r="AG138" s="579">
        <v>-99</v>
      </c>
      <c r="AH138" s="578">
        <v>-99</v>
      </c>
      <c r="AI138" s="579">
        <v>-99</v>
      </c>
      <c r="AJ138" s="578">
        <v>-99</v>
      </c>
      <c r="AK138" s="578">
        <v>-99</v>
      </c>
      <c r="AL138" s="579">
        <v>-99</v>
      </c>
      <c r="AM138" s="578">
        <v>-99</v>
      </c>
      <c r="AN138" s="579">
        <v>-99</v>
      </c>
      <c r="AO138" s="580">
        <v>-99</v>
      </c>
      <c r="AP138" s="578">
        <v>-99</v>
      </c>
      <c r="AQ138" s="579">
        <v>-99</v>
      </c>
      <c r="AR138" s="578">
        <v>-99</v>
      </c>
      <c r="AS138" s="579">
        <v>-99</v>
      </c>
      <c r="AT138" s="578">
        <v>-99</v>
      </c>
      <c r="AU138" s="579">
        <v>-99</v>
      </c>
      <c r="AV138" s="579">
        <v>-99</v>
      </c>
      <c r="AW138" s="579">
        <v>-99</v>
      </c>
      <c r="AX138" s="579">
        <v>-99</v>
      </c>
      <c r="AY138" s="578">
        <v>-99</v>
      </c>
      <c r="AZ138" s="578">
        <v>-99</v>
      </c>
      <c r="BA138" s="579">
        <v>-99</v>
      </c>
      <c r="BB138" s="578">
        <v>-99</v>
      </c>
      <c r="BC138" s="579">
        <v>-99</v>
      </c>
      <c r="BD138" s="580">
        <v>-99</v>
      </c>
      <c r="BE138" s="592">
        <v>-99</v>
      </c>
      <c r="BF138" s="617"/>
      <c r="BG138" s="617"/>
      <c r="BH138" s="617"/>
      <c r="BI138" s="584">
        <v>-99</v>
      </c>
      <c r="BJ138" s="617"/>
      <c r="BK138" s="617"/>
      <c r="BL138" s="611"/>
      <c r="BM138" s="586"/>
      <c r="BN138" s="587"/>
      <c r="BO138" s="586"/>
      <c r="BP138" s="588"/>
      <c r="BQ138" s="588"/>
      <c r="BR138" s="588"/>
      <c r="BS138" s="587"/>
      <c r="BT138" s="617"/>
      <c r="BU138" s="617"/>
      <c r="BV138" s="617"/>
      <c r="BW138" s="617"/>
      <c r="BX138" s="617"/>
      <c r="BY138" s="617"/>
      <c r="BZ138" s="617"/>
      <c r="CA138" s="617"/>
      <c r="CB138" s="617"/>
      <c r="CC138" s="617"/>
      <c r="CD138" s="617"/>
      <c r="CE138" s="617"/>
      <c r="CF138" s="617"/>
      <c r="CG138" s="617"/>
      <c r="CH138" s="617"/>
      <c r="CI138" s="618"/>
      <c r="CJ138" s="618"/>
      <c r="CK138" s="618"/>
      <c r="CL138" s="618"/>
      <c r="CM138" s="618"/>
      <c r="CN138" s="618"/>
      <c r="CO138" s="618"/>
      <c r="CP138" s="618"/>
      <c r="CQ138" s="618"/>
      <c r="CR138" s="618"/>
      <c r="CS138" s="8">
        <v>25</v>
      </c>
      <c r="CT138" s="384"/>
    </row>
    <row r="139" spans="1:98" x14ac:dyDescent="0.25">
      <c r="A139" s="17">
        <v>135</v>
      </c>
      <c r="B139" s="20" t="s">
        <v>64</v>
      </c>
      <c r="C139" s="20"/>
      <c r="D139" s="20" t="s">
        <v>53</v>
      </c>
      <c r="E139" s="20" t="s">
        <v>75</v>
      </c>
      <c r="F139" s="20" t="s">
        <v>8</v>
      </c>
      <c r="G139" s="578">
        <v>-99</v>
      </c>
      <c r="H139" s="578">
        <v>0.12553651882592351</v>
      </c>
      <c r="I139" s="578">
        <v>-99</v>
      </c>
      <c r="J139" s="578">
        <v>0.11920247516332187</v>
      </c>
      <c r="K139" s="578">
        <v>-99</v>
      </c>
      <c r="L139" s="578">
        <v>-99</v>
      </c>
      <c r="M139" s="578">
        <v>0.12072383301133756</v>
      </c>
      <c r="N139" s="578">
        <v>-99</v>
      </c>
      <c r="O139" s="578">
        <v>0.11643495225914265</v>
      </c>
      <c r="P139" s="578">
        <v>-99</v>
      </c>
      <c r="Q139" s="578">
        <v>-99</v>
      </c>
      <c r="R139" s="578">
        <v>0.12286883835953841</v>
      </c>
      <c r="S139" s="578">
        <v>-99</v>
      </c>
      <c r="T139" s="578">
        <v>0.12156031087817411</v>
      </c>
      <c r="U139" s="578">
        <v>-99</v>
      </c>
      <c r="V139" s="578">
        <v>-99</v>
      </c>
      <c r="W139" s="578">
        <v>-99</v>
      </c>
      <c r="X139" s="578">
        <v>-99</v>
      </c>
      <c r="Y139" s="578">
        <v>-99</v>
      </c>
      <c r="Z139" s="578">
        <v>-99</v>
      </c>
      <c r="AA139" s="578">
        <v>-99</v>
      </c>
      <c r="AB139" s="578">
        <v>0.15171697601165515</v>
      </c>
      <c r="AC139" s="578">
        <v>-99</v>
      </c>
      <c r="AD139" s="578">
        <v>0.12124900005853316</v>
      </c>
      <c r="AE139" s="578">
        <v>-99</v>
      </c>
      <c r="AF139" s="578">
        <v>-99</v>
      </c>
      <c r="AG139" s="579">
        <v>0.13013292421855396</v>
      </c>
      <c r="AH139" s="578">
        <v>-99</v>
      </c>
      <c r="AI139" s="579">
        <v>0.12462942452101058</v>
      </c>
      <c r="AJ139" s="578">
        <v>-99</v>
      </c>
      <c r="AK139" s="578">
        <v>-99</v>
      </c>
      <c r="AL139" s="579">
        <v>0.12527560572097846</v>
      </c>
      <c r="AM139" s="578">
        <v>-99</v>
      </c>
      <c r="AN139" s="579">
        <v>0.12164677311423776</v>
      </c>
      <c r="AO139" s="580">
        <v>-99</v>
      </c>
      <c r="AP139" s="578">
        <v>-99</v>
      </c>
      <c r="AQ139" s="579">
        <v>0.12685157716556436</v>
      </c>
      <c r="AR139" s="578">
        <v>-99</v>
      </c>
      <c r="AS139" s="579">
        <v>0.12805516312503201</v>
      </c>
      <c r="AT139" s="578">
        <v>-99</v>
      </c>
      <c r="AU139" s="579">
        <v>-99</v>
      </c>
      <c r="AV139" s="579">
        <v>-99</v>
      </c>
      <c r="AW139" s="579">
        <v>-99</v>
      </c>
      <c r="AX139" s="579">
        <v>-99</v>
      </c>
      <c r="AY139" s="578">
        <v>-99</v>
      </c>
      <c r="AZ139" s="578">
        <v>-99</v>
      </c>
      <c r="BA139" s="579">
        <v>0.15854102199372713</v>
      </c>
      <c r="BB139" s="578">
        <v>-99</v>
      </c>
      <c r="BC139" s="579">
        <v>0.12369113352714313</v>
      </c>
      <c r="BD139" s="580">
        <v>-99</v>
      </c>
      <c r="BE139" s="592">
        <v>-99</v>
      </c>
      <c r="BF139" s="617"/>
      <c r="BG139" s="617"/>
      <c r="BH139" s="617"/>
      <c r="BI139" s="584">
        <v>-99</v>
      </c>
      <c r="BJ139" s="617"/>
      <c r="BK139" s="617"/>
      <c r="BL139" s="611"/>
      <c r="BM139" s="586"/>
      <c r="BN139" s="587"/>
      <c r="BO139" s="586"/>
      <c r="BP139" s="588"/>
      <c r="BQ139" s="588"/>
      <c r="BR139" s="588"/>
      <c r="BS139" s="587"/>
      <c r="BT139" s="617"/>
      <c r="BU139" s="617"/>
      <c r="BV139" s="617"/>
      <c r="BW139" s="617"/>
      <c r="BX139" s="617"/>
      <c r="BY139" s="617"/>
      <c r="BZ139" s="617"/>
      <c r="CA139" s="617"/>
      <c r="CB139" s="617"/>
      <c r="CC139" s="617"/>
      <c r="CD139" s="617"/>
      <c r="CE139" s="617"/>
      <c r="CF139" s="617"/>
      <c r="CG139" s="617"/>
      <c r="CH139" s="617"/>
      <c r="CI139" s="618"/>
      <c r="CJ139" s="618"/>
      <c r="CK139" s="618"/>
      <c r="CL139" s="618"/>
      <c r="CM139" s="618"/>
      <c r="CN139" s="618"/>
      <c r="CO139" s="618"/>
      <c r="CP139" s="618"/>
      <c r="CQ139" s="618"/>
      <c r="CR139" s="618"/>
      <c r="CS139" s="8">
        <v>5</v>
      </c>
    </row>
    <row r="140" spans="1:98" x14ac:dyDescent="0.25">
      <c r="A140" s="17">
        <v>136</v>
      </c>
      <c r="B140" s="20" t="s">
        <v>100</v>
      </c>
      <c r="C140" s="20"/>
      <c r="D140" s="20" t="s">
        <v>53</v>
      </c>
      <c r="E140" s="20" t="s">
        <v>75</v>
      </c>
      <c r="F140" s="20" t="s">
        <v>8</v>
      </c>
      <c r="G140" s="578">
        <v>-99</v>
      </c>
      <c r="H140" s="578">
        <v>-99</v>
      </c>
      <c r="I140" s="578">
        <v>-99</v>
      </c>
      <c r="J140" s="578">
        <v>-99</v>
      </c>
      <c r="K140" s="578">
        <v>-99</v>
      </c>
      <c r="L140" s="578">
        <v>-99</v>
      </c>
      <c r="M140" s="578">
        <v>-99</v>
      </c>
      <c r="N140" s="578">
        <v>-99</v>
      </c>
      <c r="O140" s="578">
        <v>-99</v>
      </c>
      <c r="P140" s="578">
        <v>-99</v>
      </c>
      <c r="Q140" s="578">
        <v>-99</v>
      </c>
      <c r="R140" s="578">
        <v>-99</v>
      </c>
      <c r="S140" s="578">
        <v>-99</v>
      </c>
      <c r="T140" s="578">
        <v>-99</v>
      </c>
      <c r="U140" s="578">
        <v>-99</v>
      </c>
      <c r="V140" s="578">
        <v>-99</v>
      </c>
      <c r="W140" s="578">
        <v>-99</v>
      </c>
      <c r="X140" s="578">
        <v>-99</v>
      </c>
      <c r="Y140" s="578">
        <v>-99</v>
      </c>
      <c r="Z140" s="578">
        <v>-99</v>
      </c>
      <c r="AA140" s="578">
        <v>-99</v>
      </c>
      <c r="AB140" s="578">
        <v>-99</v>
      </c>
      <c r="AC140" s="578">
        <v>-99</v>
      </c>
      <c r="AD140" s="578">
        <v>-99</v>
      </c>
      <c r="AE140" s="578">
        <v>-99</v>
      </c>
      <c r="AF140" s="578">
        <v>-99</v>
      </c>
      <c r="AG140" s="579">
        <v>-99</v>
      </c>
      <c r="AH140" s="578">
        <v>-99</v>
      </c>
      <c r="AI140" s="579">
        <v>-99</v>
      </c>
      <c r="AJ140" s="578">
        <v>-99</v>
      </c>
      <c r="AK140" s="578">
        <v>-99</v>
      </c>
      <c r="AL140" s="579">
        <v>-99</v>
      </c>
      <c r="AM140" s="578">
        <v>-99</v>
      </c>
      <c r="AN140" s="579">
        <v>-99</v>
      </c>
      <c r="AO140" s="580">
        <v>-99</v>
      </c>
      <c r="AP140" s="578">
        <v>-99</v>
      </c>
      <c r="AQ140" s="579">
        <v>-99</v>
      </c>
      <c r="AR140" s="578">
        <v>-99</v>
      </c>
      <c r="AS140" s="579">
        <v>-99</v>
      </c>
      <c r="AT140" s="578">
        <v>-99</v>
      </c>
      <c r="AU140" s="579">
        <v>-99</v>
      </c>
      <c r="AV140" s="579">
        <v>-99</v>
      </c>
      <c r="AW140" s="579">
        <v>-99</v>
      </c>
      <c r="AX140" s="579">
        <v>-99</v>
      </c>
      <c r="AY140" s="578">
        <v>-99</v>
      </c>
      <c r="AZ140" s="578">
        <v>-99</v>
      </c>
      <c r="BA140" s="579">
        <v>-99</v>
      </c>
      <c r="BB140" s="578">
        <v>-99</v>
      </c>
      <c r="BC140" s="579">
        <v>-99</v>
      </c>
      <c r="BD140" s="580">
        <v>-99</v>
      </c>
      <c r="BE140" s="592">
        <v>-99</v>
      </c>
      <c r="BF140" s="617"/>
      <c r="BG140" s="617"/>
      <c r="BH140" s="617"/>
      <c r="BI140" s="584">
        <v>-99</v>
      </c>
      <c r="BJ140" s="617"/>
      <c r="BK140" s="617"/>
      <c r="BL140" s="611"/>
      <c r="BM140" s="586"/>
      <c r="BN140" s="587"/>
      <c r="BO140" s="586"/>
      <c r="BP140" s="588"/>
      <c r="BQ140" s="588"/>
      <c r="BR140" s="588"/>
      <c r="BS140" s="587"/>
      <c r="BT140" s="617"/>
      <c r="BU140" s="617"/>
      <c r="BV140" s="617"/>
      <c r="BW140" s="617"/>
      <c r="BX140" s="617"/>
      <c r="BY140" s="617"/>
      <c r="BZ140" s="617"/>
      <c r="CA140" s="617"/>
      <c r="CB140" s="617"/>
      <c r="CC140" s="617"/>
      <c r="CD140" s="617"/>
      <c r="CE140" s="617"/>
      <c r="CF140" s="617"/>
      <c r="CG140" s="617"/>
      <c r="CH140" s="617"/>
      <c r="CI140" s="618"/>
      <c r="CJ140" s="618"/>
      <c r="CK140" s="618"/>
      <c r="CL140" s="618"/>
      <c r="CM140" s="618"/>
      <c r="CN140" s="618"/>
      <c r="CO140" s="618"/>
      <c r="CP140" s="618"/>
      <c r="CQ140" s="618"/>
      <c r="CR140" s="618"/>
      <c r="CS140" s="8">
        <v>4</v>
      </c>
    </row>
    <row r="141" spans="1:98" x14ac:dyDescent="0.25">
      <c r="A141" s="17">
        <v>137</v>
      </c>
      <c r="B141" s="20" t="s">
        <v>47</v>
      </c>
      <c r="C141" s="20"/>
      <c r="D141" s="20" t="s">
        <v>53</v>
      </c>
      <c r="E141" s="20" t="s">
        <v>75</v>
      </c>
      <c r="F141" s="20" t="s">
        <v>8</v>
      </c>
      <c r="G141" s="578">
        <v>-99</v>
      </c>
      <c r="H141" s="578">
        <v>4.2697321490251315E-2</v>
      </c>
      <c r="I141" s="578">
        <v>-99</v>
      </c>
      <c r="J141" s="578">
        <v>4.8249721149431955E-2</v>
      </c>
      <c r="K141" s="578">
        <v>-99</v>
      </c>
      <c r="L141" s="578">
        <v>-99</v>
      </c>
      <c r="M141" s="578">
        <v>7.5999999999999998E-2</v>
      </c>
      <c r="N141" s="578">
        <v>-99</v>
      </c>
      <c r="O141" s="578">
        <v>8.3000000000000004E-2</v>
      </c>
      <c r="P141" s="578">
        <v>-99</v>
      </c>
      <c r="Q141" s="578">
        <v>-99</v>
      </c>
      <c r="R141" s="578">
        <v>1.6E-2</v>
      </c>
      <c r="S141" s="578">
        <v>-99</v>
      </c>
      <c r="T141" s="578">
        <v>2.1000000000000001E-2</v>
      </c>
      <c r="U141" s="578">
        <v>-99</v>
      </c>
      <c r="V141" s="578">
        <v>-99</v>
      </c>
      <c r="W141" s="578">
        <v>-99</v>
      </c>
      <c r="X141" s="578">
        <v>-99</v>
      </c>
      <c r="Y141" s="578">
        <v>-99</v>
      </c>
      <c r="Z141" s="578">
        <v>-99</v>
      </c>
      <c r="AA141" s="578">
        <v>-99</v>
      </c>
      <c r="AB141" s="578">
        <v>1.4E-2</v>
      </c>
      <c r="AC141" s="578">
        <v>-99</v>
      </c>
      <c r="AD141" s="578">
        <v>1.2999999999999999E-2</v>
      </c>
      <c r="AE141" s="578">
        <v>-99</v>
      </c>
      <c r="AF141" s="578">
        <v>-99</v>
      </c>
      <c r="AG141" s="579">
        <v>-99</v>
      </c>
      <c r="AH141" s="578">
        <v>-99</v>
      </c>
      <c r="AI141" s="579">
        <v>-99</v>
      </c>
      <c r="AJ141" s="578">
        <v>-99</v>
      </c>
      <c r="AK141" s="578">
        <v>-99</v>
      </c>
      <c r="AL141" s="579">
        <v>-99</v>
      </c>
      <c r="AM141" s="578">
        <v>-99</v>
      </c>
      <c r="AN141" s="579">
        <v>-99</v>
      </c>
      <c r="AO141" s="580">
        <v>-99</v>
      </c>
      <c r="AP141" s="578">
        <v>-99</v>
      </c>
      <c r="AQ141" s="579">
        <v>-99</v>
      </c>
      <c r="AR141" s="578">
        <v>-99</v>
      </c>
      <c r="AS141" s="579">
        <v>-99</v>
      </c>
      <c r="AT141" s="578">
        <v>-99</v>
      </c>
      <c r="AU141" s="579">
        <v>-99</v>
      </c>
      <c r="AV141" s="579">
        <v>-99</v>
      </c>
      <c r="AW141" s="579">
        <v>-99</v>
      </c>
      <c r="AX141" s="579">
        <v>-99</v>
      </c>
      <c r="AY141" s="578">
        <v>-99</v>
      </c>
      <c r="AZ141" s="578">
        <v>-99</v>
      </c>
      <c r="BA141" s="579">
        <v>-99</v>
      </c>
      <c r="BB141" s="578">
        <v>-99</v>
      </c>
      <c r="BC141" s="579">
        <v>-99</v>
      </c>
      <c r="BD141" s="580">
        <v>-99</v>
      </c>
      <c r="BE141" s="582">
        <v>-99</v>
      </c>
      <c r="BF141" s="617"/>
      <c r="BG141" s="617"/>
      <c r="BH141" s="617"/>
      <c r="BI141" s="584">
        <v>-99</v>
      </c>
      <c r="BJ141" s="617"/>
      <c r="BK141" s="617"/>
      <c r="BL141" s="611"/>
      <c r="BM141" s="627"/>
      <c r="BN141" s="628"/>
      <c r="BO141" s="627"/>
      <c r="BP141" s="629"/>
      <c r="BQ141" s="629"/>
      <c r="BR141" s="629"/>
      <c r="BS141" s="628"/>
      <c r="BT141" s="617"/>
      <c r="BU141" s="617"/>
      <c r="BV141" s="617"/>
      <c r="BW141" s="617"/>
      <c r="BX141" s="617"/>
      <c r="BY141" s="617"/>
      <c r="BZ141" s="617"/>
      <c r="CA141" s="617"/>
      <c r="CB141" s="617"/>
      <c r="CC141" s="617"/>
      <c r="CD141" s="617"/>
      <c r="CE141" s="617"/>
      <c r="CF141" s="617"/>
      <c r="CG141" s="617"/>
      <c r="CH141" s="617"/>
      <c r="CI141" s="618"/>
      <c r="CJ141" s="618"/>
      <c r="CK141" s="618"/>
      <c r="CL141" s="618"/>
      <c r="CM141" s="618"/>
      <c r="CN141" s="618"/>
      <c r="CO141" s="618"/>
      <c r="CP141" s="618"/>
      <c r="CQ141" s="618"/>
      <c r="CR141" s="618"/>
      <c r="CS141" s="8">
        <v>2</v>
      </c>
    </row>
    <row r="142" spans="1:98" x14ac:dyDescent="0.25"/>
    <row r="143" spans="1:98" x14ac:dyDescent="0.25"/>
    <row r="144" spans="1:98" s="384" customFormat="1" x14ac:dyDescent="0.25">
      <c r="B144" s="385"/>
      <c r="C144" s="386"/>
      <c r="D144" s="24"/>
      <c r="E144" s="386"/>
      <c r="F144" s="386"/>
      <c r="G144" s="383"/>
      <c r="H144" s="383"/>
      <c r="I144" s="383"/>
      <c r="J144" s="383"/>
      <c r="K144" s="383"/>
      <c r="L144" s="383"/>
      <c r="M144" s="383"/>
      <c r="N144" s="383"/>
      <c r="O144" s="383"/>
      <c r="P144" s="383"/>
      <c r="Q144" s="383"/>
      <c r="R144" s="383"/>
      <c r="S144" s="383"/>
      <c r="T144" s="383"/>
      <c r="U144" s="383"/>
      <c r="V144" s="383"/>
      <c r="W144" s="383"/>
      <c r="X144" s="383"/>
      <c r="Y144" s="383"/>
      <c r="Z144" s="383"/>
      <c r="AA144" s="383"/>
      <c r="AB144" s="383"/>
      <c r="AC144" s="383"/>
      <c r="AD144" s="383"/>
      <c r="AE144" s="383"/>
      <c r="AF144" s="383"/>
      <c r="AG144" s="383"/>
      <c r="AH144" s="383"/>
      <c r="AI144" s="383"/>
      <c r="AJ144" s="383"/>
      <c r="AK144" s="383"/>
      <c r="AL144" s="383"/>
      <c r="AM144" s="383"/>
      <c r="AN144" s="383"/>
      <c r="AO144" s="552"/>
      <c r="AP144" s="383"/>
      <c r="AQ144" s="383"/>
      <c r="AR144" s="383"/>
      <c r="AS144" s="383"/>
      <c r="AT144" s="383"/>
      <c r="AU144" s="383"/>
      <c r="AV144" s="383"/>
      <c r="AW144" s="383"/>
      <c r="AX144" s="383"/>
      <c r="AY144" s="383"/>
      <c r="AZ144" s="383"/>
      <c r="BA144" s="383"/>
      <c r="BB144" s="383"/>
      <c r="BC144" s="383"/>
      <c r="BD144" s="552"/>
      <c r="BP144" s="274"/>
      <c r="BQ144" s="274"/>
      <c r="BR144" s="274"/>
      <c r="BS144" s="274"/>
    </row>
    <row r="145" spans="2:71" s="384" customFormat="1" x14ac:dyDescent="0.25">
      <c r="B145" s="385"/>
      <c r="C145" s="386"/>
      <c r="D145" s="24"/>
      <c r="E145" s="386"/>
      <c r="F145" s="386"/>
      <c r="G145" s="383"/>
      <c r="H145" s="383"/>
      <c r="I145" s="383"/>
      <c r="J145" s="383"/>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3"/>
      <c r="AG145" s="383"/>
      <c r="AH145" s="383"/>
      <c r="AI145" s="383"/>
      <c r="AJ145" s="383"/>
      <c r="AK145" s="383"/>
      <c r="AL145" s="383"/>
      <c r="AM145" s="383"/>
      <c r="AN145" s="383"/>
      <c r="AO145" s="552"/>
      <c r="AP145" s="383"/>
      <c r="AQ145" s="383"/>
      <c r="AR145" s="383"/>
      <c r="AS145" s="383"/>
      <c r="AT145" s="383"/>
      <c r="AU145" s="383"/>
      <c r="AV145" s="383"/>
      <c r="AW145" s="383"/>
      <c r="AX145" s="383"/>
      <c r="AY145" s="383"/>
      <c r="AZ145" s="383"/>
      <c r="BA145" s="383"/>
      <c r="BB145" s="383"/>
      <c r="BC145" s="383"/>
      <c r="BD145" s="552"/>
      <c r="BP145" s="274"/>
      <c r="BQ145" s="274"/>
      <c r="BR145" s="274"/>
      <c r="BS145" s="274"/>
    </row>
    <row r="146" spans="2:71" s="384" customFormat="1" x14ac:dyDescent="0.25">
      <c r="B146" s="385"/>
      <c r="C146" s="386"/>
      <c r="D146" s="24"/>
      <c r="E146" s="386"/>
      <c r="F146" s="386"/>
      <c r="G146" s="383"/>
      <c r="H146" s="383"/>
      <c r="I146" s="383"/>
      <c r="J146" s="383"/>
      <c r="K146" s="383"/>
      <c r="L146" s="383"/>
      <c r="M146" s="383"/>
      <c r="N146" s="383"/>
      <c r="O146" s="383"/>
      <c r="P146" s="383"/>
      <c r="Q146" s="383"/>
      <c r="R146" s="383"/>
      <c r="S146" s="383"/>
      <c r="T146" s="383"/>
      <c r="U146" s="383"/>
      <c r="V146" s="383"/>
      <c r="W146" s="383"/>
      <c r="X146" s="383"/>
      <c r="Y146" s="383"/>
      <c r="Z146" s="383"/>
      <c r="AA146" s="383"/>
      <c r="AB146" s="383"/>
      <c r="AC146" s="383"/>
      <c r="AD146" s="383"/>
      <c r="AE146" s="383"/>
      <c r="AF146" s="383"/>
      <c r="AG146" s="383"/>
      <c r="AH146" s="383"/>
      <c r="AI146" s="383"/>
      <c r="AJ146" s="383"/>
      <c r="AK146" s="383"/>
      <c r="AL146" s="383"/>
      <c r="AM146" s="383"/>
      <c r="AN146" s="383"/>
      <c r="AO146" s="552"/>
      <c r="AP146" s="383"/>
      <c r="AQ146" s="383"/>
      <c r="AR146" s="383"/>
      <c r="AS146" s="383"/>
      <c r="AT146" s="383"/>
      <c r="AU146" s="383"/>
      <c r="AV146" s="383"/>
      <c r="AW146" s="383"/>
      <c r="AX146" s="383"/>
      <c r="AY146" s="383"/>
      <c r="AZ146" s="383"/>
      <c r="BA146" s="383"/>
      <c r="BB146" s="383"/>
      <c r="BC146" s="383"/>
      <c r="BD146" s="552"/>
      <c r="BP146" s="274"/>
      <c r="BQ146" s="274"/>
      <c r="BR146" s="274"/>
      <c r="BS146" s="274"/>
    </row>
    <row r="147" spans="2:71" s="384" customFormat="1" hidden="1" x14ac:dyDescent="0.25">
      <c r="B147" s="385"/>
      <c r="C147" s="386"/>
      <c r="D147" s="24"/>
      <c r="E147" s="386"/>
      <c r="F147" s="386"/>
      <c r="G147" s="383"/>
      <c r="H147" s="383"/>
      <c r="I147" s="383"/>
      <c r="J147" s="383"/>
      <c r="K147" s="383"/>
      <c r="L147" s="383"/>
      <c r="M147" s="383"/>
      <c r="N147" s="383"/>
      <c r="O147" s="383"/>
      <c r="P147" s="383"/>
      <c r="Q147" s="383"/>
      <c r="R147" s="383"/>
      <c r="S147" s="383"/>
      <c r="T147" s="383"/>
      <c r="U147" s="383"/>
      <c r="V147" s="383"/>
      <c r="W147" s="383"/>
      <c r="X147" s="383"/>
      <c r="Y147" s="383"/>
      <c r="Z147" s="383"/>
      <c r="AA147" s="383"/>
      <c r="AB147" s="383"/>
      <c r="AC147" s="383"/>
      <c r="AD147" s="383"/>
      <c r="AE147" s="383"/>
      <c r="AF147" s="383"/>
      <c r="AG147" s="383"/>
      <c r="AH147" s="383"/>
      <c r="AI147" s="383"/>
      <c r="AJ147" s="383"/>
      <c r="AK147" s="383"/>
      <c r="AL147" s="383"/>
      <c r="AM147" s="383"/>
      <c r="AN147" s="383"/>
      <c r="AO147" s="552"/>
      <c r="AP147" s="383"/>
      <c r="AQ147" s="383"/>
      <c r="AR147" s="383"/>
      <c r="AS147" s="383"/>
      <c r="AT147" s="383"/>
      <c r="AU147" s="383"/>
      <c r="AV147" s="383"/>
      <c r="AW147" s="383"/>
      <c r="AX147" s="383"/>
      <c r="AY147" s="383"/>
      <c r="AZ147" s="383"/>
      <c r="BA147" s="383"/>
      <c r="BB147" s="383"/>
      <c r="BC147" s="383"/>
      <c r="BD147" s="552"/>
      <c r="BP147" s="274"/>
      <c r="BQ147" s="274"/>
      <c r="BR147" s="274"/>
      <c r="BS147" s="274"/>
    </row>
    <row r="148" spans="2:71" s="384" customFormat="1" hidden="1" x14ac:dyDescent="0.25">
      <c r="B148" s="385"/>
      <c r="C148" s="386"/>
      <c r="D148" s="24"/>
      <c r="E148" s="386"/>
      <c r="F148" s="386"/>
      <c r="G148" s="383"/>
      <c r="H148" s="383"/>
      <c r="I148" s="383"/>
      <c r="J148" s="383"/>
      <c r="K148" s="383"/>
      <c r="L148" s="383"/>
      <c r="M148" s="383"/>
      <c r="N148" s="383"/>
      <c r="O148" s="383"/>
      <c r="P148" s="383"/>
      <c r="Q148" s="383"/>
      <c r="R148" s="383"/>
      <c r="S148" s="383"/>
      <c r="T148" s="383"/>
      <c r="U148" s="383"/>
      <c r="V148" s="383"/>
      <c r="W148" s="383"/>
      <c r="X148" s="383"/>
      <c r="Y148" s="383"/>
      <c r="Z148" s="383"/>
      <c r="AA148" s="383"/>
      <c r="AB148" s="383"/>
      <c r="AC148" s="383"/>
      <c r="AD148" s="383"/>
      <c r="AE148" s="383"/>
      <c r="AF148" s="383"/>
      <c r="AG148" s="383"/>
      <c r="AH148" s="383"/>
      <c r="AI148" s="383"/>
      <c r="AJ148" s="383"/>
      <c r="AK148" s="383"/>
      <c r="AL148" s="383"/>
      <c r="AM148" s="383"/>
      <c r="AN148" s="383"/>
      <c r="AO148" s="552"/>
      <c r="AP148" s="383"/>
      <c r="AQ148" s="383"/>
      <c r="AR148" s="383"/>
      <c r="AS148" s="383"/>
      <c r="AT148" s="383"/>
      <c r="AU148" s="383"/>
      <c r="AV148" s="383"/>
      <c r="AW148" s="383"/>
      <c r="AX148" s="383"/>
      <c r="AY148" s="383"/>
      <c r="AZ148" s="383"/>
      <c r="BA148" s="383"/>
      <c r="BB148" s="383"/>
      <c r="BC148" s="383"/>
      <c r="BD148" s="552"/>
      <c r="BP148" s="274"/>
      <c r="BQ148" s="274"/>
      <c r="BR148" s="274"/>
      <c r="BS148" s="274"/>
    </row>
    <row r="149" spans="2:71" s="384" customFormat="1" hidden="1" x14ac:dyDescent="0.25">
      <c r="B149" s="385"/>
      <c r="C149" s="386"/>
      <c r="D149" s="24"/>
      <c r="E149" s="386"/>
      <c r="F149" s="386"/>
      <c r="G149" s="383"/>
      <c r="H149" s="383"/>
      <c r="I149" s="383"/>
      <c r="J149" s="383"/>
      <c r="K149" s="383"/>
      <c r="L149" s="383"/>
      <c r="M149" s="383"/>
      <c r="N149" s="383"/>
      <c r="O149" s="383"/>
      <c r="P149" s="383"/>
      <c r="Q149" s="383"/>
      <c r="R149" s="383"/>
      <c r="S149" s="383"/>
      <c r="T149" s="383"/>
      <c r="U149" s="383"/>
      <c r="V149" s="383"/>
      <c r="W149" s="383"/>
      <c r="X149" s="383"/>
      <c r="Y149" s="383"/>
      <c r="Z149" s="383"/>
      <c r="AA149" s="383"/>
      <c r="AB149" s="383"/>
      <c r="AC149" s="383"/>
      <c r="AD149" s="383"/>
      <c r="AE149" s="383"/>
      <c r="AF149" s="383"/>
      <c r="AG149" s="383"/>
      <c r="AH149" s="383"/>
      <c r="AI149" s="383"/>
      <c r="AJ149" s="383"/>
      <c r="AK149" s="383"/>
      <c r="AL149" s="383"/>
      <c r="AM149" s="383"/>
      <c r="AN149" s="383"/>
      <c r="AO149" s="552"/>
      <c r="AP149" s="383"/>
      <c r="AQ149" s="383"/>
      <c r="AR149" s="383"/>
      <c r="AS149" s="383"/>
      <c r="AT149" s="383"/>
      <c r="AU149" s="383"/>
      <c r="AV149" s="383"/>
      <c r="AW149" s="383"/>
      <c r="AX149" s="383"/>
      <c r="AY149" s="383"/>
      <c r="AZ149" s="383"/>
      <c r="BA149" s="383"/>
      <c r="BB149" s="383"/>
      <c r="BC149" s="383"/>
      <c r="BD149" s="552"/>
      <c r="BP149" s="274"/>
      <c r="BQ149" s="274"/>
      <c r="BR149" s="274"/>
      <c r="BS149" s="274"/>
    </row>
    <row r="150" spans="2:71" s="384" customFormat="1" hidden="1" x14ac:dyDescent="0.25">
      <c r="B150" s="385"/>
      <c r="C150" s="386"/>
      <c r="D150" s="24"/>
      <c r="E150" s="386"/>
      <c r="F150" s="386"/>
      <c r="G150" s="383"/>
      <c r="H150" s="383"/>
      <c r="I150" s="383"/>
      <c r="J150" s="383"/>
      <c r="K150" s="383"/>
      <c r="L150" s="383"/>
      <c r="M150" s="383"/>
      <c r="N150" s="383"/>
      <c r="O150" s="383"/>
      <c r="P150" s="383"/>
      <c r="Q150" s="383"/>
      <c r="R150" s="383"/>
      <c r="S150" s="383"/>
      <c r="T150" s="383"/>
      <c r="U150" s="383"/>
      <c r="V150" s="383"/>
      <c r="W150" s="383"/>
      <c r="X150" s="383"/>
      <c r="Y150" s="383"/>
      <c r="Z150" s="383"/>
      <c r="AA150" s="383"/>
      <c r="AB150" s="383"/>
      <c r="AC150" s="383"/>
      <c r="AD150" s="383"/>
      <c r="AE150" s="383"/>
      <c r="AF150" s="383"/>
      <c r="AG150" s="383"/>
      <c r="AH150" s="383"/>
      <c r="AI150" s="383"/>
      <c r="AJ150" s="383"/>
      <c r="AK150" s="383"/>
      <c r="AL150" s="383"/>
      <c r="AM150" s="383"/>
      <c r="AN150" s="383"/>
      <c r="AO150" s="552"/>
      <c r="AP150" s="383"/>
      <c r="AQ150" s="383"/>
      <c r="AR150" s="383"/>
      <c r="AS150" s="383"/>
      <c r="AT150" s="383"/>
      <c r="AU150" s="383"/>
      <c r="AV150" s="383"/>
      <c r="AW150" s="383"/>
      <c r="AX150" s="383"/>
      <c r="AY150" s="383"/>
      <c r="AZ150" s="383"/>
      <c r="BA150" s="383"/>
      <c r="BB150" s="383"/>
      <c r="BC150" s="383"/>
      <c r="BD150" s="552"/>
      <c r="BP150" s="274"/>
      <c r="BQ150" s="274"/>
      <c r="BR150" s="274"/>
      <c r="BS150" s="274"/>
    </row>
    <row r="151" spans="2:71" s="384" customFormat="1" hidden="1" x14ac:dyDescent="0.25">
      <c r="B151" s="385"/>
      <c r="C151" s="386"/>
      <c r="D151" s="24"/>
      <c r="E151" s="386"/>
      <c r="F151" s="386"/>
      <c r="G151" s="383"/>
      <c r="H151" s="383"/>
      <c r="I151" s="383"/>
      <c r="J151" s="383"/>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3"/>
      <c r="AG151" s="383"/>
      <c r="AH151" s="383"/>
      <c r="AI151" s="383"/>
      <c r="AJ151" s="383"/>
      <c r="AK151" s="383"/>
      <c r="AL151" s="383"/>
      <c r="AM151" s="383"/>
      <c r="AN151" s="383"/>
      <c r="AO151" s="552"/>
      <c r="AP151" s="383"/>
      <c r="AQ151" s="383"/>
      <c r="AR151" s="383"/>
      <c r="AS151" s="383"/>
      <c r="AT151" s="383"/>
      <c r="AU151" s="383"/>
      <c r="AV151" s="383"/>
      <c r="AW151" s="383"/>
      <c r="AX151" s="383"/>
      <c r="AY151" s="383"/>
      <c r="AZ151" s="383"/>
      <c r="BA151" s="383"/>
      <c r="BB151" s="383"/>
      <c r="BC151" s="383"/>
      <c r="BD151" s="552"/>
      <c r="BP151" s="274"/>
      <c r="BQ151" s="274"/>
      <c r="BR151" s="274"/>
      <c r="BS151" s="274"/>
    </row>
    <row r="152" spans="2:71" s="384" customFormat="1" hidden="1" x14ac:dyDescent="0.25">
      <c r="B152" s="385"/>
      <c r="C152" s="386"/>
      <c r="D152" s="24"/>
      <c r="E152" s="386"/>
      <c r="F152" s="386"/>
      <c r="G152" s="383"/>
      <c r="H152" s="383"/>
      <c r="I152" s="383"/>
      <c r="J152" s="383"/>
      <c r="K152" s="383"/>
      <c r="L152" s="383"/>
      <c r="M152" s="383"/>
      <c r="N152" s="383"/>
      <c r="O152" s="383"/>
      <c r="P152" s="383"/>
      <c r="Q152" s="383"/>
      <c r="R152" s="383"/>
      <c r="S152" s="383"/>
      <c r="T152" s="383"/>
      <c r="U152" s="383"/>
      <c r="V152" s="383"/>
      <c r="W152" s="383"/>
      <c r="X152" s="383"/>
      <c r="Y152" s="383"/>
      <c r="Z152" s="383"/>
      <c r="AA152" s="383"/>
      <c r="AB152" s="383"/>
      <c r="AC152" s="383"/>
      <c r="AD152" s="383"/>
      <c r="AE152" s="383"/>
      <c r="AF152" s="383"/>
      <c r="AG152" s="383"/>
      <c r="AH152" s="383"/>
      <c r="AI152" s="383"/>
      <c r="AJ152" s="383"/>
      <c r="AK152" s="383"/>
      <c r="AL152" s="383"/>
      <c r="AM152" s="383"/>
      <c r="AN152" s="383"/>
      <c r="AO152" s="552"/>
      <c r="AP152" s="383"/>
      <c r="AQ152" s="383"/>
      <c r="AR152" s="383"/>
      <c r="AS152" s="383"/>
      <c r="AT152" s="383"/>
      <c r="AU152" s="383"/>
      <c r="AV152" s="383"/>
      <c r="AW152" s="383"/>
      <c r="AX152" s="383"/>
      <c r="AY152" s="383"/>
      <c r="AZ152" s="383"/>
      <c r="BA152" s="383"/>
      <c r="BB152" s="383"/>
      <c r="BC152" s="383"/>
      <c r="BD152" s="552"/>
      <c r="BP152" s="274"/>
      <c r="BQ152" s="274"/>
      <c r="BR152" s="274"/>
      <c r="BS152" s="274"/>
    </row>
    <row r="153" spans="2:71" s="384" customFormat="1" hidden="1" x14ac:dyDescent="0.25">
      <c r="B153" s="385"/>
      <c r="C153" s="386"/>
      <c r="D153" s="24"/>
      <c r="E153" s="386"/>
      <c r="F153" s="386"/>
      <c r="G153" s="383"/>
      <c r="H153" s="383"/>
      <c r="I153" s="383"/>
      <c r="J153" s="383"/>
      <c r="K153" s="383"/>
      <c r="L153" s="383"/>
      <c r="M153" s="383"/>
      <c r="N153" s="383"/>
      <c r="O153" s="383"/>
      <c r="P153" s="383"/>
      <c r="Q153" s="383"/>
      <c r="R153" s="383"/>
      <c r="S153" s="383"/>
      <c r="T153" s="383"/>
      <c r="U153" s="383"/>
      <c r="V153" s="383"/>
      <c r="W153" s="383"/>
      <c r="X153" s="383"/>
      <c r="Y153" s="383"/>
      <c r="Z153" s="383"/>
      <c r="AA153" s="383"/>
      <c r="AB153" s="383"/>
      <c r="AC153" s="383"/>
      <c r="AD153" s="383"/>
      <c r="AE153" s="383"/>
      <c r="AF153" s="383"/>
      <c r="AG153" s="383"/>
      <c r="AH153" s="383"/>
      <c r="AI153" s="383"/>
      <c r="AJ153" s="383"/>
      <c r="AK153" s="383"/>
      <c r="AL153" s="383"/>
      <c r="AM153" s="383"/>
      <c r="AN153" s="383"/>
      <c r="AO153" s="552"/>
      <c r="AP153" s="383"/>
      <c r="AQ153" s="383"/>
      <c r="AR153" s="383"/>
      <c r="AS153" s="383"/>
      <c r="AT153" s="383"/>
      <c r="AU153" s="383"/>
      <c r="AV153" s="383"/>
      <c r="AW153" s="383"/>
      <c r="AX153" s="383"/>
      <c r="AY153" s="383"/>
      <c r="AZ153" s="383"/>
      <c r="BA153" s="383"/>
      <c r="BB153" s="383"/>
      <c r="BC153" s="383"/>
      <c r="BD153" s="552"/>
      <c r="BP153" s="274"/>
      <c r="BQ153" s="274"/>
      <c r="BR153" s="274"/>
      <c r="BS153" s="274"/>
    </row>
  </sheetData>
  <sheetProtection sheet="1" objects="1" scenarios="1" autoFilter="0"/>
  <autoFilter ref="A4:CS141">
    <sortState ref="A5:CS141">
      <sortCondition ref="A4:A141"/>
    </sortState>
  </autoFilter>
  <sortState ref="A26:CY141">
    <sortCondition ref="D26:D141"/>
    <sortCondition ref="B26:B141"/>
  </sortState>
  <customSheetViews>
    <customSheetView guid="{60F78483-39BF-4220-A916-CF2EC8650828}" scale="120" showAutoFilter="1" hiddenRows="1" hiddenColumns="1">
      <pane ySplit="6" topLeftCell="A129" activePane="bottomLeft" state="frozen"/>
      <selection pane="bottomLeft" activeCell="AC6" sqref="A6:AC140"/>
      <pageMargins left="0.7" right="0.7" top="0.75" bottom="0.75" header="0.3" footer="0.3"/>
      <pageSetup orientation="portrait" r:id="rId1"/>
      <autoFilter ref="B6:AD140">
        <sortState ref="B7:AC140">
          <sortCondition ref="P6:P140"/>
        </sortState>
      </autoFilter>
    </customSheetView>
    <customSheetView guid="{A81EEAD5-0F54-487C-916C-C0011EA5EA13}" scale="120" showAutoFilter="1" hiddenRows="1" hiddenColumns="1" topLeftCell="C1">
      <pane ySplit="6" topLeftCell="A7" activePane="bottomLeft" state="frozen"/>
      <selection pane="bottomLeft" activeCell="F18" sqref="F18"/>
      <pageMargins left="0.7" right="0.7" top="0.75" bottom="0.75" header="0.3" footer="0.3"/>
      <pageSetup orientation="portrait" r:id="rId2"/>
      <autoFilter ref="B6:AD140">
        <sortState ref="B7:AC140">
          <sortCondition ref="P6:P140"/>
        </sortState>
      </autoFilter>
    </customSheetView>
    <customSheetView guid="{4A33A914-5DEA-45EA-961C-669673132E6E}" scale="90" showAutoFilter="1" hiddenRows="1" hiddenColumns="1" topLeftCell="F1">
      <pane ySplit="6" topLeftCell="A7" activePane="bottomLeft" state="frozen"/>
      <selection pane="bottomLeft" activeCell="E15" sqref="E15"/>
      <pageMargins left="0.7" right="0.7" top="0.75" bottom="0.75" header="0.3" footer="0.3"/>
      <pageSetup orientation="portrait" r:id="rId3"/>
      <autoFilter ref="A6:W140">
        <sortState ref="A7:W140">
          <sortCondition ref="O6:O140"/>
        </sortState>
      </autoFilter>
    </customSheetView>
  </customSheetViews>
  <mergeCells count="15">
    <mergeCell ref="BM2:BN2"/>
    <mergeCell ref="B1:F1"/>
    <mergeCell ref="BT1:CC1"/>
    <mergeCell ref="CD1:CR1"/>
    <mergeCell ref="BO2:BS2"/>
    <mergeCell ref="BF1:BG1"/>
    <mergeCell ref="G1:BD1"/>
    <mergeCell ref="BH1:BL1"/>
    <mergeCell ref="BO1:BS1"/>
    <mergeCell ref="BH2:BL2"/>
    <mergeCell ref="BT2:CC2"/>
    <mergeCell ref="CD2:CH2"/>
    <mergeCell ref="CI2:CM2"/>
    <mergeCell ref="CN2:CR2"/>
    <mergeCell ref="BM1:BN1"/>
  </mergeCells>
  <conditionalFormatting sqref="G5:BD141">
    <cfRule type="cellIs" dxfId="0" priority="1" operator="lessThan">
      <formula>-97</formula>
    </cfRule>
  </conditionalFormatting>
  <pageMargins left="0.7" right="0.7" top="0.75" bottom="0.75" header="0.3" footer="0.3"/>
  <pageSetup orientation="portrait"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44"/>
  <sheetViews>
    <sheetView workbookViewId="0">
      <selection activeCell="F24" sqref="F24"/>
    </sheetView>
  </sheetViews>
  <sheetFormatPr defaultColWidth="0" defaultRowHeight="12.75" zeroHeight="1" x14ac:dyDescent="0.2"/>
  <cols>
    <col min="1" max="1" width="17.140625" style="68" customWidth="1"/>
    <col min="2" max="4" width="12.42578125" style="68" customWidth="1"/>
    <col min="5" max="5" width="15.5703125" style="68" customWidth="1"/>
    <col min="6" max="7" width="12.42578125" style="68" customWidth="1"/>
    <col min="8" max="8" width="1.28515625" style="68" customWidth="1"/>
    <col min="9" max="9" width="17.5703125" style="68" customWidth="1"/>
    <col min="10" max="12" width="12.42578125" style="68" customWidth="1"/>
    <col min="13" max="13" width="15.85546875" style="68" customWidth="1"/>
    <col min="14" max="15" width="12.42578125" style="68" customWidth="1"/>
    <col min="16" max="16" width="9.140625" style="68" customWidth="1"/>
    <col min="17" max="18" width="9.140625" style="68" hidden="1" customWidth="1"/>
    <col min="19" max="19" width="4.28515625" style="68" hidden="1" customWidth="1"/>
    <col min="20" max="21" width="0" style="68" hidden="1" customWidth="1"/>
    <col min="22" max="16384" width="9.140625" style="68" hidden="1"/>
  </cols>
  <sheetData>
    <row r="1" spans="1:21" x14ac:dyDescent="0.2">
      <c r="A1" s="871" t="s">
        <v>8</v>
      </c>
      <c r="B1" s="871"/>
      <c r="C1" s="871"/>
      <c r="D1" s="871"/>
      <c r="E1" s="871"/>
      <c r="F1" s="871"/>
      <c r="G1" s="871"/>
      <c r="H1" s="130"/>
      <c r="I1" s="872" t="s">
        <v>224</v>
      </c>
      <c r="J1" s="872"/>
      <c r="K1" s="872"/>
      <c r="L1" s="872"/>
      <c r="M1" s="872"/>
      <c r="N1" s="872"/>
      <c r="O1" s="872"/>
      <c r="P1" s="130"/>
      <c r="Q1" s="130"/>
      <c r="R1" s="130"/>
      <c r="S1" s="130"/>
      <c r="T1" s="130"/>
      <c r="U1" s="130"/>
    </row>
    <row r="2" spans="1:21" x14ac:dyDescent="0.2">
      <c r="A2" s="75" t="s">
        <v>225</v>
      </c>
      <c r="B2" s="873">
        <v>2009</v>
      </c>
      <c r="C2" s="873"/>
      <c r="D2" s="873">
        <v>2005</v>
      </c>
      <c r="E2" s="873"/>
      <c r="F2" s="873">
        <v>2001</v>
      </c>
      <c r="G2" s="873"/>
      <c r="H2" s="130"/>
      <c r="I2" s="75" t="s">
        <v>225</v>
      </c>
      <c r="J2" s="873">
        <v>2009</v>
      </c>
      <c r="K2" s="873"/>
      <c r="L2" s="873">
        <v>2005</v>
      </c>
      <c r="M2" s="873"/>
      <c r="N2" s="873">
        <v>2001</v>
      </c>
      <c r="O2" s="873"/>
      <c r="P2" s="130"/>
      <c r="Q2" s="130"/>
      <c r="R2" s="130"/>
      <c r="S2" s="130"/>
      <c r="T2" s="130"/>
      <c r="U2" s="130"/>
    </row>
    <row r="3" spans="1:21" x14ac:dyDescent="0.2">
      <c r="A3" s="75"/>
      <c r="B3" s="106" t="s">
        <v>226</v>
      </c>
      <c r="C3" s="106" t="s">
        <v>2</v>
      </c>
      <c r="D3" s="106" t="s">
        <v>226</v>
      </c>
      <c r="E3" s="106" t="s">
        <v>2</v>
      </c>
      <c r="F3" s="106" t="s">
        <v>226</v>
      </c>
      <c r="G3" s="106" t="s">
        <v>2</v>
      </c>
      <c r="H3" s="130"/>
      <c r="I3" s="75"/>
      <c r="J3" s="106" t="s">
        <v>226</v>
      </c>
      <c r="K3" s="106" t="s">
        <v>2</v>
      </c>
      <c r="L3" s="106" t="s">
        <v>226</v>
      </c>
      <c r="M3" s="106" t="s">
        <v>2</v>
      </c>
      <c r="N3" s="106" t="s">
        <v>226</v>
      </c>
      <c r="O3" s="106" t="s">
        <v>2</v>
      </c>
      <c r="P3" s="130"/>
      <c r="Q3" s="130"/>
      <c r="R3" s="130"/>
      <c r="S3" s="130"/>
      <c r="T3" s="130"/>
      <c r="U3" s="130"/>
    </row>
    <row r="4" spans="1:21" x14ac:dyDescent="0.2">
      <c r="A4" s="75"/>
      <c r="B4" s="69">
        <v>2009</v>
      </c>
      <c r="C4" s="69">
        <v>2009</v>
      </c>
      <c r="D4" s="69">
        <v>2005</v>
      </c>
      <c r="E4" s="69">
        <v>2005</v>
      </c>
      <c r="F4" s="69">
        <v>2001</v>
      </c>
      <c r="G4" s="69">
        <v>2001</v>
      </c>
      <c r="H4" s="130"/>
      <c r="I4" s="75"/>
      <c r="J4" s="125">
        <v>2009</v>
      </c>
      <c r="K4" s="125">
        <v>2009</v>
      </c>
      <c r="L4" s="125">
        <v>2005</v>
      </c>
      <c r="M4" s="125">
        <v>2005</v>
      </c>
      <c r="N4" s="125">
        <v>2001</v>
      </c>
      <c r="O4" s="125">
        <v>2001</v>
      </c>
      <c r="P4" s="130"/>
      <c r="Q4" s="130"/>
      <c r="R4" s="130"/>
      <c r="S4" s="130"/>
      <c r="T4" s="130"/>
      <c r="U4" s="130"/>
    </row>
    <row r="5" spans="1:21" x14ac:dyDescent="0.2">
      <c r="A5" s="70" t="s">
        <v>228</v>
      </c>
      <c r="B5" s="71">
        <v>8.9999999999999993E-3</v>
      </c>
      <c r="C5" s="74">
        <v>3.1358885017421602E-2</v>
      </c>
      <c r="D5" s="68">
        <v>0.01</v>
      </c>
      <c r="E5" s="74">
        <v>3.5714285714285712E-2</v>
      </c>
      <c r="F5" s="68">
        <v>0.01</v>
      </c>
      <c r="G5" s="74">
        <v>0.04</v>
      </c>
      <c r="H5" s="130"/>
      <c r="I5" s="70" t="s">
        <v>228</v>
      </c>
      <c r="J5" s="71">
        <v>0.17299999999999999</v>
      </c>
      <c r="K5" s="74">
        <v>0.39407744874715261</v>
      </c>
      <c r="L5" s="71">
        <v>0.25</v>
      </c>
      <c r="M5" s="74">
        <v>0.51020408163265307</v>
      </c>
      <c r="N5" s="68">
        <v>0.18</v>
      </c>
      <c r="O5" s="74">
        <v>0.36734693877551017</v>
      </c>
      <c r="P5" s="130"/>
      <c r="Q5" s="130"/>
      <c r="R5" s="130"/>
      <c r="S5" s="130"/>
      <c r="T5" s="130"/>
      <c r="U5" s="130"/>
    </row>
    <row r="6" spans="1:21" x14ac:dyDescent="0.2">
      <c r="A6" s="70" t="s">
        <v>227</v>
      </c>
      <c r="B6" s="71">
        <v>1.7000000000000001E-2</v>
      </c>
      <c r="C6" s="74">
        <v>5.9233449477351922E-2</v>
      </c>
      <c r="D6" s="68">
        <v>0.01</v>
      </c>
      <c r="E6" s="74">
        <v>3.5714285714285712E-2</v>
      </c>
      <c r="F6" s="71">
        <v>0.02</v>
      </c>
      <c r="G6" s="74">
        <v>0.08</v>
      </c>
      <c r="H6" s="130"/>
      <c r="I6" s="70" t="s">
        <v>227</v>
      </c>
      <c r="J6" s="71">
        <v>0.17</v>
      </c>
      <c r="K6" s="74">
        <v>0.38724373576309795</v>
      </c>
      <c r="L6" s="71">
        <v>0.14000000000000001</v>
      </c>
      <c r="M6" s="74">
        <v>0.28571428571428575</v>
      </c>
      <c r="N6" s="68">
        <v>0.23</v>
      </c>
      <c r="O6" s="74">
        <v>0.46938775510204078</v>
      </c>
      <c r="P6" s="130"/>
      <c r="Q6" s="130"/>
      <c r="R6" s="130"/>
      <c r="S6" s="130"/>
      <c r="T6" s="130"/>
      <c r="U6" s="130"/>
    </row>
    <row r="7" spans="1:21" x14ac:dyDescent="0.2">
      <c r="A7" s="72" t="s">
        <v>229</v>
      </c>
      <c r="B7" s="71">
        <v>0.03</v>
      </c>
      <c r="C7" s="74">
        <v>0.10452961672473868</v>
      </c>
      <c r="D7" s="68">
        <v>0.03</v>
      </c>
      <c r="E7" s="74">
        <v>0.10714285714285712</v>
      </c>
      <c r="F7" s="68">
        <v>0.02</v>
      </c>
      <c r="G7" s="74">
        <v>0.08</v>
      </c>
      <c r="H7" s="130"/>
      <c r="I7" s="72" t="s">
        <v>229</v>
      </c>
      <c r="P7" s="130"/>
      <c r="Q7" s="130"/>
      <c r="R7" s="130"/>
      <c r="S7" s="130"/>
      <c r="T7" s="130"/>
      <c r="U7" s="130"/>
    </row>
    <row r="8" spans="1:21" x14ac:dyDescent="0.2">
      <c r="A8" s="70" t="s">
        <v>81</v>
      </c>
      <c r="B8" s="71">
        <v>4.3999999999999997E-2</v>
      </c>
      <c r="C8" s="74">
        <v>0.15331010452961671</v>
      </c>
      <c r="D8" s="68">
        <v>0.04</v>
      </c>
      <c r="E8" s="74">
        <v>0.14285714285714285</v>
      </c>
      <c r="F8" s="68">
        <v>0.04</v>
      </c>
      <c r="G8" s="74">
        <v>0.16</v>
      </c>
      <c r="H8" s="130"/>
      <c r="I8" s="70" t="s">
        <v>81</v>
      </c>
      <c r="P8" s="130"/>
      <c r="Q8" s="130"/>
      <c r="R8" s="130"/>
      <c r="S8" s="130"/>
      <c r="T8" s="130"/>
      <c r="U8" s="130"/>
    </row>
    <row r="9" spans="1:21" x14ac:dyDescent="0.2">
      <c r="A9" s="70" t="s">
        <v>1</v>
      </c>
      <c r="B9" s="71">
        <v>0.187</v>
      </c>
      <c r="C9" s="74">
        <v>0.65156794425087117</v>
      </c>
      <c r="D9" s="68">
        <v>0.19</v>
      </c>
      <c r="E9" s="74">
        <v>0.67857142857142849</v>
      </c>
      <c r="F9" s="68">
        <v>0.16</v>
      </c>
      <c r="G9" s="74">
        <v>0.64</v>
      </c>
      <c r="H9" s="130"/>
      <c r="I9" s="70" t="s">
        <v>1</v>
      </c>
      <c r="J9" s="71">
        <v>9.6000000000000002E-2</v>
      </c>
      <c r="K9" s="74">
        <v>0.21867881548974943</v>
      </c>
      <c r="L9" s="71">
        <v>0.1</v>
      </c>
      <c r="M9" s="74">
        <v>0.20408163265306123</v>
      </c>
      <c r="N9" s="68">
        <v>0.08</v>
      </c>
      <c r="O9" s="74">
        <v>0.16326530612244897</v>
      </c>
      <c r="P9" s="130"/>
      <c r="Q9" s="130"/>
      <c r="R9" s="130"/>
      <c r="S9" s="130"/>
      <c r="T9" s="130"/>
      <c r="U9" s="130"/>
    </row>
    <row r="10" spans="1:21" x14ac:dyDescent="0.2">
      <c r="A10" s="375" t="s">
        <v>230</v>
      </c>
      <c r="B10" s="378">
        <v>0.28699999999999998</v>
      </c>
      <c r="C10" s="379">
        <v>1</v>
      </c>
      <c r="D10" s="375">
        <v>0.28000000000000003</v>
      </c>
      <c r="E10" s="379">
        <v>0.99999999999999989</v>
      </c>
      <c r="F10" s="375">
        <v>0.25</v>
      </c>
      <c r="G10" s="379">
        <v>1</v>
      </c>
      <c r="H10" s="374"/>
      <c r="I10" s="375" t="s">
        <v>230</v>
      </c>
      <c r="J10" s="378">
        <v>0.439</v>
      </c>
      <c r="K10" s="379">
        <v>1</v>
      </c>
      <c r="L10" s="378">
        <v>0.49</v>
      </c>
      <c r="M10" s="379">
        <v>1</v>
      </c>
      <c r="N10" s="378">
        <v>0.49000000000000005</v>
      </c>
      <c r="O10" s="379">
        <v>0.99999999999999989</v>
      </c>
      <c r="P10" s="130"/>
      <c r="Q10" s="130"/>
      <c r="R10" s="130"/>
      <c r="S10" s="130"/>
      <c r="T10" s="130"/>
      <c r="U10" s="130"/>
    </row>
    <row r="11" spans="1:21" x14ac:dyDescent="0.2">
      <c r="A11" s="376"/>
      <c r="B11" s="376"/>
      <c r="C11" s="376"/>
      <c r="D11" s="376"/>
      <c r="E11" s="376"/>
      <c r="F11" s="376"/>
      <c r="G11" s="377"/>
      <c r="H11" s="376"/>
      <c r="I11" s="376"/>
      <c r="J11" s="376"/>
      <c r="K11" s="376"/>
      <c r="L11" s="376"/>
      <c r="M11" s="377"/>
      <c r="N11" s="376"/>
      <c r="O11" s="377"/>
      <c r="P11" s="376"/>
      <c r="Q11" s="130"/>
      <c r="R11" s="130"/>
      <c r="S11" s="130"/>
      <c r="T11" s="130"/>
      <c r="U11" s="130"/>
    </row>
    <row r="12" spans="1:21" x14ac:dyDescent="0.2">
      <c r="A12" s="376"/>
      <c r="B12" s="376"/>
      <c r="C12" s="376"/>
      <c r="D12" s="376"/>
      <c r="E12" s="376"/>
      <c r="F12" s="376"/>
      <c r="G12" s="376"/>
      <c r="H12" s="376"/>
      <c r="I12" s="376"/>
      <c r="J12" s="376"/>
      <c r="K12" s="376"/>
      <c r="L12" s="376"/>
      <c r="M12" s="376"/>
      <c r="N12" s="376"/>
      <c r="O12" s="376"/>
      <c r="P12" s="376"/>
      <c r="Q12" s="130"/>
      <c r="R12" s="130"/>
      <c r="S12" s="130"/>
      <c r="T12" s="130"/>
      <c r="U12" s="130"/>
    </row>
    <row r="13" spans="1:21" x14ac:dyDescent="0.2">
      <c r="A13" s="130"/>
      <c r="B13" s="130"/>
      <c r="C13" s="130"/>
      <c r="D13" s="130"/>
      <c r="E13" s="130"/>
      <c r="F13" s="130"/>
      <c r="G13" s="130"/>
      <c r="H13" s="130"/>
      <c r="I13" s="130"/>
      <c r="J13" s="130"/>
      <c r="K13" s="130"/>
      <c r="L13" s="130"/>
      <c r="M13" s="130"/>
      <c r="N13" s="130"/>
      <c r="O13" s="130"/>
      <c r="P13" s="130"/>
      <c r="Q13" s="130"/>
      <c r="R13" s="130"/>
      <c r="S13" s="130"/>
      <c r="T13" s="130"/>
      <c r="U13" s="130"/>
    </row>
    <row r="14" spans="1:21" x14ac:dyDescent="0.2">
      <c r="A14" s="130"/>
      <c r="B14" s="130"/>
      <c r="C14" s="130"/>
      <c r="D14" s="130"/>
      <c r="E14" s="130"/>
      <c r="F14" s="130"/>
      <c r="G14" s="130"/>
      <c r="H14" s="130"/>
      <c r="I14" s="130"/>
      <c r="J14" s="130"/>
      <c r="K14" s="130"/>
      <c r="L14" s="130"/>
      <c r="M14" s="130"/>
      <c r="N14" s="130"/>
      <c r="O14" s="130"/>
      <c r="P14" s="130"/>
      <c r="Q14" s="130"/>
      <c r="R14" s="130"/>
      <c r="S14" s="130"/>
      <c r="T14" s="130"/>
      <c r="U14" s="130"/>
    </row>
    <row r="15" spans="1:21" x14ac:dyDescent="0.2">
      <c r="A15" s="130"/>
      <c r="B15" s="130"/>
      <c r="C15" s="130"/>
      <c r="D15" s="130"/>
      <c r="E15" s="130"/>
      <c r="F15" s="130"/>
      <c r="G15" s="130"/>
      <c r="H15" s="130"/>
      <c r="I15" s="130"/>
      <c r="J15" s="130"/>
      <c r="K15" s="130"/>
      <c r="L15" s="130"/>
      <c r="M15" s="130"/>
      <c r="N15" s="130"/>
      <c r="O15" s="130"/>
      <c r="P15" s="130"/>
      <c r="Q15" s="130"/>
      <c r="R15" s="130"/>
      <c r="S15" s="130"/>
      <c r="T15" s="130"/>
      <c r="U15" s="130"/>
    </row>
    <row r="16" spans="1:21" ht="12.75" customHeight="1" x14ac:dyDescent="0.25">
      <c r="A16" s="24"/>
      <c r="B16" s="24"/>
      <c r="C16" s="24"/>
      <c r="D16" s="24"/>
      <c r="E16" s="24"/>
      <c r="F16" s="24"/>
      <c r="G16" s="24"/>
      <c r="H16" s="24"/>
      <c r="I16" s="24"/>
      <c r="J16" s="24"/>
      <c r="K16" s="24"/>
      <c r="L16" s="24"/>
      <c r="M16" s="130"/>
      <c r="N16" s="130"/>
      <c r="O16" s="130"/>
      <c r="P16" s="130"/>
      <c r="Q16" s="130"/>
      <c r="R16" s="130"/>
      <c r="S16" s="130"/>
      <c r="T16" s="130"/>
      <c r="U16" s="130"/>
    </row>
    <row r="17" spans="1:21" s="73" customFormat="1" ht="25.5" customHeight="1" x14ac:dyDescent="0.25">
      <c r="A17" s="24"/>
      <c r="B17" s="24"/>
      <c r="C17" s="24"/>
      <c r="D17" s="24"/>
      <c r="E17" s="24"/>
      <c r="F17" s="24"/>
      <c r="G17" s="24"/>
      <c r="H17" s="24"/>
      <c r="I17" s="24"/>
      <c r="J17" s="24"/>
      <c r="K17" s="24"/>
      <c r="L17" s="24"/>
      <c r="M17" s="131"/>
      <c r="N17" s="131"/>
      <c r="O17" s="131"/>
      <c r="P17" s="131"/>
      <c r="Q17" s="131"/>
      <c r="R17" s="131"/>
      <c r="S17" s="131"/>
      <c r="T17" s="131"/>
      <c r="U17" s="131"/>
    </row>
    <row r="18" spans="1:21" ht="12.75" customHeight="1" x14ac:dyDescent="0.25">
      <c r="A18" s="24"/>
      <c r="B18" s="24"/>
      <c r="C18" s="24"/>
      <c r="D18" s="24"/>
      <c r="E18" s="24"/>
      <c r="F18" s="24"/>
      <c r="G18" s="24"/>
      <c r="H18" s="24"/>
      <c r="I18" s="24"/>
      <c r="J18" s="24"/>
      <c r="K18" s="24"/>
      <c r="L18" s="24"/>
      <c r="M18" s="130"/>
      <c r="N18" s="130"/>
      <c r="O18" s="130"/>
      <c r="P18" s="130"/>
      <c r="Q18" s="130"/>
      <c r="R18" s="130"/>
      <c r="S18" s="130"/>
      <c r="T18" s="130"/>
      <c r="U18" s="130"/>
    </row>
    <row r="19" spans="1:21" ht="15" x14ac:dyDescent="0.25">
      <c r="A19" s="24"/>
      <c r="B19" s="24"/>
      <c r="C19" s="24"/>
      <c r="D19" s="24"/>
      <c r="E19" s="24"/>
      <c r="F19" s="24"/>
      <c r="G19" s="24"/>
      <c r="H19" s="24"/>
      <c r="I19" s="24"/>
      <c r="J19" s="24"/>
      <c r="K19" s="24"/>
      <c r="L19" s="24"/>
      <c r="M19" s="130"/>
      <c r="N19" s="130"/>
      <c r="O19" s="130"/>
      <c r="P19" s="130"/>
      <c r="Q19" s="130"/>
      <c r="R19" s="130"/>
      <c r="S19" s="130"/>
      <c r="T19" s="130"/>
      <c r="U19" s="130"/>
    </row>
    <row r="20" spans="1:21" ht="15" x14ac:dyDescent="0.25">
      <c r="A20" s="24"/>
      <c r="B20" s="24"/>
      <c r="C20" s="24"/>
      <c r="D20" s="24"/>
      <c r="E20" s="24"/>
      <c r="F20" s="24"/>
      <c r="G20" s="24"/>
      <c r="H20" s="24"/>
      <c r="I20" s="24"/>
      <c r="J20" s="24"/>
      <c r="K20" s="24"/>
      <c r="L20" s="24"/>
      <c r="M20" s="130"/>
      <c r="N20" s="130"/>
      <c r="O20" s="130"/>
      <c r="P20" s="130"/>
      <c r="Q20" s="130"/>
      <c r="R20" s="130"/>
      <c r="S20" s="130"/>
      <c r="T20" s="130"/>
    </row>
    <row r="21" spans="1:21" ht="15" x14ac:dyDescent="0.25">
      <c r="A21" s="24"/>
      <c r="B21" s="24"/>
      <c r="C21" s="24"/>
      <c r="D21" s="24"/>
      <c r="E21" s="24"/>
      <c r="F21" s="24"/>
      <c r="G21" s="24"/>
      <c r="H21" s="24"/>
      <c r="I21" s="24"/>
      <c r="J21" s="24"/>
      <c r="K21" s="24"/>
      <c r="L21" s="24"/>
      <c r="M21" s="130"/>
      <c r="N21" s="130"/>
      <c r="O21" s="130"/>
      <c r="P21" s="130"/>
      <c r="Q21" s="130"/>
      <c r="R21" s="130"/>
      <c r="S21" s="130"/>
      <c r="T21" s="130"/>
    </row>
    <row r="22" spans="1:21" ht="15" x14ac:dyDescent="0.25">
      <c r="A22" s="24"/>
      <c r="B22" s="24"/>
      <c r="C22" s="24"/>
      <c r="D22" s="24"/>
      <c r="E22" s="24"/>
      <c r="F22" s="24"/>
      <c r="G22" s="24"/>
      <c r="H22" s="24"/>
      <c r="I22" s="24"/>
      <c r="J22" s="24"/>
      <c r="K22" s="24"/>
      <c r="L22" s="24"/>
      <c r="M22" s="130"/>
      <c r="N22" s="130"/>
      <c r="O22" s="130"/>
      <c r="P22" s="130"/>
      <c r="Q22" s="130"/>
      <c r="R22" s="130"/>
      <c r="S22" s="130"/>
      <c r="T22" s="130"/>
    </row>
    <row r="23" spans="1:21" ht="15" x14ac:dyDescent="0.25">
      <c r="A23" s="24"/>
      <c r="B23" s="24"/>
      <c r="C23" s="24"/>
      <c r="D23" s="24"/>
      <c r="E23" s="24"/>
      <c r="F23" s="24"/>
      <c r="G23" s="24"/>
      <c r="H23" s="24"/>
      <c r="I23" s="24"/>
      <c r="J23" s="24"/>
      <c r="K23" s="24"/>
      <c r="L23" s="24"/>
      <c r="M23" s="130"/>
      <c r="N23" s="130"/>
      <c r="O23" s="130"/>
      <c r="P23" s="130"/>
      <c r="Q23" s="130"/>
      <c r="R23" s="130"/>
      <c r="S23" s="130"/>
      <c r="T23" s="130"/>
    </row>
    <row r="24" spans="1:21" ht="15" x14ac:dyDescent="0.25">
      <c r="A24" s="24"/>
      <c r="B24" s="24"/>
      <c r="C24" s="24"/>
      <c r="D24" s="24"/>
      <c r="E24" s="24"/>
      <c r="F24" s="24"/>
      <c r="G24" s="24"/>
      <c r="H24" s="24"/>
      <c r="I24" s="24"/>
      <c r="J24" s="24"/>
      <c r="K24" s="24"/>
      <c r="L24" s="24"/>
      <c r="M24" s="130"/>
      <c r="N24" s="130"/>
      <c r="O24" s="130"/>
      <c r="P24" s="130"/>
      <c r="Q24" s="130"/>
      <c r="R24" s="130"/>
      <c r="S24" s="130"/>
      <c r="T24" s="130"/>
    </row>
    <row r="25" spans="1:21" ht="15" x14ac:dyDescent="0.25">
      <c r="A25" s="24"/>
      <c r="B25" s="24"/>
      <c r="C25" s="24"/>
      <c r="D25" s="24"/>
      <c r="E25" s="24"/>
      <c r="F25" s="24"/>
      <c r="G25" s="24"/>
      <c r="H25" s="24"/>
      <c r="I25" s="24"/>
      <c r="J25" s="24"/>
      <c r="K25" s="24"/>
      <c r="L25" s="24"/>
      <c r="M25" s="130"/>
      <c r="N25" s="130"/>
      <c r="O25" s="130"/>
      <c r="P25" s="130"/>
      <c r="Q25" s="130"/>
      <c r="R25" s="130"/>
      <c r="S25" s="130"/>
      <c r="T25" s="130"/>
    </row>
    <row r="26" spans="1:21" ht="15" x14ac:dyDescent="0.25">
      <c r="A26" s="24"/>
      <c r="B26" s="24"/>
      <c r="C26" s="24"/>
      <c r="D26" s="24"/>
      <c r="E26" s="24"/>
      <c r="F26" s="24"/>
      <c r="G26" s="24"/>
      <c r="H26" s="24"/>
      <c r="I26" s="24"/>
      <c r="J26" s="24"/>
      <c r="K26" s="24"/>
      <c r="L26" s="24"/>
      <c r="M26" s="130"/>
      <c r="N26" s="130"/>
      <c r="O26" s="130"/>
      <c r="P26" s="130"/>
      <c r="Q26" s="130"/>
      <c r="R26" s="130"/>
      <c r="S26" s="130"/>
      <c r="T26" s="130"/>
    </row>
    <row r="27" spans="1:21" ht="15" x14ac:dyDescent="0.25">
      <c r="A27" s="24"/>
      <c r="B27" s="24"/>
      <c r="C27" s="24"/>
      <c r="D27" s="24"/>
      <c r="E27" s="24"/>
      <c r="F27" s="24"/>
      <c r="G27" s="24"/>
      <c r="H27" s="24"/>
      <c r="I27" s="24"/>
      <c r="J27" s="24"/>
      <c r="K27" s="24"/>
      <c r="L27" s="24"/>
      <c r="M27" s="130"/>
      <c r="N27" s="130"/>
      <c r="O27" s="130"/>
      <c r="P27" s="130"/>
      <c r="Q27" s="130"/>
      <c r="R27" s="130"/>
      <c r="S27" s="130"/>
      <c r="T27" s="130"/>
    </row>
    <row r="28" spans="1:21" ht="15" hidden="1" x14ac:dyDescent="0.25">
      <c r="A28" s="24"/>
      <c r="B28" s="24"/>
      <c r="C28" s="24"/>
      <c r="D28" s="24"/>
      <c r="E28" s="24"/>
      <c r="F28" s="24"/>
      <c r="G28" s="24"/>
      <c r="H28" s="24"/>
      <c r="I28" s="24"/>
      <c r="J28" s="24"/>
      <c r="K28" s="24"/>
      <c r="L28" s="24"/>
      <c r="M28" s="130"/>
      <c r="N28" s="130"/>
      <c r="O28" s="130"/>
      <c r="P28" s="130"/>
      <c r="Q28" s="130"/>
      <c r="R28" s="130"/>
      <c r="S28" s="130"/>
      <c r="T28" s="130"/>
    </row>
    <row r="29" spans="1:21" ht="15" hidden="1" x14ac:dyDescent="0.25">
      <c r="A29" s="24"/>
      <c r="B29" s="24"/>
      <c r="C29" s="24"/>
      <c r="D29" s="24"/>
      <c r="E29" s="24"/>
      <c r="F29" s="24"/>
      <c r="G29" s="24"/>
      <c r="H29" s="24"/>
      <c r="I29" s="24"/>
      <c r="J29" s="24"/>
      <c r="K29" s="24"/>
      <c r="L29" s="24"/>
      <c r="M29" s="130"/>
      <c r="N29" s="130"/>
      <c r="O29" s="130"/>
      <c r="P29" s="130"/>
      <c r="Q29" s="130"/>
      <c r="R29" s="130"/>
      <c r="S29" s="130"/>
      <c r="T29" s="130"/>
    </row>
    <row r="30" spans="1:21" ht="15" hidden="1" x14ac:dyDescent="0.25">
      <c r="A30" s="24"/>
      <c r="B30" s="24"/>
      <c r="C30" s="24"/>
      <c r="D30" s="24"/>
      <c r="E30" s="24"/>
      <c r="F30" s="24"/>
      <c r="G30" s="24"/>
      <c r="H30" s="24"/>
      <c r="I30" s="24"/>
      <c r="J30" s="24"/>
      <c r="K30" s="24"/>
      <c r="L30" s="24"/>
      <c r="M30" s="130"/>
      <c r="N30" s="130"/>
      <c r="O30" s="130"/>
      <c r="P30" s="130"/>
      <c r="Q30" s="130"/>
      <c r="R30" s="130"/>
      <c r="S30" s="130"/>
      <c r="T30" s="130"/>
    </row>
    <row r="31" spans="1:21" hidden="1" x14ac:dyDescent="0.2">
      <c r="A31" s="130"/>
      <c r="B31" s="130"/>
      <c r="C31" s="130"/>
      <c r="D31" s="130"/>
      <c r="E31" s="130"/>
      <c r="F31" s="130"/>
      <c r="G31" s="130"/>
      <c r="H31" s="130"/>
      <c r="I31" s="130"/>
      <c r="J31" s="130"/>
      <c r="K31" s="130"/>
      <c r="L31" s="130"/>
      <c r="M31" s="130"/>
      <c r="N31" s="130"/>
      <c r="O31" s="130"/>
      <c r="P31" s="130"/>
      <c r="Q31" s="130"/>
      <c r="R31" s="130"/>
      <c r="S31" s="130"/>
      <c r="T31" s="130"/>
    </row>
    <row r="32" spans="1:21" hidden="1" x14ac:dyDescent="0.2">
      <c r="A32" s="130"/>
      <c r="B32" s="130"/>
      <c r="C32" s="130"/>
      <c r="D32" s="130"/>
      <c r="E32" s="130"/>
      <c r="F32" s="130"/>
      <c r="G32" s="130"/>
      <c r="H32" s="130"/>
      <c r="I32" s="130"/>
      <c r="J32" s="130"/>
      <c r="K32" s="130"/>
      <c r="L32" s="130"/>
      <c r="M32" s="130"/>
      <c r="N32" s="130"/>
      <c r="O32" s="130"/>
      <c r="P32" s="130"/>
      <c r="Q32" s="130"/>
      <c r="R32" s="130"/>
      <c r="S32" s="130"/>
      <c r="T32" s="130"/>
    </row>
    <row r="33" spans="1:20" hidden="1" x14ac:dyDescent="0.2">
      <c r="A33" s="130"/>
      <c r="B33" s="130"/>
      <c r="C33" s="130"/>
      <c r="D33" s="130"/>
      <c r="E33" s="130"/>
      <c r="F33" s="130"/>
      <c r="G33" s="130"/>
      <c r="H33" s="130"/>
      <c r="I33" s="130"/>
      <c r="J33" s="130"/>
      <c r="K33" s="130"/>
      <c r="L33" s="130"/>
      <c r="M33" s="130"/>
      <c r="N33" s="130"/>
      <c r="O33" s="130"/>
      <c r="P33" s="130"/>
      <c r="Q33" s="130"/>
      <c r="R33" s="130"/>
      <c r="S33" s="130"/>
      <c r="T33" s="130"/>
    </row>
    <row r="34" spans="1:20" hidden="1" x14ac:dyDescent="0.2">
      <c r="A34" s="130"/>
      <c r="B34" s="130"/>
      <c r="C34" s="130"/>
      <c r="D34" s="130"/>
      <c r="E34" s="130"/>
      <c r="F34" s="130"/>
      <c r="G34" s="130"/>
      <c r="H34" s="130"/>
      <c r="I34" s="130"/>
      <c r="J34" s="130"/>
      <c r="K34" s="130"/>
      <c r="L34" s="130"/>
      <c r="M34" s="130"/>
      <c r="N34" s="130"/>
      <c r="O34" s="130"/>
      <c r="P34" s="130"/>
      <c r="Q34" s="130"/>
      <c r="R34" s="130"/>
      <c r="S34" s="130"/>
      <c r="T34" s="130"/>
    </row>
    <row r="35" spans="1:20" hidden="1" x14ac:dyDescent="0.2">
      <c r="A35" s="130"/>
      <c r="B35" s="130"/>
      <c r="C35" s="130"/>
      <c r="D35" s="130"/>
      <c r="E35" s="130"/>
      <c r="F35" s="130"/>
      <c r="G35" s="130"/>
      <c r="H35" s="130"/>
      <c r="I35" s="130"/>
      <c r="J35" s="130"/>
      <c r="K35" s="130"/>
      <c r="L35" s="130"/>
      <c r="M35" s="130"/>
      <c r="N35" s="130"/>
      <c r="O35" s="130"/>
      <c r="P35" s="130"/>
      <c r="Q35" s="130"/>
      <c r="R35" s="130"/>
      <c r="S35" s="130"/>
      <c r="T35" s="130"/>
    </row>
    <row r="36" spans="1:20" hidden="1" x14ac:dyDescent="0.2">
      <c r="A36" s="130"/>
      <c r="B36" s="130"/>
      <c r="C36" s="130"/>
      <c r="D36" s="130"/>
      <c r="E36" s="130"/>
      <c r="F36" s="130"/>
      <c r="G36" s="130"/>
      <c r="H36" s="130"/>
      <c r="I36" s="130"/>
      <c r="J36" s="130"/>
      <c r="K36" s="130"/>
      <c r="L36" s="130"/>
      <c r="M36" s="130"/>
      <c r="N36" s="130"/>
      <c r="O36" s="130"/>
      <c r="P36" s="130"/>
      <c r="Q36" s="130"/>
      <c r="R36" s="130"/>
      <c r="S36" s="130"/>
      <c r="T36" s="130"/>
    </row>
    <row r="37" spans="1:20" hidden="1" x14ac:dyDescent="0.2">
      <c r="A37" s="130"/>
      <c r="B37" s="130"/>
      <c r="C37" s="130"/>
      <c r="D37" s="130"/>
      <c r="E37" s="130"/>
      <c r="F37" s="130"/>
      <c r="G37" s="130"/>
      <c r="H37" s="130"/>
      <c r="I37" s="130"/>
      <c r="J37" s="130"/>
      <c r="K37" s="130"/>
      <c r="L37" s="130"/>
      <c r="M37" s="130"/>
      <c r="N37" s="130"/>
      <c r="O37" s="130"/>
      <c r="P37" s="130"/>
      <c r="Q37" s="130"/>
      <c r="R37" s="130"/>
      <c r="S37" s="130"/>
      <c r="T37" s="130"/>
    </row>
    <row r="38" spans="1:20" hidden="1" x14ac:dyDescent="0.2">
      <c r="A38" s="130"/>
      <c r="B38" s="130"/>
      <c r="C38" s="130"/>
      <c r="D38" s="130"/>
      <c r="E38" s="130"/>
      <c r="F38" s="130"/>
      <c r="G38" s="130"/>
      <c r="H38" s="130"/>
      <c r="I38" s="130"/>
      <c r="J38" s="130"/>
      <c r="K38" s="130"/>
      <c r="L38" s="130"/>
      <c r="M38" s="130"/>
      <c r="N38" s="130"/>
      <c r="O38" s="130"/>
      <c r="P38" s="130"/>
      <c r="Q38" s="130"/>
      <c r="R38" s="130"/>
      <c r="S38" s="130"/>
      <c r="T38" s="130"/>
    </row>
    <row r="39" spans="1:20" hidden="1" x14ac:dyDescent="0.2">
      <c r="A39" s="130"/>
      <c r="B39" s="130"/>
      <c r="C39" s="130"/>
      <c r="D39" s="130"/>
      <c r="E39" s="130"/>
      <c r="F39" s="130"/>
      <c r="G39" s="130"/>
      <c r="H39" s="130"/>
      <c r="I39" s="130"/>
      <c r="J39" s="130"/>
      <c r="K39" s="130"/>
      <c r="L39" s="130"/>
      <c r="M39" s="130"/>
      <c r="N39" s="130"/>
      <c r="O39" s="130"/>
      <c r="P39" s="130"/>
      <c r="Q39" s="130"/>
      <c r="R39" s="130"/>
      <c r="S39" s="130"/>
      <c r="T39" s="130"/>
    </row>
    <row r="40" spans="1:20" hidden="1" x14ac:dyDescent="0.2">
      <c r="A40" s="130"/>
      <c r="B40" s="130"/>
      <c r="C40" s="130"/>
      <c r="D40" s="130"/>
      <c r="E40" s="130"/>
      <c r="F40" s="130"/>
      <c r="G40" s="130"/>
      <c r="H40" s="130"/>
      <c r="I40" s="130"/>
      <c r="J40" s="130"/>
      <c r="K40" s="130"/>
      <c r="L40" s="130"/>
      <c r="M40" s="130"/>
      <c r="N40" s="130"/>
      <c r="O40" s="130"/>
      <c r="P40" s="130"/>
      <c r="Q40" s="130"/>
      <c r="R40" s="130"/>
      <c r="S40" s="130"/>
      <c r="T40" s="130"/>
    </row>
    <row r="41" spans="1:20" hidden="1" x14ac:dyDescent="0.2">
      <c r="A41" s="130"/>
      <c r="B41" s="130"/>
      <c r="C41" s="130"/>
      <c r="D41" s="130"/>
      <c r="E41" s="130"/>
      <c r="F41" s="130"/>
      <c r="G41" s="130"/>
      <c r="H41" s="130"/>
      <c r="I41" s="130"/>
      <c r="J41" s="130"/>
      <c r="K41" s="130"/>
      <c r="L41" s="130"/>
      <c r="M41" s="130"/>
      <c r="N41" s="130"/>
      <c r="O41" s="130"/>
      <c r="P41" s="130"/>
      <c r="Q41" s="130"/>
      <c r="R41" s="130"/>
      <c r="S41" s="130"/>
      <c r="T41" s="130"/>
    </row>
    <row r="42" spans="1:20" hidden="1" x14ac:dyDescent="0.2">
      <c r="A42" s="130"/>
      <c r="B42" s="130"/>
      <c r="C42" s="130"/>
      <c r="D42" s="130"/>
      <c r="E42" s="130"/>
      <c r="F42" s="130"/>
      <c r="G42" s="130"/>
      <c r="H42" s="130"/>
      <c r="I42" s="130"/>
      <c r="J42" s="130"/>
      <c r="K42" s="130"/>
      <c r="L42" s="130"/>
      <c r="M42" s="130"/>
      <c r="N42" s="130"/>
      <c r="O42" s="130"/>
      <c r="P42" s="130"/>
      <c r="Q42" s="130"/>
    </row>
    <row r="43" spans="1:20" hidden="1" x14ac:dyDescent="0.2">
      <c r="A43" s="130"/>
      <c r="B43" s="130"/>
      <c r="C43" s="130"/>
      <c r="D43" s="130"/>
      <c r="E43" s="130"/>
      <c r="F43" s="130"/>
      <c r="G43" s="130"/>
      <c r="H43" s="130"/>
      <c r="I43" s="130"/>
      <c r="J43" s="130"/>
      <c r="K43" s="130"/>
      <c r="L43" s="130"/>
      <c r="M43" s="130"/>
      <c r="N43" s="130"/>
      <c r="O43" s="130"/>
      <c r="P43" s="130"/>
      <c r="Q43" s="130"/>
    </row>
    <row r="44" spans="1:20" hidden="1" x14ac:dyDescent="0.2">
      <c r="A44" s="130"/>
      <c r="B44" s="130"/>
      <c r="C44" s="130"/>
      <c r="D44" s="130"/>
      <c r="E44" s="130"/>
      <c r="F44" s="130"/>
      <c r="G44" s="130"/>
      <c r="H44" s="130"/>
      <c r="I44" s="130"/>
      <c r="J44" s="130"/>
      <c r="K44" s="130"/>
      <c r="L44" s="130"/>
      <c r="M44" s="130"/>
      <c r="N44" s="130"/>
      <c r="O44" s="130"/>
      <c r="P44" s="130"/>
      <c r="Q44" s="130"/>
    </row>
  </sheetData>
  <sheetProtection sheet="1" objects="1" scenarios="1"/>
  <sortState ref="A5:O6">
    <sortCondition ref="B5:B6"/>
  </sortState>
  <mergeCells count="8">
    <mergeCell ref="A1:G1"/>
    <mergeCell ref="I1:O1"/>
    <mergeCell ref="B2:C2"/>
    <mergeCell ref="D2:E2"/>
    <mergeCell ref="F2:G2"/>
    <mergeCell ref="J2:K2"/>
    <mergeCell ref="L2:M2"/>
    <mergeCell ref="N2:O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104"/>
  <sheetViews>
    <sheetView workbookViewId="0">
      <pane ySplit="1" topLeftCell="A2" activePane="bottomLeft" state="frozen"/>
      <selection pane="bottomLeft" activeCell="K2" sqref="K2"/>
    </sheetView>
  </sheetViews>
  <sheetFormatPr defaultColWidth="0" defaultRowHeight="15" zeroHeight="1" x14ac:dyDescent="0.25"/>
  <cols>
    <col min="1" max="1" width="24.42578125" style="84" bestFit="1" customWidth="1"/>
    <col min="2" max="2" width="14.7109375" bestFit="1" customWidth="1"/>
    <col min="3" max="3" width="23.85546875" customWidth="1"/>
    <col min="4" max="8" width="9.140625" customWidth="1"/>
    <col min="9" max="9" width="15.5703125" style="79" customWidth="1"/>
    <col min="10" max="10" width="13.7109375" style="79" customWidth="1"/>
    <col min="11" max="11" width="14.7109375" style="79" customWidth="1"/>
    <col min="12" max="12" width="17.140625" style="79" customWidth="1"/>
    <col min="13" max="13" width="12.5703125" style="79" customWidth="1"/>
    <col min="14" max="14" width="16.7109375" style="79" customWidth="1"/>
    <col min="15" max="15" width="19.140625" style="16" customWidth="1"/>
    <col min="16" max="16" width="13.85546875" style="79" customWidth="1"/>
    <col min="17" max="17" width="9.140625" style="79" customWidth="1"/>
    <col min="18" max="18" width="34" style="1" customWidth="1"/>
    <col min="19" max="19" width="9.140625" style="24" customWidth="1"/>
    <col min="20" max="21" width="0" style="24" hidden="1" customWidth="1"/>
    <col min="22" max="22" width="0" hidden="1" customWidth="1"/>
    <col min="23" max="16384" width="9.140625" hidden="1"/>
  </cols>
  <sheetData>
    <row r="1" spans="1:22" s="398" customFormat="1" ht="60" x14ac:dyDescent="0.25">
      <c r="A1" s="399" t="s">
        <v>244</v>
      </c>
      <c r="B1" s="400" t="s">
        <v>245</v>
      </c>
      <c r="C1" s="399" t="s">
        <v>245</v>
      </c>
      <c r="D1" s="889" t="s">
        <v>182</v>
      </c>
      <c r="E1" s="889"/>
      <c r="F1" s="889" t="s">
        <v>246</v>
      </c>
      <c r="G1" s="889"/>
      <c r="H1" s="399" t="s">
        <v>230</v>
      </c>
      <c r="I1" s="400" t="s">
        <v>461</v>
      </c>
      <c r="J1" s="400" t="s">
        <v>961</v>
      </c>
      <c r="K1" s="400" t="s">
        <v>964</v>
      </c>
      <c r="L1" s="400" t="s">
        <v>462</v>
      </c>
      <c r="M1" s="400" t="s">
        <v>962</v>
      </c>
      <c r="N1" s="400" t="s">
        <v>963</v>
      </c>
      <c r="O1" s="400" t="s">
        <v>442</v>
      </c>
      <c r="P1" s="400" t="s">
        <v>288</v>
      </c>
      <c r="Q1" s="400" t="s">
        <v>443</v>
      </c>
      <c r="R1" s="399" t="s">
        <v>286</v>
      </c>
      <c r="S1" s="401"/>
      <c r="T1" s="401"/>
      <c r="U1" s="401"/>
    </row>
    <row r="2" spans="1:22" x14ac:dyDescent="0.25">
      <c r="A2" s="875" t="s">
        <v>726</v>
      </c>
      <c r="B2" s="880" t="s">
        <v>247</v>
      </c>
      <c r="C2" s="388"/>
      <c r="D2" s="884" t="s">
        <v>182</v>
      </c>
      <c r="E2" s="884"/>
      <c r="F2" s="884" t="s">
        <v>246</v>
      </c>
      <c r="G2" s="884"/>
      <c r="H2" s="885" t="s">
        <v>230</v>
      </c>
      <c r="I2" s="425" t="str">
        <f>B4</f>
        <v>Under $500</v>
      </c>
      <c r="J2" s="435">
        <f>E4</f>
        <v>0.25</v>
      </c>
      <c r="K2" s="449">
        <f>H4</f>
        <v>4</v>
      </c>
      <c r="L2" s="452" t="s">
        <v>619</v>
      </c>
      <c r="M2" s="452" t="s">
        <v>191</v>
      </c>
      <c r="N2" s="452" t="s">
        <v>191</v>
      </c>
      <c r="O2" s="453" t="s">
        <v>444</v>
      </c>
      <c r="P2" s="466">
        <f>108/116</f>
        <v>0.93103448275862066</v>
      </c>
      <c r="Q2" s="469">
        <f>SUM(H4:H7)</f>
        <v>116</v>
      </c>
      <c r="R2" s="479"/>
      <c r="S2" s="486"/>
      <c r="T2" s="387"/>
      <c r="U2" s="387"/>
      <c r="V2" s="78"/>
    </row>
    <row r="3" spans="1:22" x14ac:dyDescent="0.25">
      <c r="A3" s="875"/>
      <c r="B3" s="880"/>
      <c r="C3" s="388"/>
      <c r="D3" s="391" t="s">
        <v>249</v>
      </c>
      <c r="E3" s="391" t="s">
        <v>250</v>
      </c>
      <c r="F3" s="391" t="s">
        <v>249</v>
      </c>
      <c r="G3" s="391" t="s">
        <v>250</v>
      </c>
      <c r="H3" s="885"/>
      <c r="I3" s="425"/>
      <c r="J3" s="436"/>
      <c r="K3" s="436"/>
      <c r="L3" s="436"/>
      <c r="M3" s="436"/>
      <c r="N3" s="436"/>
      <c r="O3" s="454"/>
      <c r="P3" s="436"/>
      <c r="Q3" s="436"/>
      <c r="R3" s="480"/>
      <c r="S3" s="487"/>
      <c r="T3" s="387"/>
      <c r="U3" s="387"/>
      <c r="V3" s="78"/>
    </row>
    <row r="4" spans="1:22" x14ac:dyDescent="0.25">
      <c r="A4" s="875"/>
      <c r="B4" s="79" t="s">
        <v>251</v>
      </c>
      <c r="C4" s="79" t="s">
        <v>291</v>
      </c>
      <c r="D4">
        <v>1</v>
      </c>
      <c r="E4" s="6">
        <f>D4/H4</f>
        <v>0.25</v>
      </c>
      <c r="F4">
        <v>3</v>
      </c>
      <c r="G4" s="6">
        <f>F4/H4</f>
        <v>0.75</v>
      </c>
      <c r="H4" s="80">
        <f>F4+D4</f>
        <v>4</v>
      </c>
      <c r="I4" s="426"/>
      <c r="J4" s="437"/>
      <c r="K4" s="437"/>
      <c r="L4" s="437"/>
      <c r="M4" s="437"/>
      <c r="N4" s="437"/>
      <c r="O4" s="455"/>
      <c r="P4" s="437"/>
      <c r="Q4" s="437"/>
      <c r="R4" s="480"/>
      <c r="S4" s="292"/>
    </row>
    <row r="5" spans="1:22" x14ac:dyDescent="0.25">
      <c r="A5" s="875"/>
      <c r="B5" s="79" t="s">
        <v>252</v>
      </c>
      <c r="C5" s="79" t="s">
        <v>292</v>
      </c>
      <c r="D5">
        <v>21</v>
      </c>
      <c r="E5" s="6">
        <f>D5/H5</f>
        <v>0.80769230769230771</v>
      </c>
      <c r="F5">
        <v>5</v>
      </c>
      <c r="G5" s="6">
        <f>F5/H5</f>
        <v>0.19230769230769232</v>
      </c>
      <c r="H5" s="80">
        <f>F5+D5</f>
        <v>26</v>
      </c>
      <c r="I5" s="426"/>
      <c r="J5" s="437"/>
      <c r="K5" s="437"/>
      <c r="L5" s="437"/>
      <c r="M5" s="437"/>
      <c r="N5" s="437"/>
      <c r="O5" s="455"/>
      <c r="P5" s="437"/>
      <c r="Q5" s="437"/>
      <c r="R5" s="481"/>
      <c r="S5" s="292"/>
    </row>
    <row r="6" spans="1:22" x14ac:dyDescent="0.25">
      <c r="A6" s="875"/>
      <c r="B6" s="79" t="s">
        <v>253</v>
      </c>
      <c r="C6" s="79" t="s">
        <v>293</v>
      </c>
      <c r="D6">
        <v>20</v>
      </c>
      <c r="E6" s="6">
        <f>D6/H6</f>
        <v>1</v>
      </c>
      <c r="F6">
        <v>0</v>
      </c>
      <c r="G6" s="6">
        <f>F6/H6</f>
        <v>0</v>
      </c>
      <c r="H6" s="80">
        <f>F6+D6</f>
        <v>20</v>
      </c>
      <c r="I6" s="426"/>
      <c r="J6" s="437"/>
      <c r="K6" s="437"/>
      <c r="L6" s="437"/>
      <c r="M6" s="437"/>
      <c r="N6" s="437"/>
      <c r="O6" s="455"/>
      <c r="P6" s="437"/>
      <c r="Q6" s="437"/>
      <c r="R6" s="481"/>
      <c r="S6" s="292"/>
    </row>
    <row r="7" spans="1:22" s="344" customFormat="1" x14ac:dyDescent="0.25">
      <c r="A7" s="876"/>
      <c r="B7" s="395" t="s">
        <v>254</v>
      </c>
      <c r="C7" s="395" t="s">
        <v>294</v>
      </c>
      <c r="D7" s="344">
        <v>66</v>
      </c>
      <c r="E7" s="396">
        <f>D7/H7</f>
        <v>1</v>
      </c>
      <c r="F7" s="344">
        <v>0</v>
      </c>
      <c r="G7" s="396">
        <f>F7/H7</f>
        <v>0</v>
      </c>
      <c r="H7" s="397">
        <f>F7+D7</f>
        <v>66</v>
      </c>
      <c r="I7" s="427"/>
      <c r="J7" s="438"/>
      <c r="K7" s="438"/>
      <c r="L7" s="438"/>
      <c r="M7" s="438"/>
      <c r="N7" s="438"/>
      <c r="O7" s="456"/>
      <c r="P7" s="438"/>
      <c r="Q7" s="438"/>
      <c r="R7" s="482"/>
      <c r="S7" s="291"/>
      <c r="T7" s="213"/>
      <c r="U7" s="213"/>
    </row>
    <row r="8" spans="1:22" ht="30" x14ac:dyDescent="0.25">
      <c r="A8" s="874" t="s">
        <v>85</v>
      </c>
      <c r="B8" s="880" t="s">
        <v>247</v>
      </c>
      <c r="C8" s="389"/>
      <c r="D8" s="884" t="s">
        <v>182</v>
      </c>
      <c r="E8" s="884"/>
      <c r="F8" s="884" t="s">
        <v>255</v>
      </c>
      <c r="G8" s="884"/>
      <c r="H8" s="885" t="s">
        <v>230</v>
      </c>
      <c r="I8" s="425" t="s">
        <v>445</v>
      </c>
      <c r="J8" s="439">
        <f>SUM(D10:D11)/SUM(D10:D11,F10:F11)</f>
        <v>0.3577981651376147</v>
      </c>
      <c r="K8" s="450">
        <f>SUM(H10:H11)</f>
        <v>109</v>
      </c>
      <c r="L8" s="436" t="s">
        <v>619</v>
      </c>
      <c r="M8" s="436" t="s">
        <v>191</v>
      </c>
      <c r="N8" s="436" t="s">
        <v>191</v>
      </c>
      <c r="O8" s="454" t="s">
        <v>451</v>
      </c>
      <c r="P8" s="467">
        <f>591/712</f>
        <v>0.8300561797752809</v>
      </c>
      <c r="Q8" s="470">
        <f>SUM(H10:H19)</f>
        <v>712</v>
      </c>
      <c r="R8" s="483" t="s">
        <v>248</v>
      </c>
      <c r="S8" s="292"/>
    </row>
    <row r="9" spans="1:22" x14ac:dyDescent="0.25">
      <c r="A9" s="875"/>
      <c r="B9" s="880"/>
      <c r="C9" s="389"/>
      <c r="D9" s="391" t="s">
        <v>249</v>
      </c>
      <c r="E9" s="391" t="s">
        <v>250</v>
      </c>
      <c r="F9" s="391" t="s">
        <v>249</v>
      </c>
      <c r="G9" s="391" t="s">
        <v>250</v>
      </c>
      <c r="H9" s="885"/>
      <c r="I9" s="425"/>
      <c r="J9" s="436"/>
      <c r="K9" s="436"/>
      <c r="L9" s="436"/>
      <c r="M9" s="436"/>
      <c r="N9" s="436"/>
      <c r="O9" s="454"/>
      <c r="P9" s="436"/>
      <c r="Q9" s="436"/>
      <c r="R9" s="481"/>
      <c r="S9" s="292"/>
    </row>
    <row r="10" spans="1:22" x14ac:dyDescent="0.25">
      <c r="A10" s="875"/>
      <c r="B10" s="79" t="s">
        <v>256</v>
      </c>
      <c r="C10" s="79" t="s">
        <v>295</v>
      </c>
      <c r="D10">
        <v>1</v>
      </c>
      <c r="E10" s="6">
        <f>D10/H10</f>
        <v>0.16666666666666666</v>
      </c>
      <c r="F10">
        <v>5</v>
      </c>
      <c r="G10" s="6">
        <f>F10/H10</f>
        <v>0.83333333333333337</v>
      </c>
      <c r="H10" s="80">
        <f>D10+F10</f>
        <v>6</v>
      </c>
      <c r="I10" s="426"/>
      <c r="J10" s="437"/>
      <c r="K10" s="437"/>
      <c r="L10" s="437"/>
      <c r="M10" s="437"/>
      <c r="N10" s="437"/>
      <c r="O10" s="455"/>
      <c r="P10" s="437"/>
      <c r="Q10" s="437"/>
      <c r="R10" s="481"/>
      <c r="S10" s="292"/>
      <c r="V10" s="80"/>
    </row>
    <row r="11" spans="1:22" x14ac:dyDescent="0.25">
      <c r="A11" s="875"/>
      <c r="B11" s="79" t="s">
        <v>257</v>
      </c>
      <c r="C11" s="79" t="s">
        <v>296</v>
      </c>
      <c r="D11">
        <v>38</v>
      </c>
      <c r="E11" s="6">
        <f t="shared" ref="E11:E19" si="0">D11/H11</f>
        <v>0.36893203883495146</v>
      </c>
      <c r="F11">
        <v>65</v>
      </c>
      <c r="G11" s="6">
        <f t="shared" ref="G11:G19" si="1">F11/H11</f>
        <v>0.6310679611650486</v>
      </c>
      <c r="H11" s="80">
        <f t="shared" ref="H11:H19" si="2">D11+F11</f>
        <v>103</v>
      </c>
      <c r="I11" s="426"/>
      <c r="J11" s="437"/>
      <c r="K11" s="437"/>
      <c r="L11" s="437"/>
      <c r="M11" s="437"/>
      <c r="N11" s="437"/>
      <c r="O11" s="455"/>
      <c r="P11" s="437"/>
      <c r="Q11" s="437"/>
      <c r="R11" s="481"/>
      <c r="S11" s="292"/>
      <c r="V11" s="80"/>
    </row>
    <row r="12" spans="1:22" x14ac:dyDescent="0.25">
      <c r="A12" s="875"/>
      <c r="B12" s="79" t="s">
        <v>258</v>
      </c>
      <c r="C12" s="79" t="s">
        <v>297</v>
      </c>
      <c r="D12">
        <v>64</v>
      </c>
      <c r="E12" s="6">
        <f t="shared" si="0"/>
        <v>0.8</v>
      </c>
      <c r="F12">
        <v>16</v>
      </c>
      <c r="G12" s="6">
        <f t="shared" si="1"/>
        <v>0.2</v>
      </c>
      <c r="H12" s="80">
        <f t="shared" si="2"/>
        <v>80</v>
      </c>
      <c r="I12" s="426"/>
      <c r="J12" s="437"/>
      <c r="K12" s="437"/>
      <c r="L12" s="437"/>
      <c r="M12" s="437"/>
      <c r="N12" s="437"/>
      <c r="O12" s="455"/>
      <c r="P12" s="437"/>
      <c r="Q12" s="437"/>
      <c r="R12" s="481"/>
      <c r="S12" s="292"/>
      <c r="V12" s="80"/>
    </row>
    <row r="13" spans="1:22" x14ac:dyDescent="0.25">
      <c r="A13" s="875"/>
      <c r="B13" s="79" t="s">
        <v>259</v>
      </c>
      <c r="C13" s="79" t="s">
        <v>298</v>
      </c>
      <c r="D13">
        <v>65</v>
      </c>
      <c r="E13" s="6">
        <f t="shared" si="0"/>
        <v>0.95588235294117652</v>
      </c>
      <c r="F13">
        <v>3</v>
      </c>
      <c r="G13" s="6">
        <f t="shared" si="1"/>
        <v>4.4117647058823532E-2</v>
      </c>
      <c r="H13" s="80">
        <f t="shared" si="2"/>
        <v>68</v>
      </c>
      <c r="I13" s="426"/>
      <c r="J13" s="437"/>
      <c r="K13" s="437"/>
      <c r="L13" s="437"/>
      <c r="M13" s="437"/>
      <c r="N13" s="437"/>
      <c r="O13" s="455"/>
      <c r="P13" s="437"/>
      <c r="Q13" s="437"/>
      <c r="R13" s="481"/>
      <c r="S13" s="292"/>
      <c r="V13" s="80"/>
    </row>
    <row r="14" spans="1:22" x14ac:dyDescent="0.25">
      <c r="A14" s="875"/>
      <c r="B14" s="79" t="s">
        <v>260</v>
      </c>
      <c r="C14" s="79" t="s">
        <v>299</v>
      </c>
      <c r="D14">
        <v>84</v>
      </c>
      <c r="E14" s="6">
        <f t="shared" si="0"/>
        <v>1</v>
      </c>
      <c r="F14">
        <v>0</v>
      </c>
      <c r="G14" s="6">
        <f t="shared" si="1"/>
        <v>0</v>
      </c>
      <c r="H14" s="80">
        <f t="shared" si="2"/>
        <v>84</v>
      </c>
      <c r="I14" s="426"/>
      <c r="J14" s="437"/>
      <c r="K14" s="437"/>
      <c r="L14" s="437"/>
      <c r="M14" s="437"/>
      <c r="N14" s="437"/>
      <c r="O14" s="455"/>
      <c r="P14" s="437"/>
      <c r="Q14" s="437"/>
      <c r="R14" s="481"/>
      <c r="S14" s="292"/>
      <c r="V14" s="80"/>
    </row>
    <row r="15" spans="1:22" x14ac:dyDescent="0.25">
      <c r="A15" s="875"/>
      <c r="B15" s="82" t="s">
        <v>261</v>
      </c>
      <c r="C15" s="79" t="s">
        <v>300</v>
      </c>
      <c r="D15">
        <v>98</v>
      </c>
      <c r="E15" s="6">
        <f t="shared" si="0"/>
        <v>0.95145631067961167</v>
      </c>
      <c r="F15">
        <v>5</v>
      </c>
      <c r="G15" s="6">
        <f t="shared" si="1"/>
        <v>4.8543689320388349E-2</v>
      </c>
      <c r="H15" s="80">
        <f t="shared" si="2"/>
        <v>103</v>
      </c>
      <c r="I15" s="426"/>
      <c r="J15" s="437"/>
      <c r="K15" s="437"/>
      <c r="L15" s="437"/>
      <c r="M15" s="437"/>
      <c r="N15" s="437"/>
      <c r="O15" s="455"/>
      <c r="P15" s="437"/>
      <c r="Q15" s="437"/>
      <c r="R15" s="481"/>
      <c r="S15" s="292"/>
      <c r="V15" s="80"/>
    </row>
    <row r="16" spans="1:22" x14ac:dyDescent="0.25">
      <c r="A16" s="875"/>
      <c r="B16" s="82" t="s">
        <v>262</v>
      </c>
      <c r="C16" s="79" t="s">
        <v>301</v>
      </c>
      <c r="D16">
        <v>63</v>
      </c>
      <c r="E16" s="6">
        <f t="shared" si="0"/>
        <v>0.88732394366197187</v>
      </c>
      <c r="F16">
        <v>8</v>
      </c>
      <c r="G16" s="6">
        <f t="shared" si="1"/>
        <v>0.11267605633802817</v>
      </c>
      <c r="H16" s="80">
        <f t="shared" si="2"/>
        <v>71</v>
      </c>
      <c r="I16" s="426"/>
      <c r="J16" s="437"/>
      <c r="K16" s="437"/>
      <c r="L16" s="437"/>
      <c r="M16" s="437"/>
      <c r="N16" s="437"/>
      <c r="O16" s="455"/>
      <c r="P16" s="437"/>
      <c r="Q16" s="437"/>
      <c r="R16" s="481"/>
      <c r="S16" s="292"/>
      <c r="V16" s="80"/>
    </row>
    <row r="17" spans="1:22" x14ac:dyDescent="0.25">
      <c r="A17" s="875"/>
      <c r="B17" s="82" t="s">
        <v>263</v>
      </c>
      <c r="C17" s="79" t="s">
        <v>302</v>
      </c>
      <c r="D17">
        <v>42</v>
      </c>
      <c r="E17" s="6">
        <f t="shared" si="0"/>
        <v>0.8936170212765957</v>
      </c>
      <c r="F17">
        <v>5</v>
      </c>
      <c r="G17" s="6">
        <f t="shared" si="1"/>
        <v>0.10638297872340426</v>
      </c>
      <c r="H17" s="80">
        <f t="shared" si="2"/>
        <v>47</v>
      </c>
      <c r="I17" s="426"/>
      <c r="J17" s="437"/>
      <c r="K17" s="437"/>
      <c r="L17" s="437"/>
      <c r="M17" s="437"/>
      <c r="N17" s="437"/>
      <c r="O17" s="455"/>
      <c r="P17" s="437"/>
      <c r="Q17" s="437"/>
      <c r="R17" s="481"/>
      <c r="S17" s="292"/>
      <c r="V17" s="80"/>
    </row>
    <row r="18" spans="1:22" x14ac:dyDescent="0.25">
      <c r="A18" s="875"/>
      <c r="B18" s="82" t="s">
        <v>264</v>
      </c>
      <c r="C18" s="79" t="s">
        <v>303</v>
      </c>
      <c r="D18">
        <v>44</v>
      </c>
      <c r="E18" s="6">
        <f t="shared" si="0"/>
        <v>0.91666666666666663</v>
      </c>
      <c r="F18">
        <v>4</v>
      </c>
      <c r="G18" s="6">
        <f t="shared" si="1"/>
        <v>8.3333333333333329E-2</v>
      </c>
      <c r="H18" s="80">
        <f t="shared" si="2"/>
        <v>48</v>
      </c>
      <c r="I18" s="426"/>
      <c r="J18" s="437"/>
      <c r="K18" s="437"/>
      <c r="L18" s="437"/>
      <c r="M18" s="437"/>
      <c r="N18" s="437"/>
      <c r="O18" s="455"/>
      <c r="P18" s="437"/>
      <c r="Q18" s="437"/>
      <c r="R18" s="481"/>
      <c r="S18" s="292"/>
      <c r="V18" s="80"/>
    </row>
    <row r="19" spans="1:22" s="344" customFormat="1" x14ac:dyDescent="0.25">
      <c r="A19" s="876"/>
      <c r="B19" s="402" t="s">
        <v>265</v>
      </c>
      <c r="C19" s="395" t="s">
        <v>304</v>
      </c>
      <c r="D19" s="344">
        <v>92</v>
      </c>
      <c r="E19" s="396">
        <f t="shared" si="0"/>
        <v>0.90196078431372551</v>
      </c>
      <c r="F19" s="344">
        <v>10</v>
      </c>
      <c r="G19" s="396">
        <f t="shared" si="1"/>
        <v>9.8039215686274508E-2</v>
      </c>
      <c r="H19" s="397">
        <f t="shared" si="2"/>
        <v>102</v>
      </c>
      <c r="I19" s="427"/>
      <c r="J19" s="438"/>
      <c r="K19" s="438"/>
      <c r="L19" s="438"/>
      <c r="M19" s="438"/>
      <c r="N19" s="438"/>
      <c r="O19" s="456"/>
      <c r="P19" s="438"/>
      <c r="Q19" s="438"/>
      <c r="R19" s="482"/>
      <c r="S19" s="291"/>
      <c r="T19" s="213"/>
      <c r="U19" s="213"/>
      <c r="V19" s="397"/>
    </row>
    <row r="20" spans="1:22" ht="30" x14ac:dyDescent="0.25">
      <c r="A20" s="874" t="s">
        <v>86</v>
      </c>
      <c r="B20" s="880" t="s">
        <v>247</v>
      </c>
      <c r="C20" s="389"/>
      <c r="D20" s="884" t="s">
        <v>182</v>
      </c>
      <c r="E20" s="884"/>
      <c r="F20" s="884" t="s">
        <v>255</v>
      </c>
      <c r="G20" s="884"/>
      <c r="H20" s="885" t="s">
        <v>230</v>
      </c>
      <c r="I20" s="425" t="s">
        <v>251</v>
      </c>
      <c r="J20" s="439">
        <f>SUM(D22:D23)/SUM(H22:H23)</f>
        <v>0.32142857142857145</v>
      </c>
      <c r="K20" s="450">
        <f>SUM(H22:H23)</f>
        <v>28</v>
      </c>
      <c r="L20" s="436" t="s">
        <v>619</v>
      </c>
      <c r="M20" s="436" t="s">
        <v>191</v>
      </c>
      <c r="N20" s="436" t="s">
        <v>191</v>
      </c>
      <c r="O20" s="454" t="s">
        <v>452</v>
      </c>
      <c r="P20" s="467">
        <f>38/67</f>
        <v>0.56716417910447758</v>
      </c>
      <c r="Q20" s="470">
        <f>SUM(H22:H26)</f>
        <v>67</v>
      </c>
      <c r="R20" s="481" t="s">
        <v>266</v>
      </c>
      <c r="S20" s="292"/>
    </row>
    <row r="21" spans="1:22" x14ac:dyDescent="0.25">
      <c r="A21" s="875"/>
      <c r="B21" s="880"/>
      <c r="C21" s="389"/>
      <c r="D21" s="391" t="s">
        <v>249</v>
      </c>
      <c r="E21" s="391" t="s">
        <v>250</v>
      </c>
      <c r="F21" s="391" t="s">
        <v>249</v>
      </c>
      <c r="G21" s="392" t="s">
        <v>250</v>
      </c>
      <c r="H21" s="885"/>
      <c r="I21" s="425"/>
      <c r="J21" s="436"/>
      <c r="K21" s="436"/>
      <c r="L21" s="436"/>
      <c r="M21" s="436"/>
      <c r="N21" s="436"/>
      <c r="O21" s="454"/>
      <c r="P21" s="436"/>
      <c r="Q21" s="436"/>
      <c r="R21" s="481"/>
      <c r="S21" s="292"/>
    </row>
    <row r="22" spans="1:22" x14ac:dyDescent="0.25">
      <c r="A22" s="875"/>
      <c r="B22" s="79" t="s">
        <v>267</v>
      </c>
      <c r="C22" s="79" t="s">
        <v>305</v>
      </c>
      <c r="D22" s="81">
        <v>4</v>
      </c>
      <c r="E22" s="6">
        <f>D22/H22</f>
        <v>0.36363636363636365</v>
      </c>
      <c r="F22" s="81">
        <v>7</v>
      </c>
      <c r="G22" s="6">
        <f>F22/H22</f>
        <v>0.63636363636363635</v>
      </c>
      <c r="H22" s="80">
        <f>D22+F22</f>
        <v>11</v>
      </c>
      <c r="I22" s="426"/>
      <c r="J22" s="437"/>
      <c r="K22" s="437"/>
      <c r="L22" s="437"/>
      <c r="M22" s="437"/>
      <c r="N22" s="437"/>
      <c r="O22" s="455"/>
      <c r="P22" s="437"/>
      <c r="Q22" s="437"/>
      <c r="R22" s="481"/>
      <c r="S22" s="292"/>
    </row>
    <row r="23" spans="1:22" x14ac:dyDescent="0.25">
      <c r="A23" s="875"/>
      <c r="B23" s="79" t="s">
        <v>268</v>
      </c>
      <c r="C23" s="79" t="s">
        <v>306</v>
      </c>
      <c r="D23" s="81">
        <v>5</v>
      </c>
      <c r="E23" s="6">
        <f>D23/H23</f>
        <v>0.29411764705882354</v>
      </c>
      <c r="F23" s="81">
        <v>12</v>
      </c>
      <c r="G23" s="6">
        <f>F23/H23</f>
        <v>0.70588235294117652</v>
      </c>
      <c r="H23" s="80">
        <f>D23+F23</f>
        <v>17</v>
      </c>
      <c r="I23" s="426"/>
      <c r="J23" s="437"/>
      <c r="K23" s="437"/>
      <c r="L23" s="437"/>
      <c r="M23" s="437"/>
      <c r="N23" s="437"/>
      <c r="O23" s="455"/>
      <c r="P23" s="437"/>
      <c r="Q23" s="437"/>
      <c r="R23" s="481"/>
      <c r="S23" s="292"/>
    </row>
    <row r="24" spans="1:22" x14ac:dyDescent="0.25">
      <c r="A24" s="875"/>
      <c r="B24" s="79" t="s">
        <v>252</v>
      </c>
      <c r="C24" s="79" t="s">
        <v>307</v>
      </c>
      <c r="D24" s="81">
        <v>10</v>
      </c>
      <c r="E24" s="6">
        <f>D24/H24</f>
        <v>0.58823529411764708</v>
      </c>
      <c r="F24" s="81">
        <v>7</v>
      </c>
      <c r="G24" s="6">
        <f>F24/H24</f>
        <v>0.41176470588235292</v>
      </c>
      <c r="H24" s="80">
        <f>D24+F24</f>
        <v>17</v>
      </c>
      <c r="I24" s="426"/>
      <c r="J24" s="437"/>
      <c r="K24" s="437"/>
      <c r="L24" s="437"/>
      <c r="M24" s="437"/>
      <c r="N24" s="437"/>
      <c r="O24" s="455"/>
      <c r="P24" s="437"/>
      <c r="Q24" s="437"/>
      <c r="R24" s="481"/>
      <c r="S24" s="292"/>
    </row>
    <row r="25" spans="1:22" x14ac:dyDescent="0.25">
      <c r="A25" s="875"/>
      <c r="B25" s="79" t="s">
        <v>253</v>
      </c>
      <c r="C25" s="79" t="s">
        <v>308</v>
      </c>
      <c r="D25">
        <v>13</v>
      </c>
      <c r="E25" s="6">
        <f>D25/H25</f>
        <v>0.9285714285714286</v>
      </c>
      <c r="F25" s="81">
        <v>1</v>
      </c>
      <c r="G25" s="6">
        <f>F25/H25</f>
        <v>7.1428571428571425E-2</v>
      </c>
      <c r="H25" s="80">
        <f>D25+F25</f>
        <v>14</v>
      </c>
      <c r="I25" s="426"/>
      <c r="J25" s="437"/>
      <c r="K25" s="437"/>
      <c r="L25" s="437"/>
      <c r="M25" s="437"/>
      <c r="N25" s="437"/>
      <c r="O25" s="455"/>
      <c r="P25" s="437"/>
      <c r="Q25" s="437"/>
      <c r="R25" s="481"/>
      <c r="S25" s="292"/>
    </row>
    <row r="26" spans="1:22" s="344" customFormat="1" x14ac:dyDescent="0.25">
      <c r="A26" s="876"/>
      <c r="B26" s="395" t="s">
        <v>269</v>
      </c>
      <c r="C26" s="395" t="s">
        <v>309</v>
      </c>
      <c r="D26" s="344">
        <v>6</v>
      </c>
      <c r="E26" s="396">
        <f>D26/H26</f>
        <v>0.75</v>
      </c>
      <c r="F26" s="403">
        <v>2</v>
      </c>
      <c r="G26" s="396">
        <f>F26/H26</f>
        <v>0.25</v>
      </c>
      <c r="H26" s="397">
        <f>D26+F26</f>
        <v>8</v>
      </c>
      <c r="I26" s="427"/>
      <c r="J26" s="438"/>
      <c r="K26" s="438"/>
      <c r="L26" s="438"/>
      <c r="M26" s="438"/>
      <c r="N26" s="438"/>
      <c r="O26" s="456"/>
      <c r="P26" s="438"/>
      <c r="Q26" s="438"/>
      <c r="R26" s="482"/>
      <c r="S26" s="291"/>
      <c r="T26" s="213"/>
      <c r="U26" s="213"/>
    </row>
    <row r="27" spans="1:22" ht="45" x14ac:dyDescent="0.25">
      <c r="A27" s="881" t="s">
        <v>72</v>
      </c>
      <c r="B27" s="880" t="s">
        <v>247</v>
      </c>
      <c r="C27" s="389"/>
      <c r="D27" s="884" t="s">
        <v>182</v>
      </c>
      <c r="E27" s="884"/>
      <c r="F27" s="884" t="s">
        <v>255</v>
      </c>
      <c r="G27" s="884"/>
      <c r="H27" s="886" t="s">
        <v>230</v>
      </c>
      <c r="I27" s="428" t="s">
        <v>446</v>
      </c>
      <c r="J27" s="439">
        <v>0</v>
      </c>
      <c r="K27" s="451">
        <f>SUM(H29:H31)</f>
        <v>18</v>
      </c>
      <c r="L27" s="439" t="s">
        <v>619</v>
      </c>
      <c r="M27" s="439" t="s">
        <v>191</v>
      </c>
      <c r="N27" s="439" t="s">
        <v>191</v>
      </c>
      <c r="O27" s="457" t="s">
        <v>585</v>
      </c>
      <c r="P27" s="468">
        <f>1/19</f>
        <v>5.2631578947368418E-2</v>
      </c>
      <c r="Q27" s="471">
        <f>SUM(H29:H32)</f>
        <v>19</v>
      </c>
      <c r="R27" s="545" t="s">
        <v>855</v>
      </c>
      <c r="S27" s="292"/>
    </row>
    <row r="28" spans="1:22" x14ac:dyDescent="0.25">
      <c r="A28" s="882"/>
      <c r="B28" s="880"/>
      <c r="C28" s="389"/>
      <c r="D28" s="391" t="s">
        <v>249</v>
      </c>
      <c r="E28" s="391" t="s">
        <v>250</v>
      </c>
      <c r="F28" s="391" t="s">
        <v>249</v>
      </c>
      <c r="G28" s="391" t="s">
        <v>250</v>
      </c>
      <c r="H28" s="886"/>
      <c r="I28" s="428"/>
      <c r="J28" s="439"/>
      <c r="K28" s="439"/>
      <c r="L28" s="439"/>
      <c r="M28" s="439"/>
      <c r="N28" s="439"/>
      <c r="O28" s="457"/>
      <c r="P28" s="439"/>
      <c r="Q28" s="439"/>
      <c r="R28" s="481"/>
      <c r="S28" s="292"/>
    </row>
    <row r="29" spans="1:22" x14ac:dyDescent="0.25">
      <c r="A29" s="882"/>
      <c r="B29" s="79" t="s">
        <v>267</v>
      </c>
      <c r="C29" s="79" t="s">
        <v>310</v>
      </c>
      <c r="D29">
        <v>0</v>
      </c>
      <c r="E29" s="6">
        <f>D29/H29</f>
        <v>0</v>
      </c>
      <c r="F29" s="81">
        <v>4</v>
      </c>
      <c r="G29" s="6">
        <f>F29/H29</f>
        <v>1</v>
      </c>
      <c r="H29" s="83">
        <f>F29+D29</f>
        <v>4</v>
      </c>
      <c r="I29" s="429"/>
      <c r="J29" s="440"/>
      <c r="K29" s="440"/>
      <c r="L29" s="440"/>
      <c r="M29" s="440"/>
      <c r="N29" s="440"/>
      <c r="O29" s="458"/>
      <c r="P29" s="440"/>
      <c r="Q29" s="440"/>
      <c r="R29" s="481"/>
      <c r="S29" s="292"/>
    </row>
    <row r="30" spans="1:22" x14ac:dyDescent="0.25">
      <c r="A30" s="882"/>
      <c r="B30" s="79" t="s">
        <v>268</v>
      </c>
      <c r="C30" s="79" t="s">
        <v>311</v>
      </c>
      <c r="D30">
        <v>0</v>
      </c>
      <c r="E30" s="6">
        <f>D30/H30</f>
        <v>0</v>
      </c>
      <c r="F30" s="81">
        <v>12</v>
      </c>
      <c r="G30" s="6">
        <f>F30/H30</f>
        <v>1</v>
      </c>
      <c r="H30" s="83">
        <f>F30+D30</f>
        <v>12</v>
      </c>
      <c r="I30" s="429"/>
      <c r="J30" s="440"/>
      <c r="K30" s="440"/>
      <c r="L30" s="440"/>
      <c r="M30" s="440"/>
      <c r="N30" s="440"/>
      <c r="O30" s="458"/>
      <c r="P30" s="440"/>
      <c r="Q30" s="440"/>
      <c r="R30" s="481"/>
      <c r="S30" s="292"/>
    </row>
    <row r="31" spans="1:22" x14ac:dyDescent="0.25">
      <c r="A31" s="882"/>
      <c r="B31" s="79" t="s">
        <v>252</v>
      </c>
      <c r="C31" s="79" t="s">
        <v>312</v>
      </c>
      <c r="D31">
        <v>0</v>
      </c>
      <c r="E31" s="6">
        <f>D31/H31</f>
        <v>0</v>
      </c>
      <c r="F31" s="81">
        <v>2</v>
      </c>
      <c r="G31" s="6">
        <f>F31/H31</f>
        <v>1</v>
      </c>
      <c r="H31" s="83">
        <f>F31+D31</f>
        <v>2</v>
      </c>
      <c r="I31" s="429"/>
      <c r="J31" s="440"/>
      <c r="K31" s="440"/>
      <c r="L31" s="440"/>
      <c r="M31" s="440"/>
      <c r="N31" s="440"/>
      <c r="O31" s="458"/>
      <c r="P31" s="440"/>
      <c r="Q31" s="440"/>
      <c r="R31" s="481"/>
      <c r="S31" s="292"/>
    </row>
    <row r="32" spans="1:22" s="344" customFormat="1" x14ac:dyDescent="0.25">
      <c r="A32" s="883"/>
      <c r="B32" s="395" t="s">
        <v>450</v>
      </c>
      <c r="C32" s="395" t="s">
        <v>313</v>
      </c>
      <c r="D32" s="344">
        <v>1</v>
      </c>
      <c r="E32" s="396">
        <f>D32/H32</f>
        <v>1</v>
      </c>
      <c r="F32" s="403">
        <v>0</v>
      </c>
      <c r="G32" s="396">
        <f>F32/H32</f>
        <v>0</v>
      </c>
      <c r="H32" s="404">
        <f>F32+D32</f>
        <v>1</v>
      </c>
      <c r="I32" s="430"/>
      <c r="J32" s="441"/>
      <c r="K32" s="441"/>
      <c r="L32" s="441"/>
      <c r="M32" s="441"/>
      <c r="N32" s="441"/>
      <c r="O32" s="459"/>
      <c r="P32" s="441"/>
      <c r="Q32" s="441"/>
      <c r="R32" s="482"/>
      <c r="S32" s="291"/>
      <c r="T32" s="213"/>
      <c r="U32" s="213"/>
    </row>
    <row r="33" spans="1:21" ht="30" x14ac:dyDescent="0.25">
      <c r="A33" s="881" t="s">
        <v>71</v>
      </c>
      <c r="B33" s="880" t="s">
        <v>247</v>
      </c>
      <c r="C33" s="389"/>
      <c r="D33" s="884" t="s">
        <v>182</v>
      </c>
      <c r="E33" s="884"/>
      <c r="F33" s="884" t="s">
        <v>255</v>
      </c>
      <c r="G33" s="884"/>
      <c r="H33" s="885" t="s">
        <v>230</v>
      </c>
      <c r="I33" s="425" t="s">
        <v>445</v>
      </c>
      <c r="J33" s="442">
        <v>0</v>
      </c>
      <c r="K33" s="450">
        <f>SUM(H35:H36)</f>
        <v>18</v>
      </c>
      <c r="L33" s="436" t="s">
        <v>270</v>
      </c>
      <c r="M33" s="442">
        <v>0</v>
      </c>
      <c r="N33" s="436">
        <v>2</v>
      </c>
      <c r="O33" s="454" t="s">
        <v>453</v>
      </c>
      <c r="P33" s="468">
        <f>6/30</f>
        <v>0.2</v>
      </c>
      <c r="Q33" s="471">
        <f>SUM(H35:H39)</f>
        <v>30</v>
      </c>
      <c r="R33" s="481" t="s">
        <v>854</v>
      </c>
      <c r="S33" s="292"/>
    </row>
    <row r="34" spans="1:21" x14ac:dyDescent="0.25">
      <c r="A34" s="882"/>
      <c r="B34" s="880"/>
      <c r="C34" s="389"/>
      <c r="D34" s="391" t="s">
        <v>249</v>
      </c>
      <c r="E34" s="391" t="s">
        <v>250</v>
      </c>
      <c r="F34" s="391" t="s">
        <v>249</v>
      </c>
      <c r="G34" s="391" t="s">
        <v>250</v>
      </c>
      <c r="H34" s="885"/>
      <c r="I34" s="425"/>
      <c r="J34" s="436"/>
      <c r="K34" s="436"/>
      <c r="L34" s="436"/>
      <c r="M34" s="436"/>
      <c r="N34" s="436"/>
      <c r="O34" s="454"/>
      <c r="P34" s="436"/>
      <c r="Q34" s="436"/>
      <c r="R34" s="481"/>
      <c r="S34" s="292"/>
    </row>
    <row r="35" spans="1:21" x14ac:dyDescent="0.25">
      <c r="A35" s="882"/>
      <c r="B35" s="79" t="s">
        <v>256</v>
      </c>
      <c r="C35" s="79" t="s">
        <v>314</v>
      </c>
      <c r="D35">
        <v>0</v>
      </c>
      <c r="E35" s="6">
        <f>D35/H35</f>
        <v>0</v>
      </c>
      <c r="F35" s="81">
        <v>5</v>
      </c>
      <c r="G35" s="6">
        <f>F35/H35</f>
        <v>1</v>
      </c>
      <c r="H35" s="80">
        <f>D35+F35</f>
        <v>5</v>
      </c>
      <c r="I35" s="426"/>
      <c r="J35" s="437"/>
      <c r="K35" s="437"/>
      <c r="L35" s="437"/>
      <c r="M35" s="437"/>
      <c r="N35" s="437"/>
      <c r="O35" s="455"/>
      <c r="P35" s="437"/>
      <c r="Q35" s="437"/>
      <c r="R35" s="481"/>
      <c r="S35" s="292"/>
    </row>
    <row r="36" spans="1:21" x14ac:dyDescent="0.25">
      <c r="A36" s="882"/>
      <c r="B36" s="79" t="s">
        <v>257</v>
      </c>
      <c r="C36" s="79" t="s">
        <v>315</v>
      </c>
      <c r="D36">
        <v>0</v>
      </c>
      <c r="E36" s="6">
        <f>D36/H36</f>
        <v>0</v>
      </c>
      <c r="F36" s="81">
        <v>13</v>
      </c>
      <c r="G36" s="6">
        <f>F36/H36</f>
        <v>1</v>
      </c>
      <c r="H36" s="80">
        <f>D36+F36</f>
        <v>13</v>
      </c>
      <c r="I36" s="426"/>
      <c r="J36" s="437"/>
      <c r="K36" s="437"/>
      <c r="L36" s="437"/>
      <c r="M36" s="437"/>
      <c r="N36" s="437"/>
      <c r="O36" s="455"/>
      <c r="P36" s="437"/>
      <c r="Q36" s="437"/>
      <c r="R36" s="481"/>
      <c r="S36" s="292"/>
    </row>
    <row r="37" spans="1:21" x14ac:dyDescent="0.25">
      <c r="A37" s="882"/>
      <c r="B37" s="79" t="s">
        <v>258</v>
      </c>
      <c r="C37" s="79" t="s">
        <v>316</v>
      </c>
      <c r="D37">
        <v>2</v>
      </c>
      <c r="E37" s="6">
        <f>D37/H37</f>
        <v>0.4</v>
      </c>
      <c r="F37" s="81">
        <v>3</v>
      </c>
      <c r="G37" s="6">
        <f>F37/H37</f>
        <v>0.6</v>
      </c>
      <c r="H37" s="80">
        <f>D37+F37</f>
        <v>5</v>
      </c>
      <c r="I37" s="426"/>
      <c r="J37" s="437"/>
      <c r="K37" s="437"/>
      <c r="L37" s="437"/>
      <c r="M37" s="437"/>
      <c r="N37" s="437"/>
      <c r="O37" s="455"/>
      <c r="P37" s="437"/>
      <c r="Q37" s="437"/>
      <c r="R37" s="481"/>
      <c r="S37" s="292"/>
    </row>
    <row r="38" spans="1:21" x14ac:dyDescent="0.25">
      <c r="A38" s="882"/>
      <c r="B38" s="79" t="s">
        <v>259</v>
      </c>
      <c r="C38" s="79" t="s">
        <v>317</v>
      </c>
      <c r="D38">
        <v>4</v>
      </c>
      <c r="E38" s="6">
        <f>D38/H38</f>
        <v>0.8</v>
      </c>
      <c r="F38" s="81">
        <v>1</v>
      </c>
      <c r="G38" s="6">
        <f>F38/H38</f>
        <v>0.2</v>
      </c>
      <c r="H38" s="80">
        <f>D38+F38</f>
        <v>5</v>
      </c>
      <c r="I38" s="426"/>
      <c r="J38" s="437"/>
      <c r="K38" s="437"/>
      <c r="L38" s="437"/>
      <c r="M38" s="437"/>
      <c r="N38" s="437"/>
      <c r="O38" s="455"/>
      <c r="P38" s="437"/>
      <c r="Q38" s="437"/>
      <c r="R38" s="481"/>
      <c r="S38" s="292"/>
    </row>
    <row r="39" spans="1:21" s="344" customFormat="1" x14ac:dyDescent="0.25">
      <c r="A39" s="883"/>
      <c r="B39" s="395" t="s">
        <v>270</v>
      </c>
      <c r="C39" s="395" t="s">
        <v>318</v>
      </c>
      <c r="D39" s="344">
        <v>0</v>
      </c>
      <c r="E39" s="396">
        <f>D39/H39</f>
        <v>0</v>
      </c>
      <c r="F39" s="403">
        <v>2</v>
      </c>
      <c r="G39" s="396">
        <f>F39/H39</f>
        <v>1</v>
      </c>
      <c r="H39" s="397">
        <f>D39+F39</f>
        <v>2</v>
      </c>
      <c r="I39" s="427"/>
      <c r="J39" s="438"/>
      <c r="K39" s="438"/>
      <c r="L39" s="438"/>
      <c r="M39" s="438"/>
      <c r="N39" s="438"/>
      <c r="O39" s="456"/>
      <c r="P39" s="438"/>
      <c r="Q39" s="438"/>
      <c r="R39" s="482"/>
      <c r="S39" s="291"/>
      <c r="T39" s="213"/>
      <c r="U39" s="213"/>
    </row>
    <row r="40" spans="1:21" ht="75" x14ac:dyDescent="0.25">
      <c r="A40" s="874" t="s">
        <v>9</v>
      </c>
      <c r="B40" s="880" t="s">
        <v>245</v>
      </c>
      <c r="C40" s="389"/>
      <c r="D40" s="884" t="s">
        <v>283</v>
      </c>
      <c r="E40" s="884"/>
      <c r="F40" s="884" t="s">
        <v>284</v>
      </c>
      <c r="G40" s="884"/>
      <c r="H40" s="885" t="s">
        <v>230</v>
      </c>
      <c r="I40" s="425" t="s">
        <v>285</v>
      </c>
      <c r="J40" s="442">
        <v>0.15384615384615385</v>
      </c>
      <c r="K40" s="436">
        <f>H42</f>
        <v>13</v>
      </c>
      <c r="L40" s="436" t="s">
        <v>619</v>
      </c>
      <c r="M40" s="436" t="s">
        <v>191</v>
      </c>
      <c r="N40" s="436" t="s">
        <v>191</v>
      </c>
      <c r="O40" s="454" t="s">
        <v>454</v>
      </c>
      <c r="P40" s="467">
        <f>8/22</f>
        <v>0.36363636363636365</v>
      </c>
      <c r="Q40" s="472">
        <f>SUM(H42:H43)</f>
        <v>22</v>
      </c>
      <c r="R40" s="481" t="s">
        <v>853</v>
      </c>
      <c r="S40" s="292"/>
    </row>
    <row r="41" spans="1:21" x14ac:dyDescent="0.25">
      <c r="A41" s="875"/>
      <c r="B41" s="880"/>
      <c r="C41" s="389"/>
      <c r="D41" s="391" t="s">
        <v>249</v>
      </c>
      <c r="E41" s="391" t="s">
        <v>250</v>
      </c>
      <c r="F41" s="391" t="s">
        <v>249</v>
      </c>
      <c r="G41" s="391" t="s">
        <v>250</v>
      </c>
      <c r="H41" s="885"/>
      <c r="I41" s="425"/>
      <c r="J41" s="436"/>
      <c r="K41" s="436"/>
      <c r="L41" s="436"/>
      <c r="M41" s="436"/>
      <c r="N41" s="436"/>
      <c r="O41" s="454"/>
      <c r="P41" s="436"/>
      <c r="Q41" s="473"/>
      <c r="R41" s="481"/>
      <c r="S41" s="292"/>
    </row>
    <row r="42" spans="1:21" x14ac:dyDescent="0.25">
      <c r="A42" s="875"/>
      <c r="B42" s="79" t="s">
        <v>285</v>
      </c>
      <c r="C42" s="79" t="s">
        <v>348</v>
      </c>
      <c r="D42">
        <v>2</v>
      </c>
      <c r="E42" s="6">
        <f>D42/H42</f>
        <v>0.15384615384615385</v>
      </c>
      <c r="F42">
        <v>11</v>
      </c>
      <c r="G42" s="6">
        <f>F42/H42</f>
        <v>0.84615384615384615</v>
      </c>
      <c r="H42">
        <f>F42+D42</f>
        <v>13</v>
      </c>
      <c r="I42" s="431"/>
      <c r="J42" s="443"/>
      <c r="K42" s="443"/>
      <c r="L42" s="443"/>
      <c r="M42" s="443"/>
      <c r="N42" s="443"/>
      <c r="O42" s="460"/>
      <c r="P42" s="443"/>
      <c r="Q42" s="474"/>
      <c r="R42" s="481"/>
      <c r="S42" s="292"/>
    </row>
    <row r="43" spans="1:21" s="344" customFormat="1" x14ac:dyDescent="0.25">
      <c r="A43" s="876"/>
      <c r="B43" s="395" t="s">
        <v>449</v>
      </c>
      <c r="C43" s="395" t="s">
        <v>349</v>
      </c>
      <c r="D43" s="344">
        <v>6</v>
      </c>
      <c r="E43" s="396">
        <f>D43/H43</f>
        <v>0.66666666666666663</v>
      </c>
      <c r="F43" s="344">
        <v>3</v>
      </c>
      <c r="G43" s="396">
        <f>F43/H43</f>
        <v>0.33333333333333331</v>
      </c>
      <c r="H43" s="344">
        <f>F43+D43</f>
        <v>9</v>
      </c>
      <c r="I43" s="362"/>
      <c r="J43" s="444"/>
      <c r="K43" s="444"/>
      <c r="L43" s="444"/>
      <c r="M43" s="444"/>
      <c r="N43" s="444"/>
      <c r="O43" s="461"/>
      <c r="P43" s="444"/>
      <c r="Q43" s="475"/>
      <c r="R43" s="482"/>
      <c r="S43" s="291"/>
      <c r="T43" s="213"/>
      <c r="U43" s="213"/>
    </row>
    <row r="44" spans="1:21" ht="30" x14ac:dyDescent="0.25">
      <c r="A44" s="877" t="s">
        <v>731</v>
      </c>
      <c r="B44" s="880" t="s">
        <v>245</v>
      </c>
      <c r="C44" s="389"/>
      <c r="D44" s="887" t="s">
        <v>182</v>
      </c>
      <c r="E44" s="887"/>
      <c r="F44" s="887" t="s">
        <v>255</v>
      </c>
      <c r="G44" s="887"/>
      <c r="H44" s="885" t="s">
        <v>230</v>
      </c>
      <c r="I44" s="425" t="s">
        <v>619</v>
      </c>
      <c r="J44" s="439" t="s">
        <v>191</v>
      </c>
      <c r="K44" s="436" t="s">
        <v>191</v>
      </c>
      <c r="L44" s="436" t="s">
        <v>270</v>
      </c>
      <c r="M44" s="442">
        <v>0</v>
      </c>
      <c r="N44" s="436">
        <v>6</v>
      </c>
      <c r="O44" s="454" t="s">
        <v>455</v>
      </c>
      <c r="P44" s="467">
        <f>22/101</f>
        <v>0.21782178217821782</v>
      </c>
      <c r="Q44" s="472">
        <f>SUM(H46:H50)</f>
        <v>101</v>
      </c>
      <c r="R44" s="481"/>
      <c r="S44" s="292"/>
    </row>
    <row r="45" spans="1:21" x14ac:dyDescent="0.25">
      <c r="A45" s="878"/>
      <c r="B45" s="880"/>
      <c r="C45" s="389"/>
      <c r="D45" s="391" t="s">
        <v>249</v>
      </c>
      <c r="E45" s="391" t="s">
        <v>250</v>
      </c>
      <c r="F45" s="391" t="s">
        <v>249</v>
      </c>
      <c r="G45" s="391" t="s">
        <v>250</v>
      </c>
      <c r="H45" s="885"/>
      <c r="I45" s="425"/>
      <c r="J45" s="436"/>
      <c r="K45" s="436"/>
      <c r="L45" s="436"/>
      <c r="M45" s="436"/>
      <c r="N45" s="436"/>
      <c r="O45" s="454"/>
      <c r="P45" s="436"/>
      <c r="Q45" s="473"/>
      <c r="R45" s="481"/>
      <c r="S45" s="292"/>
    </row>
    <row r="46" spans="1:21" x14ac:dyDescent="0.25">
      <c r="A46" s="878"/>
      <c r="B46" s="390" t="s">
        <v>456</v>
      </c>
      <c r="C46" s="79" t="s">
        <v>336</v>
      </c>
      <c r="D46">
        <v>1</v>
      </c>
      <c r="E46" s="6">
        <f>D46/H46</f>
        <v>0.5</v>
      </c>
      <c r="F46">
        <v>1</v>
      </c>
      <c r="G46" s="6">
        <f>F46/H46</f>
        <v>0.5</v>
      </c>
      <c r="H46" s="393">
        <f>D46+F46</f>
        <v>2</v>
      </c>
      <c r="I46" s="431"/>
      <c r="J46" s="443"/>
      <c r="K46" s="443"/>
      <c r="L46" s="443"/>
      <c r="M46" s="443"/>
      <c r="N46" s="443"/>
      <c r="O46" s="460"/>
      <c r="P46" s="443"/>
      <c r="Q46" s="474"/>
      <c r="R46" s="481"/>
      <c r="S46" s="292"/>
    </row>
    <row r="47" spans="1:21" x14ac:dyDescent="0.25">
      <c r="A47" s="878"/>
      <c r="B47" s="390" t="s">
        <v>271</v>
      </c>
      <c r="C47" s="79" t="s">
        <v>337</v>
      </c>
      <c r="D47">
        <v>6</v>
      </c>
      <c r="E47" s="6">
        <f>D47/H47</f>
        <v>0.17647058823529413</v>
      </c>
      <c r="F47">
        <v>28</v>
      </c>
      <c r="G47" s="6">
        <f>F47/H47</f>
        <v>0.82352941176470584</v>
      </c>
      <c r="H47" s="393">
        <f>D47+F47</f>
        <v>34</v>
      </c>
      <c r="I47" s="431"/>
      <c r="J47" s="443"/>
      <c r="K47" s="443"/>
      <c r="L47" s="443"/>
      <c r="M47" s="443"/>
      <c r="N47" s="443"/>
      <c r="O47" s="460"/>
      <c r="P47" s="443"/>
      <c r="Q47" s="474"/>
      <c r="R47" s="481"/>
      <c r="S47" s="292"/>
    </row>
    <row r="48" spans="1:21" x14ac:dyDescent="0.25">
      <c r="A48" s="878"/>
      <c r="B48" s="390" t="s">
        <v>272</v>
      </c>
      <c r="C48" s="79" t="s">
        <v>338</v>
      </c>
      <c r="D48">
        <v>9</v>
      </c>
      <c r="E48" s="6">
        <f>D48/H48</f>
        <v>0.21428571428571427</v>
      </c>
      <c r="F48">
        <v>33</v>
      </c>
      <c r="G48" s="6">
        <f>F48/H48</f>
        <v>0.7857142857142857</v>
      </c>
      <c r="H48" s="393">
        <f>D48+F48</f>
        <v>42</v>
      </c>
      <c r="I48" s="431"/>
      <c r="J48" s="443"/>
      <c r="K48" s="443"/>
      <c r="L48" s="443"/>
      <c r="M48" s="443"/>
      <c r="N48" s="443"/>
      <c r="O48" s="460"/>
      <c r="P48" s="443"/>
      <c r="Q48" s="474"/>
      <c r="R48" s="481"/>
      <c r="S48" s="292"/>
    </row>
    <row r="49" spans="1:21" x14ac:dyDescent="0.25">
      <c r="A49" s="878"/>
      <c r="B49" s="390" t="s">
        <v>273</v>
      </c>
      <c r="C49" s="79" t="s">
        <v>339</v>
      </c>
      <c r="D49">
        <v>6</v>
      </c>
      <c r="E49" s="6">
        <f>D49/H49</f>
        <v>0.35294117647058826</v>
      </c>
      <c r="F49">
        <v>11</v>
      </c>
      <c r="G49" s="6">
        <f>F49/H49</f>
        <v>0.6470588235294118</v>
      </c>
      <c r="H49" s="393">
        <f>D49+F49</f>
        <v>17</v>
      </c>
      <c r="I49" s="431"/>
      <c r="J49" s="443"/>
      <c r="K49" s="443"/>
      <c r="L49" s="443"/>
      <c r="M49" s="443"/>
      <c r="N49" s="443"/>
      <c r="O49" s="460"/>
      <c r="P49" s="443"/>
      <c r="Q49" s="474"/>
      <c r="R49" s="481"/>
      <c r="S49" s="292"/>
    </row>
    <row r="50" spans="1:21" s="344" customFormat="1" x14ac:dyDescent="0.25">
      <c r="A50" s="879"/>
      <c r="B50" s="395" t="s">
        <v>270</v>
      </c>
      <c r="C50" s="395" t="s">
        <v>340</v>
      </c>
      <c r="D50" s="344">
        <v>0</v>
      </c>
      <c r="E50" s="396">
        <f>D50/H50</f>
        <v>0</v>
      </c>
      <c r="F50" s="344">
        <v>6</v>
      </c>
      <c r="G50" s="396">
        <f>F50/H50</f>
        <v>1</v>
      </c>
      <c r="H50" s="405">
        <f>D50+F50</f>
        <v>6</v>
      </c>
      <c r="I50" s="362"/>
      <c r="J50" s="444"/>
      <c r="K50" s="444"/>
      <c r="L50" s="444"/>
      <c r="M50" s="444"/>
      <c r="N50" s="444"/>
      <c r="O50" s="461"/>
      <c r="P50" s="444"/>
      <c r="Q50" s="475"/>
      <c r="R50" s="482"/>
      <c r="S50" s="291"/>
      <c r="T50" s="213"/>
      <c r="U50" s="213"/>
    </row>
    <row r="51" spans="1:21" x14ac:dyDescent="0.25">
      <c r="A51" s="874" t="s">
        <v>736</v>
      </c>
      <c r="B51" s="880" t="s">
        <v>245</v>
      </c>
      <c r="C51" s="389"/>
      <c r="D51" s="887" t="s">
        <v>182</v>
      </c>
      <c r="E51" s="887"/>
      <c r="F51" s="887" t="s">
        <v>255</v>
      </c>
      <c r="G51" s="887"/>
      <c r="H51" s="885" t="s">
        <v>230</v>
      </c>
      <c r="I51" s="425" t="s">
        <v>619</v>
      </c>
      <c r="J51" s="436" t="s">
        <v>191</v>
      </c>
      <c r="K51" s="436" t="s">
        <v>191</v>
      </c>
      <c r="L51" s="436" t="s">
        <v>619</v>
      </c>
      <c r="M51" s="436" t="s">
        <v>191</v>
      </c>
      <c r="N51" s="436" t="s">
        <v>191</v>
      </c>
      <c r="O51" s="454" t="s">
        <v>458</v>
      </c>
      <c r="P51" s="467">
        <f>136/273</f>
        <v>0.49816849816849818</v>
      </c>
      <c r="Q51" s="472">
        <f>SUM(H53:H59)</f>
        <v>273</v>
      </c>
      <c r="R51" s="481"/>
      <c r="S51" s="292"/>
    </row>
    <row r="52" spans="1:21" x14ac:dyDescent="0.25">
      <c r="A52" s="875"/>
      <c r="B52" s="880"/>
      <c r="C52" s="389"/>
      <c r="D52" s="391" t="s">
        <v>249</v>
      </c>
      <c r="E52" s="391" t="s">
        <v>250</v>
      </c>
      <c r="F52" s="391" t="s">
        <v>249</v>
      </c>
      <c r="G52" s="391" t="s">
        <v>250</v>
      </c>
      <c r="H52" s="885"/>
      <c r="I52" s="425"/>
      <c r="J52" s="436"/>
      <c r="K52" s="436"/>
      <c r="L52" s="436"/>
      <c r="M52" s="436"/>
      <c r="N52" s="436"/>
      <c r="O52" s="454"/>
      <c r="P52" s="436"/>
      <c r="Q52" s="473"/>
      <c r="R52" s="481"/>
      <c r="S52" s="292"/>
    </row>
    <row r="53" spans="1:21" x14ac:dyDescent="0.25">
      <c r="A53" s="875"/>
      <c r="B53" s="390" t="s">
        <v>280</v>
      </c>
      <c r="C53" s="79" t="s">
        <v>341</v>
      </c>
      <c r="D53">
        <v>13</v>
      </c>
      <c r="E53" s="6">
        <f>D53/H53</f>
        <v>0.65</v>
      </c>
      <c r="F53">
        <v>7</v>
      </c>
      <c r="G53" s="6">
        <f>F53/H53</f>
        <v>0.35</v>
      </c>
      <c r="H53" s="393">
        <f>D53+F53</f>
        <v>20</v>
      </c>
      <c r="I53" s="431"/>
      <c r="J53" s="443"/>
      <c r="K53" s="443"/>
      <c r="L53" s="443"/>
      <c r="M53" s="443"/>
      <c r="N53" s="443"/>
      <c r="O53" s="460"/>
      <c r="P53" s="443"/>
      <c r="Q53" s="474"/>
      <c r="R53" s="481"/>
      <c r="S53" s="292"/>
    </row>
    <row r="54" spans="1:21" x14ac:dyDescent="0.25">
      <c r="A54" s="875"/>
      <c r="B54" s="390" t="s">
        <v>281</v>
      </c>
      <c r="C54" s="79" t="s">
        <v>342</v>
      </c>
      <c r="D54">
        <v>32</v>
      </c>
      <c r="E54" s="6">
        <f t="shared" ref="E54:E59" si="3">D54/H54</f>
        <v>0.47058823529411764</v>
      </c>
      <c r="F54">
        <v>36</v>
      </c>
      <c r="G54" s="6">
        <f t="shared" ref="G54:G59" si="4">F54/H54</f>
        <v>0.52941176470588236</v>
      </c>
      <c r="H54" s="393">
        <f t="shared" ref="H54:H59" si="5">D54+F54</f>
        <v>68</v>
      </c>
      <c r="I54" s="431"/>
      <c r="J54" s="443"/>
      <c r="K54" s="443"/>
      <c r="L54" s="443"/>
      <c r="M54" s="443"/>
      <c r="N54" s="443"/>
      <c r="O54" s="460"/>
      <c r="P54" s="443"/>
      <c r="Q54" s="443"/>
      <c r="R54" s="481"/>
      <c r="S54" s="292"/>
    </row>
    <row r="55" spans="1:21" x14ac:dyDescent="0.25">
      <c r="A55" s="875"/>
      <c r="B55" s="390" t="s">
        <v>282</v>
      </c>
      <c r="C55" s="79" t="s">
        <v>343</v>
      </c>
      <c r="D55">
        <v>29</v>
      </c>
      <c r="E55" s="6">
        <f t="shared" si="3"/>
        <v>0.48333333333333334</v>
      </c>
      <c r="F55">
        <v>31</v>
      </c>
      <c r="G55" s="6">
        <f t="shared" si="4"/>
        <v>0.51666666666666672</v>
      </c>
      <c r="H55" s="393">
        <f t="shared" si="5"/>
        <v>60</v>
      </c>
      <c r="I55" s="431"/>
      <c r="J55" s="443"/>
      <c r="K55" s="443"/>
      <c r="L55" s="443"/>
      <c r="M55" s="443"/>
      <c r="N55" s="443"/>
      <c r="O55" s="460"/>
      <c r="P55" s="443"/>
      <c r="Q55" s="443"/>
      <c r="R55" s="481"/>
      <c r="S55" s="292"/>
    </row>
    <row r="56" spans="1:21" x14ac:dyDescent="0.25">
      <c r="A56" s="875"/>
      <c r="B56" s="390" t="s">
        <v>277</v>
      </c>
      <c r="C56" s="79" t="s">
        <v>344</v>
      </c>
      <c r="D56">
        <v>23</v>
      </c>
      <c r="E56" s="6">
        <f t="shared" si="3"/>
        <v>0.60526315789473684</v>
      </c>
      <c r="F56">
        <v>15</v>
      </c>
      <c r="G56" s="6">
        <f t="shared" si="4"/>
        <v>0.39473684210526316</v>
      </c>
      <c r="H56" s="393">
        <f t="shared" si="5"/>
        <v>38</v>
      </c>
      <c r="I56" s="431"/>
      <c r="J56" s="443"/>
      <c r="K56" s="443"/>
      <c r="L56" s="443"/>
      <c r="M56" s="443"/>
      <c r="N56" s="443"/>
      <c r="O56" s="460"/>
      <c r="P56" s="443"/>
      <c r="Q56" s="443"/>
      <c r="R56" s="481"/>
      <c r="S56" s="292"/>
    </row>
    <row r="57" spans="1:21" x14ac:dyDescent="0.25">
      <c r="A57" s="875"/>
      <c r="B57" s="390" t="s">
        <v>271</v>
      </c>
      <c r="C57" s="79" t="s">
        <v>345</v>
      </c>
      <c r="D57">
        <v>30</v>
      </c>
      <c r="E57" s="6">
        <f t="shared" si="3"/>
        <v>0.46153846153846156</v>
      </c>
      <c r="F57">
        <v>35</v>
      </c>
      <c r="G57" s="6">
        <f t="shared" si="4"/>
        <v>0.53846153846153844</v>
      </c>
      <c r="H57" s="393">
        <f t="shared" si="5"/>
        <v>65</v>
      </c>
      <c r="I57" s="431"/>
      <c r="J57" s="443"/>
      <c r="K57" s="443"/>
      <c r="L57" s="443"/>
      <c r="M57" s="443"/>
      <c r="N57" s="443"/>
      <c r="O57" s="460"/>
      <c r="P57" s="443"/>
      <c r="Q57" s="474"/>
      <c r="R57" s="481"/>
      <c r="S57" s="292"/>
    </row>
    <row r="58" spans="1:21" x14ac:dyDescent="0.25">
      <c r="A58" s="875"/>
      <c r="B58" s="390" t="s">
        <v>272</v>
      </c>
      <c r="C58" s="79" t="s">
        <v>346</v>
      </c>
      <c r="D58">
        <v>7</v>
      </c>
      <c r="E58" s="6">
        <f t="shared" si="3"/>
        <v>0.41176470588235292</v>
      </c>
      <c r="F58">
        <v>10</v>
      </c>
      <c r="G58" s="6">
        <f t="shared" si="4"/>
        <v>0.58823529411764708</v>
      </c>
      <c r="H58" s="393">
        <f t="shared" si="5"/>
        <v>17</v>
      </c>
      <c r="I58" s="431"/>
      <c r="J58" s="443"/>
      <c r="K58" s="443"/>
      <c r="L58" s="443"/>
      <c r="M58" s="443"/>
      <c r="N58" s="443"/>
      <c r="O58" s="460"/>
      <c r="P58" s="443"/>
      <c r="Q58" s="474"/>
      <c r="R58" s="481"/>
      <c r="S58" s="292"/>
    </row>
    <row r="59" spans="1:21" s="344" customFormat="1" x14ac:dyDescent="0.25">
      <c r="A59" s="876"/>
      <c r="B59" s="406" t="s">
        <v>447</v>
      </c>
      <c r="C59" s="395" t="s">
        <v>347</v>
      </c>
      <c r="D59" s="344">
        <v>2</v>
      </c>
      <c r="E59" s="396">
        <f t="shared" si="3"/>
        <v>0.4</v>
      </c>
      <c r="F59" s="344">
        <v>3</v>
      </c>
      <c r="G59" s="396">
        <f t="shared" si="4"/>
        <v>0.6</v>
      </c>
      <c r="H59" s="405">
        <f t="shared" si="5"/>
        <v>5</v>
      </c>
      <c r="I59" s="362"/>
      <c r="J59" s="444"/>
      <c r="K59" s="444"/>
      <c r="L59" s="444"/>
      <c r="M59" s="444"/>
      <c r="N59" s="444"/>
      <c r="O59" s="461"/>
      <c r="P59" s="444"/>
      <c r="Q59" s="475"/>
      <c r="R59" s="482"/>
      <c r="S59" s="291"/>
      <c r="T59" s="213"/>
      <c r="U59" s="213"/>
    </row>
    <row r="60" spans="1:21" ht="45" x14ac:dyDescent="0.25">
      <c r="A60" s="881" t="s">
        <v>732</v>
      </c>
      <c r="B60" s="880" t="s">
        <v>245</v>
      </c>
      <c r="C60" s="389"/>
      <c r="D60" s="887" t="s">
        <v>182</v>
      </c>
      <c r="E60" s="887"/>
      <c r="F60" s="887" t="s">
        <v>255</v>
      </c>
      <c r="G60" s="887"/>
      <c r="H60" s="888" t="s">
        <v>230</v>
      </c>
      <c r="I60" s="432" t="s">
        <v>619</v>
      </c>
      <c r="J60" s="445" t="s">
        <v>191</v>
      </c>
      <c r="K60" s="445" t="s">
        <v>191</v>
      </c>
      <c r="L60" s="445" t="s">
        <v>276</v>
      </c>
      <c r="M60" s="439">
        <f>E68</f>
        <v>0.19230769230769232</v>
      </c>
      <c r="N60" s="445">
        <f>H68</f>
        <v>26</v>
      </c>
      <c r="O60" s="462" t="s">
        <v>459</v>
      </c>
      <c r="P60" s="467">
        <f>147/337</f>
        <v>0.43620178041543028</v>
      </c>
      <c r="Q60" s="472">
        <f>SUM(H62:H68)</f>
        <v>337</v>
      </c>
      <c r="R60" s="484" t="s">
        <v>350</v>
      </c>
      <c r="S60" s="292"/>
    </row>
    <row r="61" spans="1:21" x14ac:dyDescent="0.25">
      <c r="A61" s="882"/>
      <c r="B61" s="880"/>
      <c r="C61" s="389"/>
      <c r="D61" s="391" t="s">
        <v>249</v>
      </c>
      <c r="E61" s="391" t="s">
        <v>250</v>
      </c>
      <c r="F61" s="391" t="s">
        <v>249</v>
      </c>
      <c r="G61" s="391" t="s">
        <v>250</v>
      </c>
      <c r="H61" s="888"/>
      <c r="I61" s="432"/>
      <c r="J61" s="445"/>
      <c r="K61" s="445"/>
      <c r="L61" s="445"/>
      <c r="M61" s="445"/>
      <c r="N61" s="445"/>
      <c r="O61" s="462"/>
      <c r="P61" s="445"/>
      <c r="Q61" s="476"/>
      <c r="R61" s="481"/>
      <c r="S61" s="292"/>
    </row>
    <row r="62" spans="1:21" x14ac:dyDescent="0.25">
      <c r="A62" s="882"/>
      <c r="B62" s="390" t="s">
        <v>456</v>
      </c>
      <c r="C62" s="79" t="s">
        <v>319</v>
      </c>
      <c r="D62">
        <v>2</v>
      </c>
      <c r="E62" s="6">
        <f>D62/H62</f>
        <v>0.5</v>
      </c>
      <c r="F62">
        <v>2</v>
      </c>
      <c r="G62" s="6">
        <f>F62/H62</f>
        <v>0.5</v>
      </c>
      <c r="H62" s="394">
        <f>D62+F62</f>
        <v>4</v>
      </c>
      <c r="I62" s="433"/>
      <c r="J62" s="446"/>
      <c r="K62" s="446"/>
      <c r="L62" s="446"/>
      <c r="M62" s="446"/>
      <c r="N62" s="446"/>
      <c r="O62" s="463"/>
      <c r="P62" s="446"/>
      <c r="Q62" s="477"/>
      <c r="R62" s="481"/>
      <c r="S62" s="292"/>
    </row>
    <row r="63" spans="1:21" x14ac:dyDescent="0.25">
      <c r="A63" s="882"/>
      <c r="B63" s="390" t="s">
        <v>271</v>
      </c>
      <c r="C63" s="79" t="s">
        <v>320</v>
      </c>
      <c r="D63">
        <v>35</v>
      </c>
      <c r="E63" s="6">
        <f t="shared" ref="E63:E68" si="6">D63/H63</f>
        <v>0.5</v>
      </c>
      <c r="F63">
        <v>35</v>
      </c>
      <c r="G63" s="6">
        <f t="shared" ref="G63:G68" si="7">F63/H63</f>
        <v>0.5</v>
      </c>
      <c r="H63" s="394">
        <f t="shared" ref="H63:H68" si="8">D63+F63</f>
        <v>70</v>
      </c>
      <c r="I63" s="433"/>
      <c r="J63" s="446"/>
      <c r="K63" s="446"/>
      <c r="L63" s="446"/>
      <c r="M63" s="446"/>
      <c r="N63" s="446"/>
      <c r="O63" s="463"/>
      <c r="P63" s="446"/>
      <c r="Q63" s="477"/>
      <c r="R63" s="481"/>
      <c r="S63" s="292"/>
    </row>
    <row r="64" spans="1:21" x14ac:dyDescent="0.25">
      <c r="A64" s="882"/>
      <c r="B64" s="390" t="s">
        <v>272</v>
      </c>
      <c r="C64" s="79" t="s">
        <v>321</v>
      </c>
      <c r="D64">
        <v>39</v>
      </c>
      <c r="E64" s="6">
        <f t="shared" si="6"/>
        <v>0.42857142857142855</v>
      </c>
      <c r="F64">
        <v>52</v>
      </c>
      <c r="G64" s="6">
        <f t="shared" si="7"/>
        <v>0.5714285714285714</v>
      </c>
      <c r="H64" s="394">
        <f t="shared" si="8"/>
        <v>91</v>
      </c>
      <c r="I64" s="433"/>
      <c r="J64" s="446"/>
      <c r="K64" s="446"/>
      <c r="L64" s="446"/>
      <c r="M64" s="446"/>
      <c r="N64" s="446"/>
      <c r="O64" s="463"/>
      <c r="P64" s="446"/>
      <c r="Q64" s="477"/>
      <c r="R64" s="481"/>
      <c r="S64" s="292"/>
    </row>
    <row r="65" spans="1:21" x14ac:dyDescent="0.25">
      <c r="A65" s="882"/>
      <c r="B65" s="390" t="s">
        <v>273</v>
      </c>
      <c r="C65" s="79" t="s">
        <v>322</v>
      </c>
      <c r="D65">
        <v>36</v>
      </c>
      <c r="E65" s="6">
        <f t="shared" si="6"/>
        <v>0.47368421052631576</v>
      </c>
      <c r="F65">
        <v>40</v>
      </c>
      <c r="G65" s="6">
        <f t="shared" si="7"/>
        <v>0.52631578947368418</v>
      </c>
      <c r="H65" s="394">
        <f t="shared" si="8"/>
        <v>76</v>
      </c>
      <c r="I65" s="433"/>
      <c r="J65" s="446"/>
      <c r="K65" s="446"/>
      <c r="L65" s="446"/>
      <c r="M65" s="446"/>
      <c r="N65" s="446"/>
      <c r="O65" s="463"/>
      <c r="P65" s="446"/>
      <c r="Q65" s="477"/>
      <c r="R65" s="481"/>
      <c r="S65" s="292"/>
    </row>
    <row r="66" spans="1:21" x14ac:dyDescent="0.25">
      <c r="A66" s="882"/>
      <c r="B66" s="390" t="s">
        <v>274</v>
      </c>
      <c r="C66" s="79" t="s">
        <v>323</v>
      </c>
      <c r="D66">
        <v>14</v>
      </c>
      <c r="E66" s="6">
        <f t="shared" si="6"/>
        <v>0.4</v>
      </c>
      <c r="F66">
        <v>21</v>
      </c>
      <c r="G66" s="6">
        <f t="shared" si="7"/>
        <v>0.6</v>
      </c>
      <c r="H66" s="394">
        <f t="shared" si="8"/>
        <v>35</v>
      </c>
      <c r="I66" s="433"/>
      <c r="J66" s="446"/>
      <c r="K66" s="446"/>
      <c r="L66" s="446"/>
      <c r="M66" s="446"/>
      <c r="N66" s="446"/>
      <c r="O66" s="463"/>
      <c r="P66" s="446"/>
      <c r="Q66" s="477"/>
      <c r="R66" s="481"/>
      <c r="S66" s="292"/>
    </row>
    <row r="67" spans="1:21" x14ac:dyDescent="0.25">
      <c r="A67" s="882"/>
      <c r="B67" s="390" t="s">
        <v>275</v>
      </c>
      <c r="C67" s="79" t="s">
        <v>324</v>
      </c>
      <c r="D67">
        <v>16</v>
      </c>
      <c r="E67" s="6">
        <f t="shared" si="6"/>
        <v>0.45714285714285713</v>
      </c>
      <c r="F67">
        <v>19</v>
      </c>
      <c r="G67" s="6">
        <f t="shared" si="7"/>
        <v>0.54285714285714282</v>
      </c>
      <c r="H67" s="394">
        <f t="shared" si="8"/>
        <v>35</v>
      </c>
      <c r="I67" s="433"/>
      <c r="J67" s="446"/>
      <c r="K67" s="446"/>
      <c r="L67" s="446"/>
      <c r="M67" s="446"/>
      <c r="N67" s="446"/>
      <c r="O67" s="463"/>
      <c r="P67" s="446"/>
      <c r="Q67" s="477"/>
      <c r="R67" s="481"/>
      <c r="S67" s="292"/>
    </row>
    <row r="68" spans="1:21" s="344" customFormat="1" x14ac:dyDescent="0.25">
      <c r="A68" s="883"/>
      <c r="B68" s="406" t="s">
        <v>276</v>
      </c>
      <c r="C68" s="395" t="s">
        <v>325</v>
      </c>
      <c r="D68" s="344">
        <v>5</v>
      </c>
      <c r="E68" s="396">
        <f t="shared" si="6"/>
        <v>0.19230769230769232</v>
      </c>
      <c r="F68" s="344">
        <v>21</v>
      </c>
      <c r="G68" s="396">
        <f t="shared" si="7"/>
        <v>0.80769230769230771</v>
      </c>
      <c r="H68" s="407">
        <f t="shared" si="8"/>
        <v>26</v>
      </c>
      <c r="I68" s="434"/>
      <c r="J68" s="447"/>
      <c r="K68" s="447"/>
      <c r="L68" s="447"/>
      <c r="M68" s="447"/>
      <c r="N68" s="447"/>
      <c r="O68" s="464"/>
      <c r="P68" s="447"/>
      <c r="Q68" s="478"/>
      <c r="R68" s="482"/>
      <c r="S68" s="291"/>
      <c r="T68" s="213"/>
      <c r="U68" s="213"/>
    </row>
    <row r="69" spans="1:21" ht="30" x14ac:dyDescent="0.25">
      <c r="A69" s="874" t="s">
        <v>88</v>
      </c>
      <c r="B69" s="880" t="s">
        <v>245</v>
      </c>
      <c r="C69" s="389"/>
      <c r="D69" s="887" t="s">
        <v>182</v>
      </c>
      <c r="E69" s="887"/>
      <c r="F69" s="887" t="s">
        <v>246</v>
      </c>
      <c r="G69" s="887"/>
      <c r="H69" s="885" t="s">
        <v>230</v>
      </c>
      <c r="I69" s="425" t="s">
        <v>619</v>
      </c>
      <c r="J69" s="436" t="s">
        <v>191</v>
      </c>
      <c r="K69" s="436" t="s">
        <v>191</v>
      </c>
      <c r="L69" s="436" t="s">
        <v>265</v>
      </c>
      <c r="M69" s="439">
        <f>SUM(D80:D81)/N69</f>
        <v>0.24390243902439024</v>
      </c>
      <c r="N69" s="436">
        <f>SUM(H80:H81)</f>
        <v>41</v>
      </c>
      <c r="O69" s="454" t="s">
        <v>460</v>
      </c>
      <c r="P69" s="467">
        <f>186/323</f>
        <v>0.57585139318885448</v>
      </c>
      <c r="Q69" s="472">
        <f>SUM(H71:H81)</f>
        <v>297</v>
      </c>
      <c r="R69" s="481"/>
      <c r="S69" s="292"/>
    </row>
    <row r="70" spans="1:21" x14ac:dyDescent="0.25">
      <c r="A70" s="875"/>
      <c r="B70" s="880"/>
      <c r="C70" s="389"/>
      <c r="D70" s="391" t="s">
        <v>249</v>
      </c>
      <c r="E70" s="391" t="s">
        <v>250</v>
      </c>
      <c r="F70" s="391" t="s">
        <v>249</v>
      </c>
      <c r="G70" s="391" t="s">
        <v>250</v>
      </c>
      <c r="H70" s="885"/>
      <c r="I70" s="425"/>
      <c r="J70" s="436"/>
      <c r="K70" s="436"/>
      <c r="L70" s="436"/>
      <c r="M70" s="436"/>
      <c r="N70" s="436"/>
      <c r="O70" s="454"/>
      <c r="P70" s="436"/>
      <c r="Q70" s="436"/>
      <c r="R70" s="481"/>
      <c r="S70" s="292"/>
    </row>
    <row r="71" spans="1:21" x14ac:dyDescent="0.25">
      <c r="A71" s="875"/>
      <c r="B71" s="390" t="s">
        <v>457</v>
      </c>
      <c r="C71" s="79" t="s">
        <v>326</v>
      </c>
      <c r="D71">
        <v>33</v>
      </c>
      <c r="E71" s="6">
        <f>D71/H71</f>
        <v>0.71739130434782605</v>
      </c>
      <c r="F71">
        <v>13</v>
      </c>
      <c r="G71" s="6">
        <f>F71/H71</f>
        <v>0.28260869565217389</v>
      </c>
      <c r="H71" s="393">
        <f>D71+F71</f>
        <v>46</v>
      </c>
      <c r="I71" s="431"/>
      <c r="J71" s="443"/>
      <c r="K71" s="443"/>
      <c r="L71" s="443"/>
      <c r="M71" s="443"/>
      <c r="N71" s="443"/>
      <c r="O71" s="460"/>
      <c r="P71" s="443"/>
      <c r="Q71" s="443"/>
      <c r="R71" s="481"/>
      <c r="S71" s="292"/>
    </row>
    <row r="72" spans="1:21" x14ac:dyDescent="0.25">
      <c r="A72" s="875"/>
      <c r="B72" s="390" t="s">
        <v>277</v>
      </c>
      <c r="C72" s="79" t="s">
        <v>327</v>
      </c>
      <c r="D72">
        <v>18</v>
      </c>
      <c r="E72" s="6">
        <f t="shared" ref="E72:E81" si="9">D72/H72</f>
        <v>0.5625</v>
      </c>
      <c r="F72">
        <v>14</v>
      </c>
      <c r="G72" s="6">
        <f t="shared" ref="G72:G81" si="10">F72/H72</f>
        <v>0.4375</v>
      </c>
      <c r="H72" s="393">
        <f t="shared" ref="H72:H81" si="11">D72+F72</f>
        <v>32</v>
      </c>
      <c r="I72" s="431"/>
      <c r="J72" s="443"/>
      <c r="K72" s="443"/>
      <c r="L72" s="443"/>
      <c r="M72" s="443"/>
      <c r="N72" s="443"/>
      <c r="O72" s="460"/>
      <c r="P72" s="443"/>
      <c r="Q72" s="443"/>
      <c r="R72" s="481"/>
      <c r="S72" s="292"/>
    </row>
    <row r="73" spans="1:21" x14ac:dyDescent="0.25">
      <c r="A73" s="875"/>
      <c r="B73" s="390" t="s">
        <v>271</v>
      </c>
      <c r="C73" s="79" t="s">
        <v>320</v>
      </c>
      <c r="D73">
        <v>44</v>
      </c>
      <c r="E73" s="6">
        <f t="shared" si="9"/>
        <v>0.62857142857142856</v>
      </c>
      <c r="F73">
        <v>26</v>
      </c>
      <c r="G73" s="6">
        <f t="shared" si="10"/>
        <v>0.37142857142857144</v>
      </c>
      <c r="H73" s="393">
        <f t="shared" si="11"/>
        <v>70</v>
      </c>
      <c r="I73" s="431"/>
      <c r="J73" s="443"/>
      <c r="K73" s="443"/>
      <c r="L73" s="443"/>
      <c r="M73" s="443"/>
      <c r="N73" s="443"/>
      <c r="O73" s="460"/>
      <c r="P73" s="443"/>
      <c r="Q73" s="443"/>
      <c r="R73" s="481"/>
      <c r="S73" s="292"/>
    </row>
    <row r="74" spans="1:21" x14ac:dyDescent="0.25">
      <c r="A74" s="875"/>
      <c r="B74" s="390" t="s">
        <v>272</v>
      </c>
      <c r="C74" s="79" t="s">
        <v>328</v>
      </c>
      <c r="D74">
        <v>24</v>
      </c>
      <c r="E74" s="6">
        <f t="shared" si="9"/>
        <v>0.72727272727272729</v>
      </c>
      <c r="F74">
        <v>9</v>
      </c>
      <c r="G74" s="6">
        <f t="shared" si="10"/>
        <v>0.27272727272727271</v>
      </c>
      <c r="H74" s="393">
        <f t="shared" si="11"/>
        <v>33</v>
      </c>
      <c r="I74" s="431"/>
      <c r="J74" s="443"/>
      <c r="K74" s="443"/>
      <c r="L74" s="443"/>
      <c r="M74" s="443"/>
      <c r="N74" s="443"/>
      <c r="O74" s="460"/>
      <c r="P74" s="443"/>
      <c r="Q74" s="443"/>
      <c r="R74" s="481"/>
      <c r="S74" s="292"/>
    </row>
    <row r="75" spans="1:21" x14ac:dyDescent="0.25">
      <c r="A75" s="875"/>
      <c r="B75" s="390" t="s">
        <v>273</v>
      </c>
      <c r="C75" s="79" t="s">
        <v>329</v>
      </c>
      <c r="D75">
        <v>18</v>
      </c>
      <c r="E75" s="6">
        <f t="shared" si="9"/>
        <v>0.69230769230769229</v>
      </c>
      <c r="F75">
        <v>8</v>
      </c>
      <c r="G75" s="6">
        <f t="shared" si="10"/>
        <v>0.30769230769230771</v>
      </c>
      <c r="H75" s="393">
        <f t="shared" si="11"/>
        <v>26</v>
      </c>
      <c r="I75" s="431"/>
      <c r="J75" s="443"/>
      <c r="K75" s="443"/>
      <c r="L75" s="443"/>
      <c r="M75" s="443"/>
      <c r="N75" s="443"/>
      <c r="O75" s="460"/>
      <c r="P75" s="443"/>
      <c r="Q75" s="443"/>
      <c r="R75" s="481"/>
      <c r="S75" s="292"/>
    </row>
    <row r="76" spans="1:21" x14ac:dyDescent="0.25">
      <c r="A76" s="875"/>
      <c r="B76" s="390" t="s">
        <v>274</v>
      </c>
      <c r="C76" s="79" t="s">
        <v>330</v>
      </c>
      <c r="D76">
        <v>4</v>
      </c>
      <c r="E76" s="6">
        <f t="shared" si="9"/>
        <v>0.5714285714285714</v>
      </c>
      <c r="F76">
        <v>3</v>
      </c>
      <c r="G76" s="6">
        <f t="shared" si="10"/>
        <v>0.42857142857142855</v>
      </c>
      <c r="H76" s="393">
        <f t="shared" si="11"/>
        <v>7</v>
      </c>
      <c r="I76" s="431"/>
      <c r="J76" s="443"/>
      <c r="K76" s="443"/>
      <c r="L76" s="443"/>
      <c r="M76" s="443"/>
      <c r="N76" s="443"/>
      <c r="O76" s="460"/>
      <c r="P76" s="443"/>
      <c r="Q76" s="443"/>
      <c r="R76" s="481"/>
      <c r="S76" s="292"/>
    </row>
    <row r="77" spans="1:21" x14ac:dyDescent="0.25">
      <c r="A77" s="875"/>
      <c r="B77" s="390" t="s">
        <v>275</v>
      </c>
      <c r="C77" s="79" t="s">
        <v>331</v>
      </c>
      <c r="D77">
        <v>8</v>
      </c>
      <c r="E77" s="6">
        <f t="shared" si="9"/>
        <v>0.61538461538461542</v>
      </c>
      <c r="F77">
        <v>5</v>
      </c>
      <c r="G77" s="6">
        <f t="shared" si="10"/>
        <v>0.38461538461538464</v>
      </c>
      <c r="H77" s="393">
        <f t="shared" si="11"/>
        <v>13</v>
      </c>
      <c r="I77" s="431"/>
      <c r="J77" s="443"/>
      <c r="K77" s="443"/>
      <c r="L77" s="443"/>
      <c r="M77" s="443"/>
      <c r="N77" s="443"/>
      <c r="O77" s="460"/>
      <c r="P77" s="443"/>
      <c r="Q77" s="443"/>
      <c r="R77" s="481"/>
      <c r="S77" s="292"/>
    </row>
    <row r="78" spans="1:21" x14ac:dyDescent="0.25">
      <c r="A78" s="875"/>
      <c r="B78" s="390" t="s">
        <v>276</v>
      </c>
      <c r="C78" s="79" t="s">
        <v>332</v>
      </c>
      <c r="D78">
        <v>10</v>
      </c>
      <c r="E78" s="6">
        <f t="shared" si="9"/>
        <v>0.625</v>
      </c>
      <c r="F78">
        <v>6</v>
      </c>
      <c r="G78" s="6">
        <f t="shared" si="10"/>
        <v>0.375</v>
      </c>
      <c r="H78" s="393">
        <f t="shared" si="11"/>
        <v>16</v>
      </c>
      <c r="I78" s="431"/>
      <c r="J78" s="443"/>
      <c r="K78" s="443"/>
      <c r="L78" s="443"/>
      <c r="M78" s="443"/>
      <c r="N78" s="443"/>
      <c r="O78" s="460"/>
      <c r="P78" s="443"/>
      <c r="Q78" s="443"/>
      <c r="R78" s="481"/>
      <c r="S78" s="292"/>
    </row>
    <row r="79" spans="1:21" x14ac:dyDescent="0.25">
      <c r="A79" s="875"/>
      <c r="B79" s="390" t="s">
        <v>278</v>
      </c>
      <c r="C79" s="79" t="s">
        <v>333</v>
      </c>
      <c r="D79">
        <v>8</v>
      </c>
      <c r="E79" s="6">
        <f t="shared" si="9"/>
        <v>0.61538461538461542</v>
      </c>
      <c r="F79">
        <v>5</v>
      </c>
      <c r="G79" s="6">
        <f t="shared" si="10"/>
        <v>0.38461538461538464</v>
      </c>
      <c r="H79" s="393">
        <f t="shared" si="11"/>
        <v>13</v>
      </c>
      <c r="I79" s="431"/>
      <c r="J79" s="443"/>
      <c r="K79" s="443"/>
      <c r="L79" s="443"/>
      <c r="M79" s="443"/>
      <c r="N79" s="443"/>
      <c r="O79" s="460"/>
      <c r="P79" s="443"/>
      <c r="Q79" s="443"/>
      <c r="R79" s="481"/>
      <c r="S79" s="292"/>
    </row>
    <row r="80" spans="1:21" x14ac:dyDescent="0.25">
      <c r="A80" s="875"/>
      <c r="B80" s="390" t="s">
        <v>279</v>
      </c>
      <c r="C80" s="79" t="s">
        <v>334</v>
      </c>
      <c r="D80">
        <v>4</v>
      </c>
      <c r="E80" s="6">
        <f t="shared" si="9"/>
        <v>0.36363636363636365</v>
      </c>
      <c r="F80">
        <v>7</v>
      </c>
      <c r="G80" s="6">
        <f t="shared" si="10"/>
        <v>0.63636363636363635</v>
      </c>
      <c r="H80" s="393">
        <f t="shared" si="11"/>
        <v>11</v>
      </c>
      <c r="I80" s="431"/>
      <c r="J80" s="443"/>
      <c r="K80" s="443"/>
      <c r="L80" s="443"/>
      <c r="M80" s="443"/>
      <c r="N80" s="443"/>
      <c r="O80" s="460"/>
      <c r="P80" s="443"/>
      <c r="Q80" s="443"/>
      <c r="R80" s="481"/>
      <c r="S80" s="292"/>
    </row>
    <row r="81" spans="1:21" s="344" customFormat="1" x14ac:dyDescent="0.25">
      <c r="A81" s="876"/>
      <c r="B81" s="406" t="s">
        <v>448</v>
      </c>
      <c r="C81" s="395" t="s">
        <v>335</v>
      </c>
      <c r="D81" s="344">
        <v>6</v>
      </c>
      <c r="E81" s="396">
        <f t="shared" si="9"/>
        <v>0.2</v>
      </c>
      <c r="F81" s="344">
        <v>24</v>
      </c>
      <c r="G81" s="396">
        <f t="shared" si="10"/>
        <v>0.8</v>
      </c>
      <c r="H81" s="405">
        <f t="shared" si="11"/>
        <v>30</v>
      </c>
      <c r="I81" s="362"/>
      <c r="J81" s="444"/>
      <c r="K81" s="444"/>
      <c r="L81" s="444"/>
      <c r="M81" s="444"/>
      <c r="N81" s="444"/>
      <c r="O81" s="461"/>
      <c r="P81" s="444"/>
      <c r="Q81" s="444"/>
      <c r="R81" s="482"/>
      <c r="S81" s="291"/>
      <c r="T81" s="213"/>
      <c r="U81" s="213"/>
    </row>
    <row r="82" spans="1:21" s="408" customFormat="1" ht="45" x14ac:dyDescent="0.25">
      <c r="A82" s="419" t="s">
        <v>11</v>
      </c>
      <c r="C82" s="409"/>
      <c r="I82" s="422" t="s">
        <v>154</v>
      </c>
      <c r="J82" s="448" t="s">
        <v>154</v>
      </c>
      <c r="K82" s="448" t="s">
        <v>154</v>
      </c>
      <c r="L82" s="448" t="s">
        <v>154</v>
      </c>
      <c r="M82" s="448" t="s">
        <v>154</v>
      </c>
      <c r="N82" s="448" t="s">
        <v>154</v>
      </c>
      <c r="O82" s="465" t="s">
        <v>154</v>
      </c>
      <c r="P82" s="448" t="s">
        <v>154</v>
      </c>
      <c r="Q82" s="448" t="s">
        <v>154</v>
      </c>
      <c r="R82" s="485" t="s">
        <v>289</v>
      </c>
      <c r="S82" s="488"/>
      <c r="T82" s="410"/>
      <c r="U82" s="410"/>
    </row>
    <row r="83" spans="1:21" s="408" customFormat="1" ht="30" x14ac:dyDescent="0.25">
      <c r="A83" s="419" t="s">
        <v>734</v>
      </c>
      <c r="C83" s="409"/>
      <c r="I83" s="422" t="s">
        <v>154</v>
      </c>
      <c r="J83" s="448" t="s">
        <v>154</v>
      </c>
      <c r="K83" s="448" t="s">
        <v>154</v>
      </c>
      <c r="L83" s="448" t="s">
        <v>154</v>
      </c>
      <c r="M83" s="448" t="s">
        <v>154</v>
      </c>
      <c r="N83" s="448" t="s">
        <v>154</v>
      </c>
      <c r="O83" s="465" t="s">
        <v>154</v>
      </c>
      <c r="P83" s="448" t="s">
        <v>154</v>
      </c>
      <c r="Q83" s="448" t="s">
        <v>154</v>
      </c>
      <c r="R83" s="485" t="s">
        <v>290</v>
      </c>
      <c r="S83" s="488"/>
      <c r="T83" s="410"/>
      <c r="U83" s="410"/>
    </row>
    <row r="84" spans="1:21" s="408" customFormat="1" ht="45" x14ac:dyDescent="0.25">
      <c r="A84" s="419" t="s">
        <v>89</v>
      </c>
      <c r="C84" s="409"/>
      <c r="I84" s="422" t="s">
        <v>154</v>
      </c>
      <c r="J84" s="448" t="s">
        <v>154</v>
      </c>
      <c r="K84" s="448" t="s">
        <v>154</v>
      </c>
      <c r="L84" s="448" t="s">
        <v>154</v>
      </c>
      <c r="M84" s="448" t="s">
        <v>154</v>
      </c>
      <c r="N84" s="448" t="s">
        <v>154</v>
      </c>
      <c r="O84" s="465" t="s">
        <v>154</v>
      </c>
      <c r="P84" s="448" t="s">
        <v>154</v>
      </c>
      <c r="Q84" s="448" t="s">
        <v>154</v>
      </c>
      <c r="R84" s="485" t="s">
        <v>289</v>
      </c>
      <c r="S84" s="488"/>
      <c r="T84" s="410"/>
      <c r="U84" s="410"/>
    </row>
    <row r="85" spans="1:21" s="408" customFormat="1" ht="45" x14ac:dyDescent="0.25">
      <c r="A85" s="420" t="s">
        <v>735</v>
      </c>
      <c r="C85" s="409"/>
      <c r="I85" s="422" t="s">
        <v>154</v>
      </c>
      <c r="J85" s="448" t="s">
        <v>154</v>
      </c>
      <c r="K85" s="448" t="s">
        <v>154</v>
      </c>
      <c r="L85" s="448" t="s">
        <v>154</v>
      </c>
      <c r="M85" s="448" t="s">
        <v>154</v>
      </c>
      <c r="N85" s="448" t="s">
        <v>154</v>
      </c>
      <c r="O85" s="465" t="s">
        <v>154</v>
      </c>
      <c r="P85" s="448" t="s">
        <v>154</v>
      </c>
      <c r="Q85" s="448" t="s">
        <v>154</v>
      </c>
      <c r="R85" s="485" t="s">
        <v>289</v>
      </c>
      <c r="S85" s="488"/>
      <c r="T85" s="410"/>
      <c r="U85" s="410"/>
    </row>
    <row r="86" spans="1:21" s="408" customFormat="1" ht="30" x14ac:dyDescent="0.25">
      <c r="A86" s="421" t="s">
        <v>737</v>
      </c>
      <c r="C86" s="409"/>
      <c r="I86" s="422" t="s">
        <v>154</v>
      </c>
      <c r="J86" s="448" t="s">
        <v>154</v>
      </c>
      <c r="K86" s="448" t="s">
        <v>154</v>
      </c>
      <c r="L86" s="448" t="s">
        <v>154</v>
      </c>
      <c r="M86" s="448" t="s">
        <v>154</v>
      </c>
      <c r="N86" s="448" t="s">
        <v>154</v>
      </c>
      <c r="O86" s="465" t="s">
        <v>154</v>
      </c>
      <c r="P86" s="448" t="s">
        <v>154</v>
      </c>
      <c r="Q86" s="448" t="s">
        <v>154</v>
      </c>
      <c r="R86" s="485" t="s">
        <v>290</v>
      </c>
      <c r="S86" s="488"/>
      <c r="T86" s="410"/>
      <c r="U86" s="410"/>
    </row>
    <row r="87" spans="1:21" s="411" customFormat="1" x14ac:dyDescent="0.25">
      <c r="A87" s="412"/>
      <c r="I87" s="413"/>
      <c r="J87" s="413"/>
      <c r="K87" s="413"/>
      <c r="L87" s="413"/>
      <c r="M87" s="413"/>
      <c r="N87" s="413"/>
      <c r="O87" s="423"/>
      <c r="P87" s="413"/>
      <c r="Q87" s="413"/>
      <c r="R87" s="414"/>
    </row>
    <row r="88" spans="1:21" s="416" customFormat="1" x14ac:dyDescent="0.25">
      <c r="A88" s="415"/>
      <c r="I88" s="417"/>
      <c r="J88" s="417"/>
      <c r="K88" s="417"/>
      <c r="L88" s="417"/>
      <c r="M88" s="417"/>
      <c r="N88" s="417"/>
      <c r="O88" s="424"/>
      <c r="P88" s="417"/>
      <c r="Q88" s="417"/>
      <c r="R88" s="418"/>
    </row>
    <row r="89" spans="1:21" s="411" customFormat="1" hidden="1" x14ac:dyDescent="0.25">
      <c r="A89" s="412"/>
      <c r="I89" s="413"/>
      <c r="J89" s="413"/>
      <c r="K89" s="413"/>
      <c r="L89" s="413"/>
      <c r="M89" s="413"/>
      <c r="N89" s="413"/>
      <c r="O89" s="423"/>
      <c r="P89" s="413"/>
      <c r="Q89" s="413"/>
      <c r="R89" s="414"/>
    </row>
    <row r="90" spans="1:21" s="411" customFormat="1" hidden="1" x14ac:dyDescent="0.25">
      <c r="A90" s="412"/>
      <c r="I90" s="413"/>
      <c r="J90" s="413"/>
      <c r="K90" s="413"/>
      <c r="L90" s="413"/>
      <c r="M90" s="413"/>
      <c r="N90" s="413"/>
      <c r="O90" s="423"/>
      <c r="P90" s="413"/>
      <c r="Q90" s="413"/>
      <c r="R90" s="414"/>
    </row>
    <row r="91" spans="1:21" s="411" customFormat="1" hidden="1" x14ac:dyDescent="0.25">
      <c r="A91" s="412"/>
      <c r="I91" s="413"/>
      <c r="J91" s="413"/>
      <c r="K91" s="413"/>
      <c r="L91" s="413"/>
      <c r="M91" s="413"/>
      <c r="N91" s="413"/>
      <c r="O91" s="423"/>
      <c r="P91" s="413"/>
      <c r="Q91" s="413"/>
      <c r="R91" s="414"/>
    </row>
    <row r="92" spans="1:21" s="411" customFormat="1" hidden="1" x14ac:dyDescent="0.25">
      <c r="A92" s="412"/>
      <c r="I92" s="413"/>
      <c r="J92" s="413"/>
      <c r="K92" s="413"/>
      <c r="L92" s="413"/>
      <c r="M92" s="413"/>
      <c r="N92" s="413"/>
      <c r="O92" s="423"/>
      <c r="P92" s="413"/>
      <c r="Q92" s="413"/>
      <c r="R92" s="414"/>
    </row>
    <row r="93" spans="1:21" s="411" customFormat="1" hidden="1" x14ac:dyDescent="0.25">
      <c r="A93" s="412"/>
      <c r="I93" s="413"/>
      <c r="J93" s="413"/>
      <c r="K93" s="413"/>
      <c r="L93" s="413"/>
      <c r="M93" s="413"/>
      <c r="N93" s="413"/>
      <c r="O93" s="423"/>
      <c r="P93" s="413"/>
      <c r="Q93" s="413"/>
      <c r="R93" s="414"/>
    </row>
    <row r="94" spans="1:21" s="411" customFormat="1" hidden="1" x14ac:dyDescent="0.25">
      <c r="A94" s="412"/>
      <c r="I94" s="413"/>
      <c r="J94" s="413"/>
      <c r="K94" s="413"/>
      <c r="L94" s="413"/>
      <c r="M94" s="413"/>
      <c r="N94" s="413"/>
      <c r="O94" s="423"/>
      <c r="P94" s="413"/>
      <c r="Q94" s="413"/>
      <c r="R94" s="414"/>
    </row>
    <row r="95" spans="1:21" s="411" customFormat="1" hidden="1" x14ac:dyDescent="0.25">
      <c r="A95" s="412"/>
      <c r="I95" s="413"/>
      <c r="J95" s="413"/>
      <c r="K95" s="413"/>
      <c r="L95" s="413"/>
      <c r="M95" s="413"/>
      <c r="N95" s="413"/>
      <c r="O95" s="423"/>
      <c r="P95" s="413"/>
      <c r="Q95" s="413"/>
      <c r="R95" s="414"/>
    </row>
    <row r="96" spans="1:21" s="411" customFormat="1" hidden="1" x14ac:dyDescent="0.25">
      <c r="A96" s="412"/>
      <c r="I96" s="413"/>
      <c r="J96" s="413"/>
      <c r="K96" s="413"/>
      <c r="L96" s="413"/>
      <c r="M96" s="413"/>
      <c r="N96" s="413"/>
      <c r="O96" s="423"/>
      <c r="P96" s="413"/>
      <c r="Q96" s="413"/>
      <c r="R96" s="414"/>
    </row>
    <row r="97" spans="1:18" s="411" customFormat="1" hidden="1" x14ac:dyDescent="0.25">
      <c r="A97" s="412"/>
      <c r="I97" s="413"/>
      <c r="J97" s="413"/>
      <c r="K97" s="413"/>
      <c r="L97" s="413"/>
      <c r="M97" s="413"/>
      <c r="N97" s="413"/>
      <c r="O97" s="423"/>
      <c r="P97" s="413"/>
      <c r="Q97" s="413"/>
      <c r="R97" s="414"/>
    </row>
    <row r="98" spans="1:18" s="411" customFormat="1" hidden="1" x14ac:dyDescent="0.25">
      <c r="A98" s="412"/>
      <c r="I98" s="413"/>
      <c r="J98" s="413"/>
      <c r="K98" s="413"/>
      <c r="L98" s="413"/>
      <c r="M98" s="413"/>
      <c r="N98" s="413"/>
      <c r="O98" s="423"/>
      <c r="P98" s="413"/>
      <c r="Q98" s="413"/>
      <c r="R98" s="414"/>
    </row>
    <row r="99" spans="1:18" s="411" customFormat="1" hidden="1" x14ac:dyDescent="0.25">
      <c r="A99" s="412"/>
      <c r="I99" s="413"/>
      <c r="J99" s="413"/>
      <c r="K99" s="413"/>
      <c r="L99" s="413"/>
      <c r="M99" s="413"/>
      <c r="N99" s="413"/>
      <c r="O99" s="423"/>
      <c r="P99" s="413"/>
      <c r="Q99" s="413"/>
      <c r="R99" s="414"/>
    </row>
    <row r="100" spans="1:18" s="411" customFormat="1" hidden="1" x14ac:dyDescent="0.25">
      <c r="A100" s="412"/>
      <c r="I100" s="413"/>
      <c r="J100" s="413"/>
      <c r="K100" s="413"/>
      <c r="L100" s="413"/>
      <c r="M100" s="413"/>
      <c r="N100" s="413"/>
      <c r="O100" s="423"/>
      <c r="P100" s="413"/>
      <c r="Q100" s="413"/>
      <c r="R100" s="414"/>
    </row>
    <row r="101" spans="1:18" s="411" customFormat="1" hidden="1" x14ac:dyDescent="0.25">
      <c r="A101" s="412"/>
      <c r="I101" s="413"/>
      <c r="J101" s="413"/>
      <c r="K101" s="413"/>
      <c r="L101" s="413"/>
      <c r="M101" s="413"/>
      <c r="N101" s="413"/>
      <c r="O101" s="423"/>
      <c r="P101" s="413"/>
      <c r="Q101" s="413"/>
      <c r="R101" s="414"/>
    </row>
    <row r="102" spans="1:18" s="411" customFormat="1" hidden="1" x14ac:dyDescent="0.25">
      <c r="A102" s="412"/>
      <c r="I102" s="413"/>
      <c r="J102" s="413"/>
      <c r="K102" s="413"/>
      <c r="L102" s="413"/>
      <c r="M102" s="413"/>
      <c r="N102" s="413"/>
      <c r="O102" s="423"/>
      <c r="P102" s="413"/>
      <c r="Q102" s="413"/>
      <c r="R102" s="414"/>
    </row>
    <row r="103" spans="1:18" s="411" customFormat="1" hidden="1" x14ac:dyDescent="0.25">
      <c r="A103" s="412"/>
      <c r="I103" s="413"/>
      <c r="J103" s="413"/>
      <c r="K103" s="413"/>
      <c r="L103" s="413"/>
      <c r="M103" s="413"/>
      <c r="N103" s="413"/>
      <c r="O103" s="423"/>
      <c r="P103" s="413"/>
      <c r="Q103" s="413"/>
      <c r="R103" s="414"/>
    </row>
    <row r="104" spans="1:18" s="411" customFormat="1" hidden="1" x14ac:dyDescent="0.25">
      <c r="A104" s="412"/>
      <c r="I104" s="413"/>
      <c r="J104" s="413"/>
      <c r="K104" s="413"/>
      <c r="L104" s="413"/>
      <c r="M104" s="413"/>
      <c r="N104" s="413"/>
      <c r="O104" s="423"/>
      <c r="P104" s="413"/>
      <c r="Q104" s="413"/>
      <c r="R104" s="414"/>
    </row>
  </sheetData>
  <sheetProtection sheet="1" objects="1" scenarios="1"/>
  <autoFilter ref="A1:R86">
    <filterColumn colId="3" showButton="0"/>
    <filterColumn colId="5" showButton="0"/>
  </autoFilter>
  <mergeCells count="52">
    <mergeCell ref="H2:H3"/>
    <mergeCell ref="D1:E1"/>
    <mergeCell ref="F1:G1"/>
    <mergeCell ref="B2:B3"/>
    <mergeCell ref="D2:E2"/>
    <mergeCell ref="F2:G2"/>
    <mergeCell ref="B8:B9"/>
    <mergeCell ref="D8:E8"/>
    <mergeCell ref="F8:G8"/>
    <mergeCell ref="H8:H9"/>
    <mergeCell ref="B20:B21"/>
    <mergeCell ref="D20:E20"/>
    <mergeCell ref="F20:G20"/>
    <mergeCell ref="H20:H21"/>
    <mergeCell ref="D60:E60"/>
    <mergeCell ref="F60:G60"/>
    <mergeCell ref="H60:H61"/>
    <mergeCell ref="B69:B70"/>
    <mergeCell ref="D69:E69"/>
    <mergeCell ref="F69:G69"/>
    <mergeCell ref="H69:H70"/>
    <mergeCell ref="D44:E44"/>
    <mergeCell ref="F44:G44"/>
    <mergeCell ref="H44:H45"/>
    <mergeCell ref="B51:B52"/>
    <mergeCell ref="D51:E51"/>
    <mergeCell ref="F51:G51"/>
    <mergeCell ref="H51:H52"/>
    <mergeCell ref="D40:E40"/>
    <mergeCell ref="F40:G40"/>
    <mergeCell ref="H40:H41"/>
    <mergeCell ref="A2:A7"/>
    <mergeCell ref="A8:A19"/>
    <mergeCell ref="A20:A26"/>
    <mergeCell ref="A27:A32"/>
    <mergeCell ref="A33:A39"/>
    <mergeCell ref="B27:B28"/>
    <mergeCell ref="D27:E27"/>
    <mergeCell ref="F27:G27"/>
    <mergeCell ref="H27:H28"/>
    <mergeCell ref="B33:B34"/>
    <mergeCell ref="D33:E33"/>
    <mergeCell ref="F33:G33"/>
    <mergeCell ref="H33:H34"/>
    <mergeCell ref="A69:A81"/>
    <mergeCell ref="A44:A50"/>
    <mergeCell ref="A51:A59"/>
    <mergeCell ref="A40:A43"/>
    <mergeCell ref="B40:B41"/>
    <mergeCell ref="A60:A68"/>
    <mergeCell ref="B44:B45"/>
    <mergeCell ref="B60:B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T144"/>
  <sheetViews>
    <sheetView zoomScaleNormal="100" workbookViewId="0">
      <pane xSplit="2" ySplit="4" topLeftCell="C5" activePane="bottomRight" state="frozen"/>
      <selection pane="topRight" activeCell="C1" sqref="C1"/>
      <selection pane="bottomLeft" activeCell="A5" sqref="A5"/>
      <selection pane="bottomRight" activeCell="CD118" sqref="CD118"/>
    </sheetView>
  </sheetViews>
  <sheetFormatPr defaultColWidth="9.140625" defaultRowHeight="15" zeroHeight="1" x14ac:dyDescent="0.25"/>
  <cols>
    <col min="1" max="1" width="9.140625" style="13" customWidth="1"/>
    <col min="2" max="2" width="33.28515625" style="4" customWidth="1"/>
    <col min="3" max="3" width="26.85546875" style="9" customWidth="1"/>
    <col min="4" max="4" width="19.7109375" customWidth="1"/>
    <col min="5" max="5" width="10.140625" style="9" customWidth="1"/>
    <col min="6" max="6" width="9.140625" style="9" customWidth="1"/>
    <col min="7" max="56" width="13.7109375" style="8" customWidth="1"/>
    <col min="57" max="57" width="17.42578125" style="13" customWidth="1"/>
    <col min="58" max="59" width="12.85546875" style="13" customWidth="1"/>
    <col min="60" max="64" width="12.42578125" style="13" customWidth="1"/>
    <col min="65" max="71" width="13.42578125" style="13" customWidth="1"/>
    <col min="72" max="81" width="15.42578125" style="13" customWidth="1"/>
    <col min="82" max="97" width="12.42578125" style="13" customWidth="1"/>
    <col min="98" max="16384" width="9.140625" style="13"/>
  </cols>
  <sheetData>
    <row r="1" spans="1:98" s="3" customFormat="1" ht="26.25" customHeight="1" thickBot="1" x14ac:dyDescent="0.25">
      <c r="A1" s="537" t="s">
        <v>850</v>
      </c>
      <c r="B1" s="890" t="s">
        <v>581</v>
      </c>
      <c r="C1" s="891"/>
      <c r="D1" s="891"/>
      <c r="E1" s="891"/>
      <c r="F1" s="892"/>
      <c r="G1" s="856" t="s">
        <v>784</v>
      </c>
      <c r="H1" s="856"/>
      <c r="I1" s="856"/>
      <c r="J1" s="856"/>
      <c r="K1" s="856"/>
      <c r="L1" s="856"/>
      <c r="M1" s="856"/>
      <c r="N1" s="856"/>
      <c r="O1" s="856"/>
      <c r="P1" s="856"/>
      <c r="Q1" s="856"/>
      <c r="R1" s="856"/>
      <c r="S1" s="856"/>
      <c r="T1" s="856"/>
      <c r="U1" s="856"/>
      <c r="V1" s="856"/>
      <c r="W1" s="856"/>
      <c r="X1" s="856"/>
      <c r="Y1" s="856"/>
      <c r="Z1" s="856"/>
      <c r="AA1" s="856"/>
      <c r="AB1" s="856"/>
      <c r="AC1" s="856"/>
      <c r="AD1" s="856"/>
      <c r="AE1" s="856"/>
      <c r="AF1" s="856"/>
      <c r="AG1" s="856"/>
      <c r="AH1" s="856"/>
      <c r="AI1" s="856"/>
      <c r="AJ1" s="856"/>
      <c r="AK1" s="856"/>
      <c r="AL1" s="856"/>
      <c r="AM1" s="856"/>
      <c r="AN1" s="856"/>
      <c r="AO1" s="856"/>
      <c r="AP1" s="856"/>
      <c r="AQ1" s="856"/>
      <c r="AR1" s="856"/>
      <c r="AS1" s="856"/>
      <c r="AT1" s="856"/>
      <c r="AU1" s="856"/>
      <c r="AV1" s="856"/>
      <c r="AW1" s="856"/>
      <c r="AX1" s="856"/>
      <c r="AY1" s="856"/>
      <c r="AZ1" s="856"/>
      <c r="BA1" s="856"/>
      <c r="BB1" s="856"/>
      <c r="BC1" s="856"/>
      <c r="BD1" s="857"/>
      <c r="BE1" s="515" t="s">
        <v>182</v>
      </c>
      <c r="BF1" s="854" t="s">
        <v>61</v>
      </c>
      <c r="BG1" s="855"/>
      <c r="BH1" s="858" t="s">
        <v>786</v>
      </c>
      <c r="BI1" s="859"/>
      <c r="BJ1" s="859"/>
      <c r="BK1" s="859"/>
      <c r="BL1" s="859"/>
      <c r="BM1" s="893" t="s">
        <v>846</v>
      </c>
      <c r="BN1" s="894"/>
      <c r="BO1" s="896" t="s">
        <v>787</v>
      </c>
      <c r="BP1" s="897"/>
      <c r="BQ1" s="897"/>
      <c r="BR1" s="897"/>
      <c r="BS1" s="898"/>
      <c r="BT1" s="848" t="s">
        <v>844</v>
      </c>
      <c r="BU1" s="848"/>
      <c r="BV1" s="848"/>
      <c r="BW1" s="848"/>
      <c r="BX1" s="848"/>
      <c r="BY1" s="848"/>
      <c r="BZ1" s="848"/>
      <c r="CA1" s="848"/>
      <c r="CB1" s="848"/>
      <c r="CC1" s="849"/>
      <c r="CD1" s="899" t="s">
        <v>441</v>
      </c>
      <c r="CE1" s="900"/>
      <c r="CF1" s="900"/>
      <c r="CG1" s="900"/>
      <c r="CH1" s="900"/>
      <c r="CI1" s="900"/>
      <c r="CJ1" s="900"/>
      <c r="CK1" s="900"/>
      <c r="CL1" s="900"/>
      <c r="CM1" s="900"/>
      <c r="CN1" s="900"/>
      <c r="CO1" s="900"/>
      <c r="CP1" s="900"/>
      <c r="CQ1" s="900"/>
      <c r="CR1" s="900"/>
      <c r="CS1" s="901"/>
    </row>
    <row r="2" spans="1:98" s="21" customFormat="1" ht="35.25" customHeight="1" thickBot="1" x14ac:dyDescent="0.25">
      <c r="A2" s="538" t="s">
        <v>579</v>
      </c>
      <c r="B2" s="252" t="s">
        <v>576</v>
      </c>
      <c r="C2" s="259"/>
      <c r="D2" s="259"/>
      <c r="E2" s="255" t="s">
        <v>578</v>
      </c>
      <c r="F2" s="255"/>
      <c r="G2" s="284" t="s">
        <v>788</v>
      </c>
      <c r="H2" s="261" t="s">
        <v>789</v>
      </c>
      <c r="I2" s="284" t="s">
        <v>788</v>
      </c>
      <c r="J2" s="261" t="s">
        <v>789</v>
      </c>
      <c r="K2" s="261" t="s">
        <v>788</v>
      </c>
      <c r="L2" s="284" t="s">
        <v>788</v>
      </c>
      <c r="M2" s="261" t="s">
        <v>789</v>
      </c>
      <c r="N2" s="284" t="s">
        <v>788</v>
      </c>
      <c r="O2" s="261" t="s">
        <v>789</v>
      </c>
      <c r="P2" s="261" t="s">
        <v>788</v>
      </c>
      <c r="Q2" s="284" t="s">
        <v>788</v>
      </c>
      <c r="R2" s="261" t="s">
        <v>789</v>
      </c>
      <c r="S2" s="284" t="s">
        <v>788</v>
      </c>
      <c r="T2" s="261" t="s">
        <v>789</v>
      </c>
      <c r="U2" s="261" t="s">
        <v>788</v>
      </c>
      <c r="V2" s="284" t="s">
        <v>788</v>
      </c>
      <c r="W2" s="261" t="s">
        <v>789</v>
      </c>
      <c r="X2" s="284" t="s">
        <v>788</v>
      </c>
      <c r="Y2" s="261" t="s">
        <v>789</v>
      </c>
      <c r="Z2" s="261" t="s">
        <v>788</v>
      </c>
      <c r="AA2" s="284" t="s">
        <v>788</v>
      </c>
      <c r="AB2" s="261" t="s">
        <v>789</v>
      </c>
      <c r="AC2" s="284" t="s">
        <v>788</v>
      </c>
      <c r="AD2" s="261" t="s">
        <v>789</v>
      </c>
      <c r="AE2" s="261" t="s">
        <v>788</v>
      </c>
      <c r="AF2" s="284" t="s">
        <v>788</v>
      </c>
      <c r="AG2" s="261" t="s">
        <v>789</v>
      </c>
      <c r="AH2" s="284" t="s">
        <v>788</v>
      </c>
      <c r="AI2" s="261" t="s">
        <v>789</v>
      </c>
      <c r="AJ2" s="261" t="s">
        <v>788</v>
      </c>
      <c r="AK2" s="284" t="s">
        <v>788</v>
      </c>
      <c r="AL2" s="261" t="s">
        <v>789</v>
      </c>
      <c r="AM2" s="284" t="s">
        <v>788</v>
      </c>
      <c r="AN2" s="261" t="s">
        <v>789</v>
      </c>
      <c r="AO2" s="261" t="s">
        <v>788</v>
      </c>
      <c r="AP2" s="284" t="s">
        <v>788</v>
      </c>
      <c r="AQ2" s="261" t="s">
        <v>789</v>
      </c>
      <c r="AR2" s="284" t="s">
        <v>788</v>
      </c>
      <c r="AS2" s="261" t="s">
        <v>789</v>
      </c>
      <c r="AT2" s="261" t="s">
        <v>788</v>
      </c>
      <c r="AU2" s="284" t="s">
        <v>788</v>
      </c>
      <c r="AV2" s="261" t="s">
        <v>789</v>
      </c>
      <c r="AW2" s="284" t="s">
        <v>788</v>
      </c>
      <c r="AX2" s="261" t="s">
        <v>789</v>
      </c>
      <c r="AY2" s="261" t="s">
        <v>788</v>
      </c>
      <c r="AZ2" s="284" t="s">
        <v>788</v>
      </c>
      <c r="BA2" s="261" t="s">
        <v>789</v>
      </c>
      <c r="BB2" s="284" t="s">
        <v>788</v>
      </c>
      <c r="BC2" s="261" t="s">
        <v>789</v>
      </c>
      <c r="BD2" s="261" t="s">
        <v>788</v>
      </c>
      <c r="BE2" s="516" t="s">
        <v>583</v>
      </c>
      <c r="BF2" s="272" t="s">
        <v>790</v>
      </c>
      <c r="BG2" s="273" t="s">
        <v>824</v>
      </c>
      <c r="BH2" s="863" t="s">
        <v>791</v>
      </c>
      <c r="BI2" s="864"/>
      <c r="BJ2" s="864"/>
      <c r="BK2" s="864"/>
      <c r="BL2" s="864"/>
      <c r="BM2" s="853" t="s">
        <v>792</v>
      </c>
      <c r="BN2" s="845"/>
      <c r="BO2" s="844" t="s">
        <v>792</v>
      </c>
      <c r="BP2" s="853"/>
      <c r="BQ2" s="853"/>
      <c r="BR2" s="853"/>
      <c r="BS2" s="845"/>
      <c r="BT2" s="865" t="s">
        <v>793</v>
      </c>
      <c r="BU2" s="866"/>
      <c r="BV2" s="866"/>
      <c r="BW2" s="866"/>
      <c r="BX2" s="866"/>
      <c r="BY2" s="866"/>
      <c r="BZ2" s="866"/>
      <c r="CA2" s="866"/>
      <c r="CB2" s="866"/>
      <c r="CC2" s="867"/>
      <c r="CD2" s="499"/>
      <c r="CE2" s="868" t="s">
        <v>811</v>
      </c>
      <c r="CF2" s="869"/>
      <c r="CG2" s="869"/>
      <c r="CH2" s="869"/>
      <c r="CI2" s="870"/>
      <c r="CJ2" s="868" t="s">
        <v>812</v>
      </c>
      <c r="CK2" s="869"/>
      <c r="CL2" s="869"/>
      <c r="CM2" s="869"/>
      <c r="CN2" s="870"/>
      <c r="CO2" s="868" t="s">
        <v>813</v>
      </c>
      <c r="CP2" s="869"/>
      <c r="CQ2" s="869"/>
      <c r="CR2" s="869"/>
      <c r="CS2" s="870"/>
    </row>
    <row r="3" spans="1:98" s="3" customFormat="1" ht="48" customHeight="1" thickBot="1" x14ac:dyDescent="0.25">
      <c r="A3" s="539" t="s">
        <v>600</v>
      </c>
      <c r="B3" s="264"/>
      <c r="C3" s="256"/>
      <c r="D3" s="256"/>
      <c r="E3" s="256" t="s">
        <v>783</v>
      </c>
      <c r="F3" s="256"/>
      <c r="G3" s="266"/>
      <c r="H3" s="267"/>
      <c r="I3" s="267"/>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500"/>
      <c r="BF3" s="501"/>
      <c r="BG3" s="502"/>
      <c r="BH3" s="895"/>
      <c r="BI3" s="895"/>
      <c r="BJ3" s="895"/>
      <c r="BK3" s="895"/>
      <c r="BL3" s="895"/>
      <c r="BM3" s="513"/>
      <c r="BN3" s="513"/>
      <c r="BO3" s="506"/>
      <c r="BP3" s="504"/>
      <c r="BQ3" s="504"/>
      <c r="BR3" s="504"/>
      <c r="BS3" s="507"/>
      <c r="BT3" s="508"/>
      <c r="BU3" s="503"/>
      <c r="BV3" s="503"/>
      <c r="BW3" s="503"/>
      <c r="BX3" s="503"/>
      <c r="BY3" s="503"/>
      <c r="BZ3" s="503"/>
      <c r="CA3" s="503"/>
      <c r="CB3" s="503"/>
      <c r="CC3" s="503"/>
      <c r="CD3" s="509"/>
      <c r="CE3" s="509"/>
      <c r="CF3" s="509"/>
      <c r="CG3" s="509"/>
      <c r="CH3" s="509"/>
      <c r="CI3" s="509"/>
      <c r="CJ3" s="509"/>
      <c r="CK3" s="509"/>
      <c r="CL3" s="509"/>
      <c r="CM3" s="509"/>
      <c r="CN3" s="509"/>
      <c r="CO3" s="509"/>
      <c r="CP3" s="509"/>
      <c r="CQ3" s="509"/>
      <c r="CR3" s="509"/>
      <c r="CS3" s="509"/>
    </row>
    <row r="4" spans="1:98" s="535" customFormat="1" ht="51" customHeight="1" thickBot="1" x14ac:dyDescent="0.3">
      <c r="A4" s="540" t="s">
        <v>580</v>
      </c>
      <c r="B4" s="518" t="s">
        <v>573</v>
      </c>
      <c r="C4" s="519" t="s">
        <v>624</v>
      </c>
      <c r="D4" s="519" t="s">
        <v>76</v>
      </c>
      <c r="E4" s="520" t="s">
        <v>577</v>
      </c>
      <c r="F4" s="520" t="s">
        <v>575</v>
      </c>
      <c r="G4" s="522" t="s">
        <v>858</v>
      </c>
      <c r="H4" s="523" t="s">
        <v>178</v>
      </c>
      <c r="I4" s="523" t="s">
        <v>637</v>
      </c>
      <c r="J4" s="523" t="s">
        <v>156</v>
      </c>
      <c r="K4" s="523" t="s">
        <v>155</v>
      </c>
      <c r="L4" s="523" t="s">
        <v>859</v>
      </c>
      <c r="M4" s="523" t="s">
        <v>157</v>
      </c>
      <c r="N4" s="523" t="s">
        <v>636</v>
      </c>
      <c r="O4" s="523" t="s">
        <v>158</v>
      </c>
      <c r="P4" s="523" t="s">
        <v>159</v>
      </c>
      <c r="Q4" s="523" t="s">
        <v>860</v>
      </c>
      <c r="R4" s="523" t="s">
        <v>160</v>
      </c>
      <c r="S4" s="523" t="s">
        <v>635</v>
      </c>
      <c r="T4" s="523" t="s">
        <v>161</v>
      </c>
      <c r="U4" s="523" t="s">
        <v>162</v>
      </c>
      <c r="V4" s="523" t="s">
        <v>861</v>
      </c>
      <c r="W4" s="523" t="s">
        <v>399</v>
      </c>
      <c r="X4" s="523" t="s">
        <v>634</v>
      </c>
      <c r="Y4" s="523" t="s">
        <v>400</v>
      </c>
      <c r="Z4" s="523" t="s">
        <v>401</v>
      </c>
      <c r="AA4" s="523" t="s">
        <v>862</v>
      </c>
      <c r="AB4" s="523" t="s">
        <v>163</v>
      </c>
      <c r="AC4" s="523" t="s">
        <v>633</v>
      </c>
      <c r="AD4" s="523" t="s">
        <v>164</v>
      </c>
      <c r="AE4" s="523" t="s">
        <v>165</v>
      </c>
      <c r="AF4" s="523" t="s">
        <v>863</v>
      </c>
      <c r="AG4" s="523" t="s">
        <v>166</v>
      </c>
      <c r="AH4" s="523" t="s">
        <v>632</v>
      </c>
      <c r="AI4" s="523" t="s">
        <v>167</v>
      </c>
      <c r="AJ4" s="523" t="s">
        <v>168</v>
      </c>
      <c r="AK4" s="523" t="s">
        <v>864</v>
      </c>
      <c r="AL4" s="523" t="s">
        <v>169</v>
      </c>
      <c r="AM4" s="523" t="s">
        <v>631</v>
      </c>
      <c r="AN4" s="523" t="s">
        <v>170</v>
      </c>
      <c r="AO4" s="523" t="s">
        <v>171</v>
      </c>
      <c r="AP4" s="523" t="s">
        <v>865</v>
      </c>
      <c r="AQ4" s="523" t="s">
        <v>172</v>
      </c>
      <c r="AR4" s="523" t="s">
        <v>630</v>
      </c>
      <c r="AS4" s="523" t="s">
        <v>173</v>
      </c>
      <c r="AT4" s="523" t="s">
        <v>174</v>
      </c>
      <c r="AU4" s="523" t="s">
        <v>866</v>
      </c>
      <c r="AV4" s="523" t="s">
        <v>402</v>
      </c>
      <c r="AW4" s="523" t="s">
        <v>629</v>
      </c>
      <c r="AX4" s="523" t="s">
        <v>403</v>
      </c>
      <c r="AY4" s="523" t="s">
        <v>404</v>
      </c>
      <c r="AZ4" s="523" t="s">
        <v>867</v>
      </c>
      <c r="BA4" s="523" t="s">
        <v>175</v>
      </c>
      <c r="BB4" s="523" t="s">
        <v>628</v>
      </c>
      <c r="BC4" s="523" t="s">
        <v>176</v>
      </c>
      <c r="BD4" s="523" t="s">
        <v>177</v>
      </c>
      <c r="BE4" s="524" t="s">
        <v>785</v>
      </c>
      <c r="BF4" s="525" t="s">
        <v>684</v>
      </c>
      <c r="BG4" s="525" t="s">
        <v>795</v>
      </c>
      <c r="BH4" s="505" t="s">
        <v>611</v>
      </c>
      <c r="BI4" s="505" t="s">
        <v>182</v>
      </c>
      <c r="BJ4" s="505" t="s">
        <v>1</v>
      </c>
      <c r="BK4" s="526" t="s">
        <v>796</v>
      </c>
      <c r="BL4" s="527" t="s">
        <v>797</v>
      </c>
      <c r="BM4" s="528" t="s">
        <v>847</v>
      </c>
      <c r="BN4" s="528" t="s">
        <v>848</v>
      </c>
      <c r="BO4" s="541" t="s">
        <v>352</v>
      </c>
      <c r="BP4" s="542" t="s">
        <v>353</v>
      </c>
      <c r="BQ4" s="542" t="s">
        <v>354</v>
      </c>
      <c r="BR4" s="542" t="s">
        <v>413</v>
      </c>
      <c r="BS4" s="543" t="s">
        <v>355</v>
      </c>
      <c r="BT4" s="532" t="s">
        <v>803</v>
      </c>
      <c r="BU4" s="533" t="s">
        <v>794</v>
      </c>
      <c r="BV4" s="533" t="s">
        <v>443</v>
      </c>
      <c r="BW4" s="533" t="s">
        <v>804</v>
      </c>
      <c r="BX4" s="533" t="s">
        <v>805</v>
      </c>
      <c r="BY4" s="533" t="s">
        <v>806</v>
      </c>
      <c r="BZ4" s="533" t="s">
        <v>807</v>
      </c>
      <c r="CA4" s="533" t="s">
        <v>808</v>
      </c>
      <c r="CB4" s="533" t="s">
        <v>809</v>
      </c>
      <c r="CC4" s="533" t="s">
        <v>810</v>
      </c>
      <c r="CD4" s="544" t="s">
        <v>652</v>
      </c>
      <c r="CE4" s="534" t="s">
        <v>471</v>
      </c>
      <c r="CF4" s="534" t="s">
        <v>472</v>
      </c>
      <c r="CG4" s="523" t="s">
        <v>478</v>
      </c>
      <c r="CH4" s="534" t="s">
        <v>596</v>
      </c>
      <c r="CI4" s="534" t="s">
        <v>597</v>
      </c>
      <c r="CJ4" s="534" t="s">
        <v>475</v>
      </c>
      <c r="CK4" s="534" t="s">
        <v>476</v>
      </c>
      <c r="CL4" s="523" t="s">
        <v>477</v>
      </c>
      <c r="CM4" s="534" t="s">
        <v>589</v>
      </c>
      <c r="CN4" s="534" t="s">
        <v>590</v>
      </c>
      <c r="CO4" s="534" t="s">
        <v>591</v>
      </c>
      <c r="CP4" s="534" t="s">
        <v>592</v>
      </c>
      <c r="CQ4" s="523" t="s">
        <v>593</v>
      </c>
      <c r="CR4" s="534" t="s">
        <v>594</v>
      </c>
      <c r="CS4" s="534" t="s">
        <v>595</v>
      </c>
    </row>
    <row r="5" spans="1:98" s="8" customFormat="1" ht="15" customHeight="1" x14ac:dyDescent="0.25">
      <c r="A5" s="8">
        <v>1</v>
      </c>
      <c r="B5" s="4" t="s">
        <v>726</v>
      </c>
      <c r="C5" s="4"/>
      <c r="D5" s="4" t="s">
        <v>78</v>
      </c>
      <c r="E5" s="4" t="s">
        <v>73</v>
      </c>
      <c r="F5" s="4" t="s">
        <v>8</v>
      </c>
      <c r="G5" s="595">
        <v>10001</v>
      </c>
      <c r="H5" s="595">
        <v>10002</v>
      </c>
      <c r="I5" s="595">
        <v>10003</v>
      </c>
      <c r="J5" s="595">
        <v>10004</v>
      </c>
      <c r="K5" s="595">
        <v>10005</v>
      </c>
      <c r="L5" s="595">
        <v>10001</v>
      </c>
      <c r="M5" s="595">
        <v>10002</v>
      </c>
      <c r="N5" s="595">
        <v>10003</v>
      </c>
      <c r="O5" s="595">
        <v>10004</v>
      </c>
      <c r="P5" s="595">
        <v>10005</v>
      </c>
      <c r="Q5" s="595">
        <v>10001</v>
      </c>
      <c r="R5" s="595">
        <v>10002</v>
      </c>
      <c r="S5" s="595">
        <v>10003</v>
      </c>
      <c r="T5" s="595">
        <v>10004</v>
      </c>
      <c r="U5" s="595">
        <v>10005</v>
      </c>
      <c r="V5" s="595" t="s">
        <v>887</v>
      </c>
      <c r="W5" s="595" t="s">
        <v>887</v>
      </c>
      <c r="X5" s="595" t="s">
        <v>887</v>
      </c>
      <c r="Y5" s="595" t="s">
        <v>887</v>
      </c>
      <c r="Z5" s="595" t="s">
        <v>887</v>
      </c>
      <c r="AA5" s="595">
        <v>10001</v>
      </c>
      <c r="AB5" s="595">
        <v>10002</v>
      </c>
      <c r="AC5" s="595">
        <v>10003</v>
      </c>
      <c r="AD5" s="595">
        <v>10004</v>
      </c>
      <c r="AE5" s="595">
        <v>10005</v>
      </c>
      <c r="AF5" s="595" t="s">
        <v>887</v>
      </c>
      <c r="AG5" s="595" t="s">
        <v>887</v>
      </c>
      <c r="AH5" s="595" t="s">
        <v>887</v>
      </c>
      <c r="AI5" s="595" t="s">
        <v>887</v>
      </c>
      <c r="AJ5" s="595" t="s">
        <v>887</v>
      </c>
      <c r="AK5" s="595" t="s">
        <v>887</v>
      </c>
      <c r="AL5" s="595" t="s">
        <v>887</v>
      </c>
      <c r="AM5" s="595" t="s">
        <v>887</v>
      </c>
      <c r="AN5" s="595" t="s">
        <v>887</v>
      </c>
      <c r="AO5" s="595" t="s">
        <v>887</v>
      </c>
      <c r="AP5" s="595" t="s">
        <v>887</v>
      </c>
      <c r="AQ5" s="595" t="s">
        <v>887</v>
      </c>
      <c r="AR5" s="595" t="s">
        <v>887</v>
      </c>
      <c r="AS5" s="595" t="s">
        <v>887</v>
      </c>
      <c r="AT5" s="595" t="s">
        <v>887</v>
      </c>
      <c r="AU5" s="595" t="s">
        <v>887</v>
      </c>
      <c r="AV5" s="595" t="s">
        <v>887</v>
      </c>
      <c r="AW5" s="595" t="s">
        <v>887</v>
      </c>
      <c r="AX5" s="595" t="s">
        <v>887</v>
      </c>
      <c r="AY5" s="595" t="s">
        <v>887</v>
      </c>
      <c r="AZ5" s="595" t="s">
        <v>887</v>
      </c>
      <c r="BA5" s="595" t="s">
        <v>887</v>
      </c>
      <c r="BB5" s="595" t="s">
        <v>887</v>
      </c>
      <c r="BC5" s="595" t="s">
        <v>887</v>
      </c>
      <c r="BD5" s="595" t="s">
        <v>887</v>
      </c>
      <c r="BE5" s="592">
        <v>20001</v>
      </c>
      <c r="BF5" s="582"/>
      <c r="BG5" s="582"/>
      <c r="BH5" s="592">
        <v>40101</v>
      </c>
      <c r="BI5" s="592">
        <v>40001</v>
      </c>
      <c r="BJ5" s="592"/>
      <c r="BK5" s="597"/>
      <c r="BL5" s="597"/>
      <c r="BM5" s="589"/>
      <c r="BN5" s="589"/>
      <c r="BO5" s="589"/>
      <c r="BP5" s="589"/>
      <c r="BQ5" s="589"/>
      <c r="BR5" s="589"/>
      <c r="BS5" s="589"/>
      <c r="BT5" s="582">
        <v>50001</v>
      </c>
      <c r="BU5" s="582">
        <v>50001</v>
      </c>
      <c r="BV5" s="582">
        <v>50001</v>
      </c>
      <c r="BW5" s="582">
        <v>50001</v>
      </c>
      <c r="BX5" s="582">
        <v>50001</v>
      </c>
      <c r="BY5" s="582">
        <v>50001</v>
      </c>
      <c r="BZ5" s="582">
        <v>50001</v>
      </c>
      <c r="CA5" s="582">
        <v>50001</v>
      </c>
      <c r="CB5" s="582">
        <v>50001</v>
      </c>
      <c r="CC5" s="582">
        <v>50001</v>
      </c>
      <c r="CD5" s="582">
        <v>60100</v>
      </c>
      <c r="CE5" s="582">
        <v>60101</v>
      </c>
      <c r="CF5" s="582">
        <v>60101</v>
      </c>
      <c r="CG5" s="582">
        <v>60101</v>
      </c>
      <c r="CH5" s="582">
        <v>60101</v>
      </c>
      <c r="CI5" s="582">
        <v>60101</v>
      </c>
      <c r="CJ5" s="582">
        <v>60102</v>
      </c>
      <c r="CK5" s="582">
        <v>60102</v>
      </c>
      <c r="CL5" s="582">
        <v>60102</v>
      </c>
      <c r="CM5" s="582">
        <v>60103</v>
      </c>
      <c r="CN5" s="582">
        <v>60103</v>
      </c>
      <c r="CO5" s="582">
        <v>60104</v>
      </c>
      <c r="CP5" s="582">
        <v>60104</v>
      </c>
      <c r="CQ5" s="582"/>
      <c r="CR5" s="582"/>
      <c r="CS5" s="582"/>
    </row>
    <row r="6" spans="1:98" s="8" customFormat="1" x14ac:dyDescent="0.25">
      <c r="A6" s="8">
        <v>2</v>
      </c>
      <c r="B6" s="4" t="s">
        <v>62</v>
      </c>
      <c r="C6" s="4"/>
      <c r="D6" s="4" t="s">
        <v>55</v>
      </c>
      <c r="E6" s="4" t="s">
        <v>73</v>
      </c>
      <c r="F6" s="4" t="s">
        <v>8</v>
      </c>
      <c r="G6" s="595" t="s">
        <v>887</v>
      </c>
      <c r="H6" s="595">
        <v>10002</v>
      </c>
      <c r="I6" s="595" t="s">
        <v>887</v>
      </c>
      <c r="J6" s="595">
        <v>10004</v>
      </c>
      <c r="K6" s="595">
        <v>10005</v>
      </c>
      <c r="L6" s="595" t="s">
        <v>887</v>
      </c>
      <c r="M6" s="595">
        <v>10002</v>
      </c>
      <c r="N6" s="595" t="s">
        <v>887</v>
      </c>
      <c r="O6" s="595">
        <v>10004</v>
      </c>
      <c r="P6" s="595">
        <v>10005</v>
      </c>
      <c r="Q6" s="595" t="s">
        <v>887</v>
      </c>
      <c r="R6" s="595">
        <v>10002</v>
      </c>
      <c r="S6" s="595" t="s">
        <v>887</v>
      </c>
      <c r="T6" s="595">
        <v>10004</v>
      </c>
      <c r="U6" s="595">
        <v>10005</v>
      </c>
      <c r="V6" s="595" t="s">
        <v>887</v>
      </c>
      <c r="W6" s="595" t="s">
        <v>887</v>
      </c>
      <c r="X6" s="595" t="s">
        <v>887</v>
      </c>
      <c r="Y6" s="595" t="s">
        <v>887</v>
      </c>
      <c r="Z6" s="595" t="s">
        <v>887</v>
      </c>
      <c r="AA6" s="595" t="s">
        <v>887</v>
      </c>
      <c r="AB6" s="595">
        <v>10002</v>
      </c>
      <c r="AC6" s="595" t="s">
        <v>887</v>
      </c>
      <c r="AD6" s="595">
        <v>10004</v>
      </c>
      <c r="AE6" s="595">
        <v>10005</v>
      </c>
      <c r="AF6" s="595" t="s">
        <v>887</v>
      </c>
      <c r="AG6" s="595" t="s">
        <v>887</v>
      </c>
      <c r="AH6" s="595" t="s">
        <v>887</v>
      </c>
      <c r="AI6" s="595" t="s">
        <v>887</v>
      </c>
      <c r="AJ6" s="595" t="s">
        <v>887</v>
      </c>
      <c r="AK6" s="595" t="s">
        <v>887</v>
      </c>
      <c r="AL6" s="595" t="s">
        <v>887</v>
      </c>
      <c r="AM6" s="595" t="s">
        <v>887</v>
      </c>
      <c r="AN6" s="595" t="s">
        <v>887</v>
      </c>
      <c r="AO6" s="595" t="s">
        <v>887</v>
      </c>
      <c r="AP6" s="595" t="s">
        <v>887</v>
      </c>
      <c r="AQ6" s="595" t="s">
        <v>887</v>
      </c>
      <c r="AR6" s="595" t="s">
        <v>887</v>
      </c>
      <c r="AS6" s="595" t="s">
        <v>887</v>
      </c>
      <c r="AT6" s="595" t="s">
        <v>887</v>
      </c>
      <c r="AU6" s="595" t="s">
        <v>887</v>
      </c>
      <c r="AV6" s="595" t="s">
        <v>887</v>
      </c>
      <c r="AW6" s="595" t="s">
        <v>887</v>
      </c>
      <c r="AX6" s="595" t="s">
        <v>887</v>
      </c>
      <c r="AY6" s="595" t="s">
        <v>887</v>
      </c>
      <c r="AZ6" s="595" t="s">
        <v>887</v>
      </c>
      <c r="BA6" s="595" t="s">
        <v>887</v>
      </c>
      <c r="BB6" s="595" t="s">
        <v>887</v>
      </c>
      <c r="BC6" s="595" t="s">
        <v>887</v>
      </c>
      <c r="BD6" s="595" t="s">
        <v>887</v>
      </c>
      <c r="BE6" s="582"/>
      <c r="BF6" s="582"/>
      <c r="BG6" s="582"/>
      <c r="BH6" s="583"/>
      <c r="BI6" s="592" t="s">
        <v>887</v>
      </c>
      <c r="BJ6" s="583">
        <v>40201</v>
      </c>
      <c r="BK6" s="597"/>
      <c r="BL6" s="597"/>
      <c r="BM6" s="589"/>
      <c r="BN6" s="589"/>
      <c r="BO6" s="589"/>
      <c r="BP6" s="589"/>
      <c r="BQ6" s="589"/>
      <c r="BR6" s="589"/>
      <c r="BS6" s="589"/>
      <c r="BT6" s="582"/>
      <c r="BU6" s="582"/>
      <c r="BV6" s="582"/>
      <c r="BW6" s="582"/>
      <c r="BX6" s="582"/>
      <c r="BY6" s="582"/>
      <c r="BZ6" s="582"/>
      <c r="CA6" s="582"/>
      <c r="CB6" s="582"/>
      <c r="CC6" s="582"/>
      <c r="CD6" s="582">
        <v>60200</v>
      </c>
      <c r="CE6" s="582"/>
      <c r="CF6" s="582"/>
      <c r="CG6" s="582">
        <v>60201</v>
      </c>
      <c r="CH6" s="582">
        <v>60201</v>
      </c>
      <c r="CI6" s="582">
        <v>60201</v>
      </c>
      <c r="CJ6" s="582"/>
      <c r="CK6" s="582"/>
      <c r="CL6" s="582"/>
      <c r="CM6" s="582"/>
      <c r="CN6" s="582"/>
      <c r="CO6" s="582"/>
      <c r="CP6" s="582"/>
      <c r="CQ6" s="582"/>
      <c r="CR6" s="582"/>
      <c r="CS6" s="582"/>
    </row>
    <row r="7" spans="1:98" s="8" customFormat="1" x14ac:dyDescent="0.25">
      <c r="A7" s="8">
        <v>3</v>
      </c>
      <c r="B7" s="20" t="s">
        <v>737</v>
      </c>
      <c r="C7" s="20"/>
      <c r="D7" s="4" t="s">
        <v>77</v>
      </c>
      <c r="E7" s="4" t="s">
        <v>73</v>
      </c>
      <c r="F7" s="4" t="s">
        <v>6</v>
      </c>
      <c r="G7" s="595">
        <v>10001</v>
      </c>
      <c r="H7" s="595">
        <v>10002</v>
      </c>
      <c r="I7" s="595">
        <v>10003</v>
      </c>
      <c r="J7" s="595">
        <v>10004</v>
      </c>
      <c r="K7" s="595">
        <v>10005</v>
      </c>
      <c r="L7" s="595">
        <v>10001</v>
      </c>
      <c r="M7" s="595">
        <v>10002</v>
      </c>
      <c r="N7" s="595">
        <v>10003</v>
      </c>
      <c r="O7" s="595">
        <v>10004</v>
      </c>
      <c r="P7" s="595">
        <v>10005</v>
      </c>
      <c r="Q7" s="595"/>
      <c r="R7" s="595" t="s">
        <v>887</v>
      </c>
      <c r="S7" s="595"/>
      <c r="T7" s="595" t="s">
        <v>887</v>
      </c>
      <c r="U7" s="595" t="s">
        <v>887</v>
      </c>
      <c r="V7" s="595" t="s">
        <v>887</v>
      </c>
      <c r="W7" s="595">
        <v>10002</v>
      </c>
      <c r="X7" s="595" t="s">
        <v>887</v>
      </c>
      <c r="Y7" s="595">
        <v>10004</v>
      </c>
      <c r="Z7" s="595">
        <v>10005</v>
      </c>
      <c r="AA7" s="595">
        <v>10001</v>
      </c>
      <c r="AB7" s="595">
        <v>10002</v>
      </c>
      <c r="AC7" s="595">
        <v>10003</v>
      </c>
      <c r="AD7" s="595">
        <v>10004</v>
      </c>
      <c r="AE7" s="595">
        <v>10005</v>
      </c>
      <c r="AF7" s="595" t="s">
        <v>887</v>
      </c>
      <c r="AG7" s="595" t="s">
        <v>887</v>
      </c>
      <c r="AH7" s="595" t="s">
        <v>887</v>
      </c>
      <c r="AI7" s="595" t="s">
        <v>887</v>
      </c>
      <c r="AJ7" s="595" t="s">
        <v>887</v>
      </c>
      <c r="AK7" s="595" t="s">
        <v>887</v>
      </c>
      <c r="AL7" s="595" t="s">
        <v>887</v>
      </c>
      <c r="AM7" s="595" t="s">
        <v>887</v>
      </c>
      <c r="AN7" s="595" t="s">
        <v>887</v>
      </c>
      <c r="AO7" s="595" t="s">
        <v>887</v>
      </c>
      <c r="AP7" s="595" t="s">
        <v>887</v>
      </c>
      <c r="AQ7" s="595" t="s">
        <v>887</v>
      </c>
      <c r="AR7" s="595" t="s">
        <v>887</v>
      </c>
      <c r="AS7" s="595" t="s">
        <v>887</v>
      </c>
      <c r="AT7" s="595" t="s">
        <v>887</v>
      </c>
      <c r="AU7" s="595" t="s">
        <v>887</v>
      </c>
      <c r="AV7" s="595" t="s">
        <v>887</v>
      </c>
      <c r="AW7" s="595" t="s">
        <v>887</v>
      </c>
      <c r="AX7" s="595" t="s">
        <v>887</v>
      </c>
      <c r="AY7" s="595" t="s">
        <v>887</v>
      </c>
      <c r="AZ7" s="595" t="s">
        <v>887</v>
      </c>
      <c r="BA7" s="595" t="s">
        <v>887</v>
      </c>
      <c r="BB7" s="595" t="s">
        <v>887</v>
      </c>
      <c r="BC7" s="595" t="s">
        <v>887</v>
      </c>
      <c r="BD7" s="595" t="s">
        <v>887</v>
      </c>
      <c r="BE7" s="582">
        <v>20001</v>
      </c>
      <c r="BF7" s="582"/>
      <c r="BG7" s="582"/>
      <c r="BH7" s="583">
        <v>40301</v>
      </c>
      <c r="BI7" s="592">
        <v>40001</v>
      </c>
      <c r="BJ7" s="583"/>
      <c r="BK7" s="597"/>
      <c r="BL7" s="597"/>
      <c r="BM7" s="589"/>
      <c r="BN7" s="589"/>
      <c r="BO7" s="589"/>
      <c r="BP7" s="589"/>
      <c r="BQ7" s="589"/>
      <c r="BR7" s="589"/>
      <c r="BS7" s="589"/>
      <c r="BT7" s="582"/>
      <c r="BU7" s="582"/>
      <c r="BV7" s="582"/>
      <c r="BW7" s="582"/>
      <c r="BX7" s="582"/>
      <c r="BY7" s="582"/>
      <c r="BZ7" s="582"/>
      <c r="CA7" s="582"/>
      <c r="CB7" s="582"/>
      <c r="CC7" s="582"/>
      <c r="CD7" s="582">
        <v>60300</v>
      </c>
      <c r="CE7" s="582">
        <v>60301</v>
      </c>
      <c r="CF7" s="582">
        <v>60301</v>
      </c>
      <c r="CG7" s="582">
        <v>60301</v>
      </c>
      <c r="CH7" s="582">
        <v>60301</v>
      </c>
      <c r="CI7" s="582">
        <v>60301</v>
      </c>
      <c r="CJ7" s="582">
        <v>60302</v>
      </c>
      <c r="CK7" s="582">
        <v>60302</v>
      </c>
      <c r="CL7" s="582"/>
      <c r="CM7" s="582"/>
      <c r="CN7" s="582"/>
      <c r="CO7" s="582">
        <v>60104</v>
      </c>
      <c r="CP7" s="582">
        <v>60104</v>
      </c>
      <c r="CQ7" s="582"/>
      <c r="CR7" s="582"/>
      <c r="CS7" s="582"/>
    </row>
    <row r="8" spans="1:98" s="8" customFormat="1" x14ac:dyDescent="0.25">
      <c r="A8" s="8">
        <v>4</v>
      </c>
      <c r="B8" s="5" t="s">
        <v>86</v>
      </c>
      <c r="C8" s="5"/>
      <c r="D8" s="4" t="s">
        <v>54</v>
      </c>
      <c r="E8" s="4" t="s">
        <v>73</v>
      </c>
      <c r="F8" s="4" t="s">
        <v>8</v>
      </c>
      <c r="G8" s="595">
        <v>10001</v>
      </c>
      <c r="H8" s="595">
        <v>10002</v>
      </c>
      <c r="I8" s="595">
        <v>10003</v>
      </c>
      <c r="J8" s="595">
        <v>10004</v>
      </c>
      <c r="K8" s="595">
        <v>10005</v>
      </c>
      <c r="L8" s="595">
        <v>10001</v>
      </c>
      <c r="M8" s="595">
        <v>10002</v>
      </c>
      <c r="N8" s="595">
        <v>10003</v>
      </c>
      <c r="O8" s="595">
        <v>10004</v>
      </c>
      <c r="P8" s="595">
        <v>10005</v>
      </c>
      <c r="Q8" s="595">
        <v>10001</v>
      </c>
      <c r="R8" s="595">
        <v>10002</v>
      </c>
      <c r="S8" s="595">
        <v>10003</v>
      </c>
      <c r="T8" s="595">
        <v>10004</v>
      </c>
      <c r="U8" s="595">
        <v>10005</v>
      </c>
      <c r="V8" s="595" t="s">
        <v>887</v>
      </c>
      <c r="W8" s="595" t="s">
        <v>887</v>
      </c>
      <c r="X8" s="595" t="s">
        <v>887</v>
      </c>
      <c r="Y8" s="595" t="s">
        <v>887</v>
      </c>
      <c r="Z8" s="595" t="s">
        <v>887</v>
      </c>
      <c r="AA8" s="595">
        <v>10001</v>
      </c>
      <c r="AB8" s="595">
        <v>10002</v>
      </c>
      <c r="AC8" s="595">
        <v>10003</v>
      </c>
      <c r="AD8" s="595">
        <v>10004</v>
      </c>
      <c r="AE8" s="595">
        <v>10005</v>
      </c>
      <c r="AF8" s="595">
        <v>10001</v>
      </c>
      <c r="AG8" s="595">
        <v>10002</v>
      </c>
      <c r="AH8" s="595">
        <v>10003</v>
      </c>
      <c r="AI8" s="595">
        <v>10004</v>
      </c>
      <c r="AJ8" s="595">
        <v>10005</v>
      </c>
      <c r="AK8" s="595">
        <v>10001</v>
      </c>
      <c r="AL8" s="595">
        <v>10002</v>
      </c>
      <c r="AM8" s="595">
        <v>10003</v>
      </c>
      <c r="AN8" s="595">
        <v>10004</v>
      </c>
      <c r="AO8" s="595">
        <v>10005</v>
      </c>
      <c r="AP8" s="595">
        <v>10001</v>
      </c>
      <c r="AQ8" s="595">
        <v>10002</v>
      </c>
      <c r="AR8" s="595">
        <v>10003</v>
      </c>
      <c r="AS8" s="595">
        <v>10004</v>
      </c>
      <c r="AT8" s="595">
        <v>10005</v>
      </c>
      <c r="AU8" s="595" t="s">
        <v>887</v>
      </c>
      <c r="AV8" s="595" t="s">
        <v>887</v>
      </c>
      <c r="AW8" s="595" t="s">
        <v>887</v>
      </c>
      <c r="AX8" s="595" t="s">
        <v>887</v>
      </c>
      <c r="AY8" s="595" t="s">
        <v>887</v>
      </c>
      <c r="AZ8" s="595">
        <v>10001</v>
      </c>
      <c r="BA8" s="595">
        <v>10002</v>
      </c>
      <c r="BB8" s="595">
        <v>10003</v>
      </c>
      <c r="BC8" s="595">
        <v>10004</v>
      </c>
      <c r="BD8" s="595">
        <v>10005</v>
      </c>
      <c r="BE8" s="582">
        <v>20001</v>
      </c>
      <c r="BF8" s="582"/>
      <c r="BG8" s="582"/>
      <c r="BH8" s="597">
        <v>40401</v>
      </c>
      <c r="BI8" s="592">
        <v>40001</v>
      </c>
      <c r="BJ8" s="597"/>
      <c r="BK8" s="597"/>
      <c r="BL8" s="597"/>
      <c r="BM8" s="589"/>
      <c r="BN8" s="589"/>
      <c r="BO8" s="589"/>
      <c r="BP8" s="589"/>
      <c r="BQ8" s="589"/>
      <c r="BR8" s="589"/>
      <c r="BS8" s="589"/>
      <c r="BT8" s="582">
        <v>50001</v>
      </c>
      <c r="BU8" s="582">
        <v>50001</v>
      </c>
      <c r="BV8" s="582">
        <v>50001</v>
      </c>
      <c r="BW8" s="582">
        <v>50001</v>
      </c>
      <c r="BX8" s="582">
        <v>50001</v>
      </c>
      <c r="BY8" s="582">
        <v>50001</v>
      </c>
      <c r="BZ8" s="582">
        <v>50001</v>
      </c>
      <c r="CA8" s="582">
        <v>50001</v>
      </c>
      <c r="CB8" s="582">
        <v>50001</v>
      </c>
      <c r="CC8" s="582">
        <v>50001</v>
      </c>
      <c r="CD8" s="582">
        <v>60400</v>
      </c>
      <c r="CE8" s="582">
        <v>60401</v>
      </c>
      <c r="CF8" s="582">
        <v>60401</v>
      </c>
      <c r="CG8" s="582">
        <v>60401</v>
      </c>
      <c r="CH8" s="582">
        <v>60401</v>
      </c>
      <c r="CI8" s="582">
        <v>60401</v>
      </c>
      <c r="CJ8" s="582">
        <v>60402</v>
      </c>
      <c r="CK8" s="582">
        <v>60402</v>
      </c>
      <c r="CL8" s="582">
        <v>60403</v>
      </c>
      <c r="CM8" s="582">
        <v>60403</v>
      </c>
      <c r="CN8" s="582">
        <v>60403</v>
      </c>
      <c r="CO8" s="582">
        <v>60104</v>
      </c>
      <c r="CP8" s="582">
        <v>60104</v>
      </c>
      <c r="CQ8" s="582"/>
      <c r="CR8" s="582"/>
      <c r="CS8" s="582"/>
    </row>
    <row r="9" spans="1:98" s="8" customFormat="1" x14ac:dyDescent="0.25">
      <c r="A9" s="8">
        <v>5</v>
      </c>
      <c r="B9" s="4" t="s">
        <v>85</v>
      </c>
      <c r="C9" s="4"/>
      <c r="D9" s="4" t="s">
        <v>54</v>
      </c>
      <c r="E9" s="4" t="s">
        <v>73</v>
      </c>
      <c r="F9" s="4" t="s">
        <v>8</v>
      </c>
      <c r="G9" s="595">
        <v>10001</v>
      </c>
      <c r="H9" s="595">
        <v>10002</v>
      </c>
      <c r="I9" s="595">
        <v>10003</v>
      </c>
      <c r="J9" s="595">
        <v>10004</v>
      </c>
      <c r="K9" s="595">
        <v>10005</v>
      </c>
      <c r="L9" s="595">
        <v>10001</v>
      </c>
      <c r="M9" s="595">
        <v>10002</v>
      </c>
      <c r="N9" s="595">
        <v>10003</v>
      </c>
      <c r="O9" s="595">
        <v>10004</v>
      </c>
      <c r="P9" s="595">
        <v>10005</v>
      </c>
      <c r="Q9" s="595">
        <v>10001</v>
      </c>
      <c r="R9" s="595">
        <v>10002</v>
      </c>
      <c r="S9" s="595">
        <v>10003</v>
      </c>
      <c r="T9" s="595">
        <v>10004</v>
      </c>
      <c r="U9" s="595">
        <v>10005</v>
      </c>
      <c r="V9" s="595" t="s">
        <v>887</v>
      </c>
      <c r="W9" s="595" t="s">
        <v>887</v>
      </c>
      <c r="X9" s="595" t="s">
        <v>887</v>
      </c>
      <c r="Y9" s="595" t="s">
        <v>887</v>
      </c>
      <c r="Z9" s="595" t="s">
        <v>887</v>
      </c>
      <c r="AA9" s="595">
        <v>10001</v>
      </c>
      <c r="AB9" s="595">
        <v>10002</v>
      </c>
      <c r="AC9" s="595">
        <v>10003</v>
      </c>
      <c r="AD9" s="595">
        <v>10004</v>
      </c>
      <c r="AE9" s="595">
        <v>10005</v>
      </c>
      <c r="AF9" s="595" t="s">
        <v>887</v>
      </c>
      <c r="AG9" s="595">
        <v>10002</v>
      </c>
      <c r="AH9" s="595">
        <v>10003</v>
      </c>
      <c r="AI9" s="595">
        <v>10004</v>
      </c>
      <c r="AJ9" s="595">
        <v>10005</v>
      </c>
      <c r="AK9" s="595" t="s">
        <v>887</v>
      </c>
      <c r="AL9" s="595">
        <v>10002</v>
      </c>
      <c r="AM9" s="595">
        <v>10003</v>
      </c>
      <c r="AN9" s="595">
        <v>10004</v>
      </c>
      <c r="AO9" s="595">
        <v>10005</v>
      </c>
      <c r="AP9" s="595" t="s">
        <v>887</v>
      </c>
      <c r="AQ9" s="595">
        <v>10002</v>
      </c>
      <c r="AR9" s="595">
        <v>10003</v>
      </c>
      <c r="AS9" s="595">
        <v>10004</v>
      </c>
      <c r="AT9" s="595">
        <v>10005</v>
      </c>
      <c r="AU9" s="595" t="s">
        <v>887</v>
      </c>
      <c r="AV9" s="595" t="s">
        <v>887</v>
      </c>
      <c r="AW9" s="595" t="s">
        <v>887</v>
      </c>
      <c r="AX9" s="595" t="s">
        <v>887</v>
      </c>
      <c r="AY9" s="595" t="s">
        <v>887</v>
      </c>
      <c r="AZ9" s="595" t="s">
        <v>887</v>
      </c>
      <c r="BA9" s="595">
        <v>10002</v>
      </c>
      <c r="BB9" s="595">
        <v>10003</v>
      </c>
      <c r="BC9" s="595">
        <v>10004</v>
      </c>
      <c r="BD9" s="595">
        <v>10005</v>
      </c>
      <c r="BE9" s="582">
        <v>20001</v>
      </c>
      <c r="BF9" s="582"/>
      <c r="BG9" s="582"/>
      <c r="BH9" s="582"/>
      <c r="BI9" s="592">
        <v>40001</v>
      </c>
      <c r="BJ9" s="582">
        <v>40501</v>
      </c>
      <c r="BK9" s="589"/>
      <c r="BL9" s="582"/>
      <c r="BM9" s="589"/>
      <c r="BN9" s="589"/>
      <c r="BO9" s="589"/>
      <c r="BP9" s="589"/>
      <c r="BQ9" s="589"/>
      <c r="BR9" s="589"/>
      <c r="BS9" s="589"/>
      <c r="BT9" s="582">
        <v>50001</v>
      </c>
      <c r="BU9" s="582">
        <v>50001</v>
      </c>
      <c r="BV9" s="582">
        <v>50001</v>
      </c>
      <c r="BW9" s="582">
        <v>50001</v>
      </c>
      <c r="BX9" s="582">
        <v>50001</v>
      </c>
      <c r="BY9" s="582">
        <v>50001</v>
      </c>
      <c r="BZ9" s="582">
        <v>50001</v>
      </c>
      <c r="CA9" s="582">
        <v>50001</v>
      </c>
      <c r="CB9" s="582">
        <v>50001</v>
      </c>
      <c r="CC9" s="582">
        <v>50001</v>
      </c>
      <c r="CD9" s="582">
        <v>60500</v>
      </c>
      <c r="CE9" s="582">
        <v>60401</v>
      </c>
      <c r="CF9" s="582">
        <v>60401</v>
      </c>
      <c r="CG9" s="582">
        <v>60401</v>
      </c>
      <c r="CH9" s="582">
        <v>60401</v>
      </c>
      <c r="CI9" s="582">
        <v>60401</v>
      </c>
      <c r="CJ9" s="582">
        <v>60402</v>
      </c>
      <c r="CK9" s="582">
        <v>60402</v>
      </c>
      <c r="CL9" s="582">
        <v>60403</v>
      </c>
      <c r="CM9" s="582">
        <v>60403</v>
      </c>
      <c r="CN9" s="582">
        <v>60403</v>
      </c>
      <c r="CO9" s="582">
        <v>60104</v>
      </c>
      <c r="CP9" s="582">
        <v>60104</v>
      </c>
      <c r="CQ9" s="582"/>
      <c r="CR9" s="582"/>
      <c r="CS9" s="582"/>
    </row>
    <row r="10" spans="1:98" s="8" customFormat="1" x14ac:dyDescent="0.25">
      <c r="A10" s="8">
        <v>6</v>
      </c>
      <c r="B10" s="4" t="s">
        <v>727</v>
      </c>
      <c r="C10" s="4"/>
      <c r="D10" s="4" t="s">
        <v>78</v>
      </c>
      <c r="E10" s="4" t="s">
        <v>73</v>
      </c>
      <c r="F10" s="4" t="s">
        <v>8</v>
      </c>
      <c r="G10" s="595">
        <v>10001</v>
      </c>
      <c r="H10" s="595">
        <v>10002</v>
      </c>
      <c r="I10" s="595">
        <v>10003</v>
      </c>
      <c r="J10" s="595">
        <v>10004</v>
      </c>
      <c r="K10" s="595">
        <v>10005</v>
      </c>
      <c r="L10" s="595">
        <v>10001</v>
      </c>
      <c r="M10" s="595">
        <v>10002</v>
      </c>
      <c r="N10" s="595">
        <v>10003</v>
      </c>
      <c r="O10" s="595">
        <v>10004</v>
      </c>
      <c r="P10" s="595">
        <v>10005</v>
      </c>
      <c r="Q10" s="595">
        <v>10001</v>
      </c>
      <c r="R10" s="595">
        <v>10002</v>
      </c>
      <c r="S10" s="595">
        <v>10003</v>
      </c>
      <c r="T10" s="595">
        <v>10004</v>
      </c>
      <c r="U10" s="595">
        <v>10005</v>
      </c>
      <c r="V10" s="595" t="s">
        <v>887</v>
      </c>
      <c r="W10" s="595" t="s">
        <v>887</v>
      </c>
      <c r="X10" s="595" t="s">
        <v>887</v>
      </c>
      <c r="Y10" s="595" t="s">
        <v>887</v>
      </c>
      <c r="Z10" s="595" t="s">
        <v>887</v>
      </c>
      <c r="AA10" s="595">
        <v>10001</v>
      </c>
      <c r="AB10" s="595">
        <v>10002</v>
      </c>
      <c r="AC10" s="595">
        <v>10003</v>
      </c>
      <c r="AD10" s="595">
        <v>10004</v>
      </c>
      <c r="AE10" s="595">
        <v>10005</v>
      </c>
      <c r="AF10" s="595" t="s">
        <v>887</v>
      </c>
      <c r="AG10" s="595" t="s">
        <v>887</v>
      </c>
      <c r="AH10" s="595" t="s">
        <v>887</v>
      </c>
      <c r="AI10" s="595" t="s">
        <v>887</v>
      </c>
      <c r="AJ10" s="595" t="s">
        <v>887</v>
      </c>
      <c r="AK10" s="595" t="s">
        <v>887</v>
      </c>
      <c r="AL10" s="595" t="s">
        <v>887</v>
      </c>
      <c r="AM10" s="595" t="s">
        <v>887</v>
      </c>
      <c r="AN10" s="595" t="s">
        <v>887</v>
      </c>
      <c r="AO10" s="595" t="s">
        <v>887</v>
      </c>
      <c r="AP10" s="595" t="s">
        <v>887</v>
      </c>
      <c r="AQ10" s="595" t="s">
        <v>887</v>
      </c>
      <c r="AR10" s="595" t="s">
        <v>887</v>
      </c>
      <c r="AS10" s="595" t="s">
        <v>887</v>
      </c>
      <c r="AT10" s="595" t="s">
        <v>887</v>
      </c>
      <c r="AU10" s="595" t="s">
        <v>887</v>
      </c>
      <c r="AV10" s="595" t="s">
        <v>887</v>
      </c>
      <c r="AW10" s="595" t="s">
        <v>887</v>
      </c>
      <c r="AX10" s="595" t="s">
        <v>887</v>
      </c>
      <c r="AY10" s="595" t="s">
        <v>887</v>
      </c>
      <c r="AZ10" s="595" t="s">
        <v>887</v>
      </c>
      <c r="BA10" s="595" t="s">
        <v>887</v>
      </c>
      <c r="BB10" s="595" t="s">
        <v>887</v>
      </c>
      <c r="BC10" s="595" t="s">
        <v>887</v>
      </c>
      <c r="BD10" s="595" t="s">
        <v>887</v>
      </c>
      <c r="BE10" s="582"/>
      <c r="BF10" s="582"/>
      <c r="BG10" s="582"/>
      <c r="BH10" s="582">
        <v>40601</v>
      </c>
      <c r="BI10" s="592">
        <v>40001</v>
      </c>
      <c r="BJ10" s="582"/>
      <c r="BK10" s="589"/>
      <c r="BL10" s="582"/>
      <c r="BM10" s="589"/>
      <c r="BN10" s="589"/>
      <c r="BO10" s="589"/>
      <c r="BP10" s="589"/>
      <c r="BQ10" s="589"/>
      <c r="BR10" s="589"/>
      <c r="BS10" s="589"/>
      <c r="BT10" s="582"/>
      <c r="BU10" s="582"/>
      <c r="BV10" s="582"/>
      <c r="BW10" s="582"/>
      <c r="BX10" s="582"/>
      <c r="BY10" s="582"/>
      <c r="BZ10" s="582"/>
      <c r="CA10" s="582"/>
      <c r="CB10" s="582"/>
      <c r="CC10" s="582"/>
      <c r="CD10" s="582">
        <v>60600</v>
      </c>
      <c r="CE10" s="582">
        <v>60601</v>
      </c>
      <c r="CF10" s="582">
        <v>60601</v>
      </c>
      <c r="CG10" s="582">
        <v>60601</v>
      </c>
      <c r="CH10" s="582">
        <v>60601</v>
      </c>
      <c r="CI10" s="582">
        <v>60601</v>
      </c>
      <c r="CJ10" s="582"/>
      <c r="CK10" s="582"/>
      <c r="CL10" s="582">
        <v>60602</v>
      </c>
      <c r="CM10" s="582">
        <v>60602</v>
      </c>
      <c r="CN10" s="582">
        <v>60602</v>
      </c>
      <c r="CO10" s="582"/>
      <c r="CP10" s="582">
        <v>60104</v>
      </c>
      <c r="CQ10" s="582"/>
      <c r="CR10" s="582"/>
      <c r="CS10" s="582"/>
    </row>
    <row r="11" spans="1:98" s="8" customFormat="1" x14ac:dyDescent="0.25">
      <c r="A11" s="8">
        <v>7</v>
      </c>
      <c r="B11" s="4" t="s">
        <v>728</v>
      </c>
      <c r="C11" s="4"/>
      <c r="D11" s="4" t="s">
        <v>78</v>
      </c>
      <c r="E11" s="4" t="s">
        <v>73</v>
      </c>
      <c r="F11" s="4" t="s">
        <v>6</v>
      </c>
      <c r="G11" s="595">
        <v>10001</v>
      </c>
      <c r="H11" s="595">
        <v>10002</v>
      </c>
      <c r="I11" s="595">
        <v>10003</v>
      </c>
      <c r="J11" s="595">
        <v>10004</v>
      </c>
      <c r="K11" s="595">
        <v>10005</v>
      </c>
      <c r="L11" s="595">
        <v>10001</v>
      </c>
      <c r="M11" s="595">
        <v>10002</v>
      </c>
      <c r="N11" s="595">
        <v>10003</v>
      </c>
      <c r="O11" s="595">
        <v>10004</v>
      </c>
      <c r="P11" s="595">
        <v>10005</v>
      </c>
      <c r="Q11" s="595"/>
      <c r="R11" s="595" t="s">
        <v>887</v>
      </c>
      <c r="S11" s="595"/>
      <c r="T11" s="595" t="s">
        <v>887</v>
      </c>
      <c r="U11" s="595" t="s">
        <v>887</v>
      </c>
      <c r="V11" s="595" t="s">
        <v>887</v>
      </c>
      <c r="W11" s="595">
        <v>10002</v>
      </c>
      <c r="X11" s="595" t="s">
        <v>887</v>
      </c>
      <c r="Y11" s="595">
        <v>10004</v>
      </c>
      <c r="Z11" s="595">
        <v>10005</v>
      </c>
      <c r="AA11" s="595">
        <v>10001</v>
      </c>
      <c r="AB11" s="595">
        <v>10002</v>
      </c>
      <c r="AC11" s="595">
        <v>10003</v>
      </c>
      <c r="AD11" s="595">
        <v>10004</v>
      </c>
      <c r="AE11" s="595">
        <v>10005</v>
      </c>
      <c r="AF11" s="595" t="s">
        <v>887</v>
      </c>
      <c r="AG11" s="595" t="s">
        <v>887</v>
      </c>
      <c r="AH11" s="595" t="s">
        <v>887</v>
      </c>
      <c r="AI11" s="595" t="s">
        <v>887</v>
      </c>
      <c r="AJ11" s="595" t="s">
        <v>887</v>
      </c>
      <c r="AK11" s="595" t="s">
        <v>887</v>
      </c>
      <c r="AL11" s="595" t="s">
        <v>887</v>
      </c>
      <c r="AM11" s="595" t="s">
        <v>887</v>
      </c>
      <c r="AN11" s="595" t="s">
        <v>887</v>
      </c>
      <c r="AO11" s="595" t="s">
        <v>887</v>
      </c>
      <c r="AP11" s="595" t="s">
        <v>887</v>
      </c>
      <c r="AQ11" s="595" t="s">
        <v>887</v>
      </c>
      <c r="AR11" s="595" t="s">
        <v>887</v>
      </c>
      <c r="AS11" s="595" t="s">
        <v>887</v>
      </c>
      <c r="AT11" s="595" t="s">
        <v>887</v>
      </c>
      <c r="AU11" s="595" t="s">
        <v>887</v>
      </c>
      <c r="AV11" s="595" t="s">
        <v>887</v>
      </c>
      <c r="AW11" s="595" t="s">
        <v>887</v>
      </c>
      <c r="AX11" s="595" t="s">
        <v>887</v>
      </c>
      <c r="AY11" s="595" t="s">
        <v>887</v>
      </c>
      <c r="AZ11" s="595" t="s">
        <v>887</v>
      </c>
      <c r="BA11" s="595" t="s">
        <v>887</v>
      </c>
      <c r="BB11" s="595" t="s">
        <v>887</v>
      </c>
      <c r="BC11" s="595" t="s">
        <v>887</v>
      </c>
      <c r="BD11" s="595" t="s">
        <v>887</v>
      </c>
      <c r="BE11" s="582"/>
      <c r="BF11" s="599"/>
      <c r="BG11" s="599"/>
      <c r="BH11" s="582"/>
      <c r="BI11" s="592">
        <v>40001</v>
      </c>
      <c r="BJ11" s="582"/>
      <c r="BK11" s="589"/>
      <c r="BL11" s="582"/>
      <c r="BM11" s="630"/>
      <c r="BN11" s="630"/>
      <c r="BO11" s="630"/>
      <c r="BP11" s="630"/>
      <c r="BQ11" s="630"/>
      <c r="BR11" s="630"/>
      <c r="BS11" s="630"/>
      <c r="BT11" s="599"/>
      <c r="BU11" s="599"/>
      <c r="BV11" s="599"/>
      <c r="BW11" s="599"/>
      <c r="BX11" s="599"/>
      <c r="BY11" s="599"/>
      <c r="BZ11" s="599"/>
      <c r="CA11" s="599"/>
      <c r="CB11" s="599"/>
      <c r="CC11" s="599"/>
      <c r="CD11" s="582">
        <v>60700</v>
      </c>
      <c r="CE11" s="582">
        <v>60601</v>
      </c>
      <c r="CF11" s="582">
        <v>60601</v>
      </c>
      <c r="CG11" s="582">
        <v>60601</v>
      </c>
      <c r="CH11" s="582">
        <v>60601</v>
      </c>
      <c r="CI11" s="582">
        <v>60601</v>
      </c>
      <c r="CJ11" s="599"/>
      <c r="CK11" s="599"/>
      <c r="CL11" s="582">
        <v>60602</v>
      </c>
      <c r="CM11" s="582">
        <v>60602</v>
      </c>
      <c r="CN11" s="582">
        <v>60602</v>
      </c>
      <c r="CO11" s="599"/>
      <c r="CP11" s="582">
        <v>60104</v>
      </c>
      <c r="CQ11" s="599"/>
      <c r="CR11" s="599"/>
      <c r="CS11" s="599"/>
      <c r="CT11" s="14"/>
    </row>
    <row r="12" spans="1:98" s="8" customFormat="1" x14ac:dyDescent="0.25">
      <c r="A12" s="8">
        <v>8</v>
      </c>
      <c r="B12" s="4" t="s">
        <v>733</v>
      </c>
      <c r="C12" s="4"/>
      <c r="D12" s="4" t="s">
        <v>55</v>
      </c>
      <c r="E12" s="4" t="s">
        <v>73</v>
      </c>
      <c r="F12" s="4" t="s">
        <v>8</v>
      </c>
      <c r="G12" s="595" t="s">
        <v>887</v>
      </c>
      <c r="H12" s="595">
        <v>10002</v>
      </c>
      <c r="I12" s="595" t="s">
        <v>887</v>
      </c>
      <c r="J12" s="595">
        <v>10004</v>
      </c>
      <c r="K12" s="595" t="s">
        <v>887</v>
      </c>
      <c r="L12" s="595" t="s">
        <v>887</v>
      </c>
      <c r="M12" s="595">
        <v>10002</v>
      </c>
      <c r="N12" s="595" t="s">
        <v>887</v>
      </c>
      <c r="O12" s="595">
        <v>10004</v>
      </c>
      <c r="P12" s="595" t="s">
        <v>887</v>
      </c>
      <c r="Q12" s="595" t="s">
        <v>887</v>
      </c>
      <c r="R12" s="595">
        <v>10002</v>
      </c>
      <c r="S12" s="595" t="s">
        <v>887</v>
      </c>
      <c r="T12" s="595">
        <v>10004</v>
      </c>
      <c r="U12" s="595" t="s">
        <v>887</v>
      </c>
      <c r="V12" s="595" t="s">
        <v>887</v>
      </c>
      <c r="W12" s="595" t="s">
        <v>887</v>
      </c>
      <c r="X12" s="595" t="s">
        <v>887</v>
      </c>
      <c r="Y12" s="595" t="s">
        <v>887</v>
      </c>
      <c r="Z12" s="595" t="s">
        <v>887</v>
      </c>
      <c r="AA12" s="595" t="s">
        <v>887</v>
      </c>
      <c r="AB12" s="595">
        <v>10002</v>
      </c>
      <c r="AC12" s="595" t="s">
        <v>887</v>
      </c>
      <c r="AD12" s="595">
        <v>10004</v>
      </c>
      <c r="AE12" s="595" t="s">
        <v>887</v>
      </c>
      <c r="AF12" s="595" t="s">
        <v>887</v>
      </c>
      <c r="AG12" s="595" t="s">
        <v>887</v>
      </c>
      <c r="AH12" s="595" t="s">
        <v>887</v>
      </c>
      <c r="AI12" s="595" t="s">
        <v>887</v>
      </c>
      <c r="AJ12" s="595" t="s">
        <v>887</v>
      </c>
      <c r="AK12" s="595" t="s">
        <v>887</v>
      </c>
      <c r="AL12" s="595" t="s">
        <v>887</v>
      </c>
      <c r="AM12" s="595" t="s">
        <v>887</v>
      </c>
      <c r="AN12" s="595" t="s">
        <v>887</v>
      </c>
      <c r="AO12" s="595" t="s">
        <v>887</v>
      </c>
      <c r="AP12" s="595" t="s">
        <v>887</v>
      </c>
      <c r="AQ12" s="595" t="s">
        <v>887</v>
      </c>
      <c r="AR12" s="595" t="s">
        <v>887</v>
      </c>
      <c r="AS12" s="595" t="s">
        <v>887</v>
      </c>
      <c r="AT12" s="595" t="s">
        <v>887</v>
      </c>
      <c r="AU12" s="595" t="s">
        <v>887</v>
      </c>
      <c r="AV12" s="595" t="s">
        <v>887</v>
      </c>
      <c r="AW12" s="595" t="s">
        <v>887</v>
      </c>
      <c r="AX12" s="595" t="s">
        <v>887</v>
      </c>
      <c r="AY12" s="595" t="s">
        <v>887</v>
      </c>
      <c r="AZ12" s="595" t="s">
        <v>887</v>
      </c>
      <c r="BA12" s="595" t="s">
        <v>887</v>
      </c>
      <c r="BB12" s="595" t="s">
        <v>887</v>
      </c>
      <c r="BC12" s="595" t="s">
        <v>887</v>
      </c>
      <c r="BD12" s="595" t="s">
        <v>887</v>
      </c>
      <c r="BE12" s="582"/>
      <c r="BF12" s="582">
        <v>30000</v>
      </c>
      <c r="BG12" s="582">
        <v>30000</v>
      </c>
      <c r="BH12" s="585"/>
      <c r="BI12" s="592" t="s">
        <v>887</v>
      </c>
      <c r="BJ12" s="598">
        <v>40801</v>
      </c>
      <c r="BK12" s="589"/>
      <c r="BL12" s="582"/>
      <c r="BM12" s="589"/>
      <c r="BN12" s="589"/>
      <c r="BO12" s="589"/>
      <c r="BP12" s="589"/>
      <c r="BQ12" s="589"/>
      <c r="BR12" s="589"/>
      <c r="BS12" s="589"/>
      <c r="BT12" s="582"/>
      <c r="BU12" s="582"/>
      <c r="BV12" s="582"/>
      <c r="BW12" s="582"/>
      <c r="BX12" s="582"/>
      <c r="BY12" s="582"/>
      <c r="BZ12" s="582"/>
      <c r="CA12" s="582"/>
      <c r="CB12" s="582"/>
      <c r="CC12" s="582"/>
      <c r="CD12" s="582">
        <v>60800</v>
      </c>
      <c r="CE12" s="582"/>
      <c r="CF12" s="582"/>
      <c r="CG12" s="582">
        <v>60801</v>
      </c>
      <c r="CH12" s="582">
        <v>60801</v>
      </c>
      <c r="CI12" s="582">
        <v>60801</v>
      </c>
      <c r="CJ12" s="582"/>
      <c r="CK12" s="582"/>
      <c r="CL12" s="582"/>
      <c r="CM12" s="582"/>
      <c r="CN12" s="582"/>
      <c r="CO12" s="582"/>
      <c r="CP12" s="582"/>
      <c r="CQ12" s="582"/>
      <c r="CR12" s="582"/>
      <c r="CS12" s="582"/>
      <c r="CT12" s="14"/>
    </row>
    <row r="13" spans="1:98" s="8" customFormat="1" x14ac:dyDescent="0.25">
      <c r="A13" s="8">
        <v>9</v>
      </c>
      <c r="B13" s="4" t="s">
        <v>735</v>
      </c>
      <c r="C13" s="4"/>
      <c r="D13" s="4" t="s">
        <v>52</v>
      </c>
      <c r="E13" s="4" t="s">
        <v>73</v>
      </c>
      <c r="F13" s="4" t="s">
        <v>8</v>
      </c>
      <c r="G13" s="595" t="s">
        <v>887</v>
      </c>
      <c r="H13" s="595" t="s">
        <v>887</v>
      </c>
      <c r="I13" s="595" t="s">
        <v>887</v>
      </c>
      <c r="J13" s="595" t="s">
        <v>887</v>
      </c>
      <c r="K13" s="595">
        <v>10005</v>
      </c>
      <c r="L13" s="595" t="s">
        <v>887</v>
      </c>
      <c r="M13" s="595" t="s">
        <v>887</v>
      </c>
      <c r="N13" s="595" t="s">
        <v>887</v>
      </c>
      <c r="O13" s="595" t="s">
        <v>887</v>
      </c>
      <c r="P13" s="595">
        <v>10005</v>
      </c>
      <c r="Q13" s="595" t="s">
        <v>887</v>
      </c>
      <c r="R13" s="595" t="s">
        <v>887</v>
      </c>
      <c r="S13" s="595" t="s">
        <v>887</v>
      </c>
      <c r="T13" s="595" t="s">
        <v>887</v>
      </c>
      <c r="U13" s="595">
        <v>10005</v>
      </c>
      <c r="V13" s="595" t="s">
        <v>887</v>
      </c>
      <c r="W13" s="595" t="s">
        <v>887</v>
      </c>
      <c r="X13" s="595" t="s">
        <v>887</v>
      </c>
      <c r="Y13" s="595" t="s">
        <v>887</v>
      </c>
      <c r="Z13" s="595" t="s">
        <v>887</v>
      </c>
      <c r="AA13" s="595" t="s">
        <v>887</v>
      </c>
      <c r="AB13" s="595" t="s">
        <v>887</v>
      </c>
      <c r="AC13" s="595" t="s">
        <v>887</v>
      </c>
      <c r="AD13" s="595" t="s">
        <v>887</v>
      </c>
      <c r="AE13" s="595">
        <v>10005</v>
      </c>
      <c r="AF13" s="595" t="s">
        <v>887</v>
      </c>
      <c r="AG13" s="595" t="s">
        <v>887</v>
      </c>
      <c r="AH13" s="595" t="s">
        <v>887</v>
      </c>
      <c r="AI13" s="595" t="s">
        <v>887</v>
      </c>
      <c r="AJ13" s="595" t="s">
        <v>887</v>
      </c>
      <c r="AK13" s="595" t="s">
        <v>887</v>
      </c>
      <c r="AL13" s="595" t="s">
        <v>887</v>
      </c>
      <c r="AM13" s="595" t="s">
        <v>887</v>
      </c>
      <c r="AN13" s="595" t="s">
        <v>887</v>
      </c>
      <c r="AO13" s="595" t="s">
        <v>887</v>
      </c>
      <c r="AP13" s="595" t="s">
        <v>887</v>
      </c>
      <c r="AQ13" s="595" t="s">
        <v>887</v>
      </c>
      <c r="AR13" s="595" t="s">
        <v>887</v>
      </c>
      <c r="AS13" s="595" t="s">
        <v>887</v>
      </c>
      <c r="AT13" s="595" t="s">
        <v>887</v>
      </c>
      <c r="AU13" s="595" t="s">
        <v>887</v>
      </c>
      <c r="AV13" s="595" t="s">
        <v>887</v>
      </c>
      <c r="AW13" s="595" t="s">
        <v>887</v>
      </c>
      <c r="AX13" s="595" t="s">
        <v>887</v>
      </c>
      <c r="AY13" s="595" t="s">
        <v>887</v>
      </c>
      <c r="AZ13" s="595" t="s">
        <v>887</v>
      </c>
      <c r="BA13" s="595" t="s">
        <v>887</v>
      </c>
      <c r="BB13" s="595" t="s">
        <v>887</v>
      </c>
      <c r="BC13" s="595" t="s">
        <v>887</v>
      </c>
      <c r="BD13" s="595" t="s">
        <v>887</v>
      </c>
      <c r="BE13" s="582">
        <v>20001</v>
      </c>
      <c r="BF13" s="582">
        <v>30000</v>
      </c>
      <c r="BG13" s="582">
        <v>30000</v>
      </c>
      <c r="BH13" s="582">
        <v>40901</v>
      </c>
      <c r="BI13" s="592">
        <v>40001</v>
      </c>
      <c r="BJ13" s="599"/>
      <c r="BK13" s="589"/>
      <c r="BL13" s="582"/>
      <c r="BM13" s="589"/>
      <c r="BN13" s="589"/>
      <c r="BO13" s="589"/>
      <c r="BP13" s="589"/>
      <c r="BQ13" s="589"/>
      <c r="BR13" s="589"/>
      <c r="BS13" s="589"/>
      <c r="BT13" s="582"/>
      <c r="BU13" s="582"/>
      <c r="BV13" s="582"/>
      <c r="BW13" s="582"/>
      <c r="BX13" s="582"/>
      <c r="BY13" s="582"/>
      <c r="BZ13" s="582"/>
      <c r="CA13" s="582"/>
      <c r="CB13" s="582"/>
      <c r="CC13" s="582"/>
      <c r="CD13" s="582">
        <v>60900</v>
      </c>
      <c r="CE13" s="582"/>
      <c r="CF13" s="582"/>
      <c r="CG13" s="582"/>
      <c r="CH13" s="582"/>
      <c r="CI13" s="582"/>
      <c r="CJ13" s="582">
        <v>60901</v>
      </c>
      <c r="CK13" s="582">
        <v>60901</v>
      </c>
      <c r="CL13" s="582"/>
      <c r="CM13" s="582"/>
      <c r="CN13" s="582"/>
      <c r="CO13" s="582">
        <v>60104</v>
      </c>
      <c r="CP13" s="582">
        <v>60104</v>
      </c>
      <c r="CQ13" s="582"/>
      <c r="CR13" s="582"/>
      <c r="CS13" s="582"/>
    </row>
    <row r="14" spans="1:98" s="8" customFormat="1" x14ac:dyDescent="0.25">
      <c r="A14" s="8">
        <v>10</v>
      </c>
      <c r="B14" s="20" t="s">
        <v>732</v>
      </c>
      <c r="C14" s="20"/>
      <c r="D14" s="4" t="s">
        <v>51</v>
      </c>
      <c r="E14" s="4" t="s">
        <v>73</v>
      </c>
      <c r="F14" s="4" t="s">
        <v>8</v>
      </c>
      <c r="G14" s="595" t="s">
        <v>887</v>
      </c>
      <c r="H14" s="595">
        <v>10002</v>
      </c>
      <c r="I14" s="595" t="s">
        <v>887</v>
      </c>
      <c r="J14" s="595">
        <v>10004</v>
      </c>
      <c r="K14" s="595">
        <v>10005</v>
      </c>
      <c r="L14" s="595" t="s">
        <v>887</v>
      </c>
      <c r="M14" s="595">
        <v>10002</v>
      </c>
      <c r="N14" s="595" t="s">
        <v>887</v>
      </c>
      <c r="O14" s="595">
        <v>10004</v>
      </c>
      <c r="P14" s="595">
        <v>10005</v>
      </c>
      <c r="Q14" s="595" t="s">
        <v>887</v>
      </c>
      <c r="R14" s="595">
        <v>10002</v>
      </c>
      <c r="S14" s="595" t="s">
        <v>887</v>
      </c>
      <c r="T14" s="595">
        <v>10004</v>
      </c>
      <c r="U14" s="595">
        <v>10005</v>
      </c>
      <c r="V14" s="595" t="s">
        <v>887</v>
      </c>
      <c r="W14" s="595">
        <v>10002</v>
      </c>
      <c r="X14" s="595" t="s">
        <v>887</v>
      </c>
      <c r="Y14" s="595" t="s">
        <v>887</v>
      </c>
      <c r="Z14" s="595" t="s">
        <v>887</v>
      </c>
      <c r="AA14" s="595" t="s">
        <v>887</v>
      </c>
      <c r="AB14" s="595">
        <v>10002</v>
      </c>
      <c r="AC14" s="595" t="s">
        <v>887</v>
      </c>
      <c r="AD14" s="595">
        <v>10004</v>
      </c>
      <c r="AE14" s="595">
        <v>10005</v>
      </c>
      <c r="AF14" s="595" t="s">
        <v>887</v>
      </c>
      <c r="AG14" s="595">
        <v>10002</v>
      </c>
      <c r="AH14" s="595" t="s">
        <v>887</v>
      </c>
      <c r="AI14" s="595">
        <v>10004</v>
      </c>
      <c r="AJ14" s="595" t="s">
        <v>887</v>
      </c>
      <c r="AK14" s="595" t="s">
        <v>887</v>
      </c>
      <c r="AL14" s="595">
        <v>10002</v>
      </c>
      <c r="AM14" s="595" t="s">
        <v>887</v>
      </c>
      <c r="AN14" s="595">
        <v>10004</v>
      </c>
      <c r="AO14" s="595" t="s">
        <v>887</v>
      </c>
      <c r="AP14" s="595" t="s">
        <v>887</v>
      </c>
      <c r="AQ14" s="595">
        <v>10002</v>
      </c>
      <c r="AR14" s="595" t="s">
        <v>887</v>
      </c>
      <c r="AS14" s="595">
        <v>10004</v>
      </c>
      <c r="AT14" s="595" t="s">
        <v>887</v>
      </c>
      <c r="AU14" s="595" t="s">
        <v>887</v>
      </c>
      <c r="AV14" s="595">
        <v>10002</v>
      </c>
      <c r="AW14" s="595" t="s">
        <v>887</v>
      </c>
      <c r="AX14" s="595" t="s">
        <v>887</v>
      </c>
      <c r="AY14" s="595" t="s">
        <v>887</v>
      </c>
      <c r="AZ14" s="595" t="s">
        <v>887</v>
      </c>
      <c r="BA14" s="595">
        <v>10002</v>
      </c>
      <c r="BB14" s="595" t="s">
        <v>887</v>
      </c>
      <c r="BC14" s="595">
        <v>10004</v>
      </c>
      <c r="BD14" s="595" t="s">
        <v>887</v>
      </c>
      <c r="BE14" s="582">
        <v>20001</v>
      </c>
      <c r="BF14" s="582">
        <v>30000</v>
      </c>
      <c r="BG14" s="582">
        <v>30000</v>
      </c>
      <c r="BH14" s="582">
        <v>41002</v>
      </c>
      <c r="BI14" s="592">
        <v>40001</v>
      </c>
      <c r="BJ14" s="582"/>
      <c r="BK14" s="589"/>
      <c r="BL14" s="582"/>
      <c r="BM14" s="589"/>
      <c r="BN14" s="589"/>
      <c r="BO14" s="589"/>
      <c r="BP14" s="589"/>
      <c r="BQ14" s="589"/>
      <c r="BR14" s="589"/>
      <c r="BS14" s="589"/>
      <c r="BT14" s="582">
        <v>50002</v>
      </c>
      <c r="BU14" s="582">
        <v>50002</v>
      </c>
      <c r="BV14" s="582">
        <v>50002</v>
      </c>
      <c r="BW14" s="582">
        <v>50002</v>
      </c>
      <c r="BX14" s="582">
        <v>50002</v>
      </c>
      <c r="BY14" s="582">
        <v>50002</v>
      </c>
      <c r="BZ14" s="582">
        <v>50002</v>
      </c>
      <c r="CA14" s="582">
        <v>50002</v>
      </c>
      <c r="CB14" s="582">
        <v>50002</v>
      </c>
      <c r="CC14" s="582">
        <v>50002</v>
      </c>
      <c r="CD14" s="582">
        <v>61000</v>
      </c>
      <c r="CE14" s="582"/>
      <c r="CF14" s="582"/>
      <c r="CG14" s="582"/>
      <c r="CH14" s="582"/>
      <c r="CI14" s="582"/>
      <c r="CJ14" s="582">
        <v>61001</v>
      </c>
      <c r="CK14" s="582">
        <v>61001</v>
      </c>
      <c r="CL14" s="582"/>
      <c r="CM14" s="582"/>
      <c r="CN14" s="582"/>
      <c r="CO14" s="582"/>
      <c r="CP14" s="582"/>
      <c r="CQ14" s="582"/>
      <c r="CR14" s="582"/>
      <c r="CS14" s="582"/>
    </row>
    <row r="15" spans="1:98" s="8" customFormat="1" x14ac:dyDescent="0.25">
      <c r="A15" s="8">
        <v>11</v>
      </c>
      <c r="B15" s="4" t="s">
        <v>775</v>
      </c>
      <c r="C15" s="4"/>
      <c r="D15" s="4" t="s">
        <v>53</v>
      </c>
      <c r="E15" s="4" t="s">
        <v>73</v>
      </c>
      <c r="F15" s="4" t="s">
        <v>8</v>
      </c>
      <c r="G15" s="595" t="s">
        <v>887</v>
      </c>
      <c r="H15" s="595">
        <v>10002</v>
      </c>
      <c r="I15" s="595">
        <v>10003</v>
      </c>
      <c r="J15" s="595">
        <v>10004</v>
      </c>
      <c r="K15" s="595">
        <v>10005</v>
      </c>
      <c r="L15" s="595" t="s">
        <v>887</v>
      </c>
      <c r="M15" s="595">
        <v>10002</v>
      </c>
      <c r="N15" s="595">
        <v>10003</v>
      </c>
      <c r="O15" s="595">
        <v>10004</v>
      </c>
      <c r="P15" s="595">
        <v>10005</v>
      </c>
      <c r="Q15" s="595" t="s">
        <v>887</v>
      </c>
      <c r="R15" s="595">
        <v>10002</v>
      </c>
      <c r="S15" s="595">
        <v>10003</v>
      </c>
      <c r="T15" s="595">
        <v>10004</v>
      </c>
      <c r="U15" s="595">
        <v>10005</v>
      </c>
      <c r="V15" s="595" t="s">
        <v>887</v>
      </c>
      <c r="W15" s="595" t="s">
        <v>887</v>
      </c>
      <c r="X15" s="595" t="s">
        <v>887</v>
      </c>
      <c r="Y15" s="595" t="s">
        <v>887</v>
      </c>
      <c r="Z15" s="595" t="s">
        <v>887</v>
      </c>
      <c r="AA15" s="595" t="s">
        <v>887</v>
      </c>
      <c r="AB15" s="595">
        <v>10002</v>
      </c>
      <c r="AC15" s="595">
        <v>10003</v>
      </c>
      <c r="AD15" s="595">
        <v>10004</v>
      </c>
      <c r="AE15" s="595">
        <v>10005</v>
      </c>
      <c r="AF15" s="595" t="s">
        <v>887</v>
      </c>
      <c r="AG15" s="595" t="s">
        <v>887</v>
      </c>
      <c r="AH15" s="595" t="s">
        <v>887</v>
      </c>
      <c r="AI15" s="595" t="s">
        <v>887</v>
      </c>
      <c r="AJ15" s="595" t="s">
        <v>887</v>
      </c>
      <c r="AK15" s="595" t="s">
        <v>887</v>
      </c>
      <c r="AL15" s="595" t="s">
        <v>887</v>
      </c>
      <c r="AM15" s="595" t="s">
        <v>887</v>
      </c>
      <c r="AN15" s="595" t="s">
        <v>887</v>
      </c>
      <c r="AO15" s="595" t="s">
        <v>887</v>
      </c>
      <c r="AP15" s="595" t="s">
        <v>887</v>
      </c>
      <c r="AQ15" s="595" t="s">
        <v>887</v>
      </c>
      <c r="AR15" s="595" t="s">
        <v>887</v>
      </c>
      <c r="AS15" s="595" t="s">
        <v>887</v>
      </c>
      <c r="AT15" s="595" t="s">
        <v>887</v>
      </c>
      <c r="AU15" s="595" t="s">
        <v>887</v>
      </c>
      <c r="AV15" s="595" t="s">
        <v>887</v>
      </c>
      <c r="AW15" s="595" t="s">
        <v>887</v>
      </c>
      <c r="AX15" s="595" t="s">
        <v>887</v>
      </c>
      <c r="AY15" s="595" t="s">
        <v>887</v>
      </c>
      <c r="AZ15" s="595" t="s">
        <v>887</v>
      </c>
      <c r="BA15" s="595" t="s">
        <v>887</v>
      </c>
      <c r="BB15" s="595" t="s">
        <v>887</v>
      </c>
      <c r="BC15" s="595" t="s">
        <v>887</v>
      </c>
      <c r="BD15" s="595" t="s">
        <v>887</v>
      </c>
      <c r="BE15" s="582"/>
      <c r="BF15" s="582"/>
      <c r="BG15" s="582"/>
      <c r="BH15" s="582">
        <v>41101</v>
      </c>
      <c r="BI15" s="592" t="s">
        <v>887</v>
      </c>
      <c r="BJ15" s="599">
        <v>40801</v>
      </c>
      <c r="BK15" s="589"/>
      <c r="BL15" s="582"/>
      <c r="BM15" s="589"/>
      <c r="BN15" s="589"/>
      <c r="BO15" s="589"/>
      <c r="BP15" s="589"/>
      <c r="BQ15" s="589"/>
      <c r="BR15" s="589"/>
      <c r="BS15" s="589"/>
      <c r="BT15" s="582"/>
      <c r="BU15" s="582"/>
      <c r="BV15" s="582"/>
      <c r="BW15" s="582"/>
      <c r="BX15" s="582"/>
      <c r="BY15" s="582"/>
      <c r="BZ15" s="582"/>
      <c r="CA15" s="582"/>
      <c r="CB15" s="582"/>
      <c r="CC15" s="582"/>
      <c r="CD15" s="582">
        <v>61100</v>
      </c>
      <c r="CE15" s="582"/>
      <c r="CF15" s="582"/>
      <c r="CG15" s="582"/>
      <c r="CH15" s="582"/>
      <c r="CI15" s="582"/>
      <c r="CJ15" s="582"/>
      <c r="CK15" s="582"/>
      <c r="CL15" s="582"/>
      <c r="CM15" s="582"/>
      <c r="CN15" s="582"/>
      <c r="CO15" s="582">
        <v>60104</v>
      </c>
      <c r="CP15" s="582">
        <v>60104</v>
      </c>
      <c r="CQ15" s="582"/>
      <c r="CR15" s="582"/>
      <c r="CS15" s="582"/>
    </row>
    <row r="16" spans="1:98" s="8" customFormat="1" x14ac:dyDescent="0.25">
      <c r="A16" s="8">
        <v>12</v>
      </c>
      <c r="B16" s="4" t="s">
        <v>89</v>
      </c>
      <c r="C16" s="4"/>
      <c r="D16" s="4" t="s">
        <v>52</v>
      </c>
      <c r="E16" s="4" t="s">
        <v>73</v>
      </c>
      <c r="F16" s="4" t="s">
        <v>8</v>
      </c>
      <c r="G16" s="595" t="s">
        <v>887</v>
      </c>
      <c r="H16" s="595">
        <v>10002</v>
      </c>
      <c r="I16" s="595" t="s">
        <v>887</v>
      </c>
      <c r="J16" s="595">
        <v>10004</v>
      </c>
      <c r="K16" s="595" t="s">
        <v>887</v>
      </c>
      <c r="L16" s="595" t="s">
        <v>887</v>
      </c>
      <c r="M16" s="595">
        <v>10002</v>
      </c>
      <c r="N16" s="595" t="s">
        <v>887</v>
      </c>
      <c r="O16" s="595">
        <v>10004</v>
      </c>
      <c r="P16" s="595" t="s">
        <v>887</v>
      </c>
      <c r="Q16" s="595" t="s">
        <v>887</v>
      </c>
      <c r="R16" s="595">
        <v>10002</v>
      </c>
      <c r="S16" s="595" t="s">
        <v>887</v>
      </c>
      <c r="T16" s="595">
        <v>10004</v>
      </c>
      <c r="U16" s="595" t="s">
        <v>887</v>
      </c>
      <c r="V16" s="595" t="s">
        <v>887</v>
      </c>
      <c r="W16" s="595" t="s">
        <v>887</v>
      </c>
      <c r="X16" s="595" t="s">
        <v>887</v>
      </c>
      <c r="Y16" s="595" t="s">
        <v>887</v>
      </c>
      <c r="Z16" s="595" t="s">
        <v>887</v>
      </c>
      <c r="AA16" s="595" t="s">
        <v>887</v>
      </c>
      <c r="AB16" s="595">
        <v>10002</v>
      </c>
      <c r="AC16" s="595" t="s">
        <v>887</v>
      </c>
      <c r="AD16" s="595">
        <v>10004</v>
      </c>
      <c r="AE16" s="595" t="s">
        <v>887</v>
      </c>
      <c r="AF16" s="595" t="s">
        <v>887</v>
      </c>
      <c r="AG16" s="595">
        <v>10002</v>
      </c>
      <c r="AH16" s="595" t="s">
        <v>887</v>
      </c>
      <c r="AI16" s="595">
        <v>10004</v>
      </c>
      <c r="AJ16" s="595" t="s">
        <v>887</v>
      </c>
      <c r="AK16" s="595" t="s">
        <v>887</v>
      </c>
      <c r="AL16" s="595">
        <v>10002</v>
      </c>
      <c r="AM16" s="595" t="s">
        <v>887</v>
      </c>
      <c r="AN16" s="595">
        <v>10004</v>
      </c>
      <c r="AO16" s="595" t="s">
        <v>887</v>
      </c>
      <c r="AP16" s="595" t="s">
        <v>887</v>
      </c>
      <c r="AQ16" s="595">
        <v>10002</v>
      </c>
      <c r="AR16" s="595" t="s">
        <v>887</v>
      </c>
      <c r="AS16" s="595">
        <v>10004</v>
      </c>
      <c r="AT16" s="595" t="s">
        <v>887</v>
      </c>
      <c r="AU16" s="595" t="s">
        <v>887</v>
      </c>
      <c r="AV16" s="595" t="s">
        <v>887</v>
      </c>
      <c r="AW16" s="595" t="s">
        <v>887</v>
      </c>
      <c r="AX16" s="595" t="s">
        <v>887</v>
      </c>
      <c r="AY16" s="595" t="s">
        <v>887</v>
      </c>
      <c r="AZ16" s="595" t="s">
        <v>887</v>
      </c>
      <c r="BA16" s="595">
        <v>10002</v>
      </c>
      <c r="BB16" s="595" t="s">
        <v>887</v>
      </c>
      <c r="BC16" s="595">
        <v>10004</v>
      </c>
      <c r="BD16" s="595" t="s">
        <v>887</v>
      </c>
      <c r="BE16" s="582"/>
      <c r="BF16" s="582">
        <v>30000</v>
      </c>
      <c r="BG16" s="582">
        <v>30000</v>
      </c>
      <c r="BH16" s="583">
        <v>40501</v>
      </c>
      <c r="BI16" s="592">
        <v>40001</v>
      </c>
      <c r="BJ16" s="583"/>
      <c r="BK16" s="631"/>
      <c r="BL16" s="583"/>
      <c r="BM16" s="589"/>
      <c r="BN16" s="589"/>
      <c r="BO16" s="589"/>
      <c r="BP16" s="589"/>
      <c r="BQ16" s="589"/>
      <c r="BR16" s="589"/>
      <c r="BS16" s="589"/>
      <c r="BT16" s="582"/>
      <c r="BU16" s="582"/>
      <c r="BV16" s="582"/>
      <c r="BW16" s="582"/>
      <c r="BX16" s="582"/>
      <c r="BY16" s="582"/>
      <c r="BZ16" s="582"/>
      <c r="CA16" s="582"/>
      <c r="CB16" s="582"/>
      <c r="CC16" s="582"/>
      <c r="CD16" s="582">
        <v>61200</v>
      </c>
      <c r="CE16" s="582"/>
      <c r="CF16" s="582"/>
      <c r="CG16" s="582"/>
      <c r="CH16" s="582"/>
      <c r="CI16" s="582"/>
      <c r="CJ16" s="582">
        <v>60901</v>
      </c>
      <c r="CK16" s="582">
        <v>60901</v>
      </c>
      <c r="CL16" s="582"/>
      <c r="CM16" s="582"/>
      <c r="CN16" s="582"/>
      <c r="CO16" s="582">
        <v>60104</v>
      </c>
      <c r="CP16" s="582">
        <v>60104</v>
      </c>
      <c r="CQ16" s="582"/>
      <c r="CR16" s="582"/>
      <c r="CS16" s="582"/>
    </row>
    <row r="17" spans="1:98" s="8" customFormat="1" x14ac:dyDescent="0.25">
      <c r="A17" s="8">
        <v>13</v>
      </c>
      <c r="B17" s="4" t="s">
        <v>734</v>
      </c>
      <c r="C17" s="4"/>
      <c r="D17" s="4" t="s">
        <v>52</v>
      </c>
      <c r="E17" s="4" t="s">
        <v>73</v>
      </c>
      <c r="F17" s="4" t="s">
        <v>8</v>
      </c>
      <c r="G17" s="595" t="s">
        <v>887</v>
      </c>
      <c r="H17" s="595">
        <v>10002</v>
      </c>
      <c r="I17" s="595" t="s">
        <v>887</v>
      </c>
      <c r="J17" s="595">
        <v>10004</v>
      </c>
      <c r="K17" s="595">
        <v>10005</v>
      </c>
      <c r="L17" s="595" t="s">
        <v>887</v>
      </c>
      <c r="M17" s="595">
        <v>10002</v>
      </c>
      <c r="N17" s="595" t="s">
        <v>887</v>
      </c>
      <c r="O17" s="595">
        <v>10004</v>
      </c>
      <c r="P17" s="595">
        <v>10005</v>
      </c>
      <c r="Q17" s="595" t="s">
        <v>887</v>
      </c>
      <c r="R17" s="595">
        <v>10002</v>
      </c>
      <c r="S17" s="595" t="s">
        <v>887</v>
      </c>
      <c r="T17" s="595">
        <v>10004</v>
      </c>
      <c r="U17" s="595">
        <v>10005</v>
      </c>
      <c r="V17" s="595" t="s">
        <v>887</v>
      </c>
      <c r="W17" s="595">
        <v>10002</v>
      </c>
      <c r="X17" s="595" t="s">
        <v>887</v>
      </c>
      <c r="Y17" s="595">
        <v>10004</v>
      </c>
      <c r="Z17" s="595" t="s">
        <v>887</v>
      </c>
      <c r="AA17" s="595" t="s">
        <v>887</v>
      </c>
      <c r="AB17" s="595">
        <v>10002</v>
      </c>
      <c r="AC17" s="595" t="s">
        <v>887</v>
      </c>
      <c r="AD17" s="595">
        <v>10004</v>
      </c>
      <c r="AE17" s="595">
        <v>10005</v>
      </c>
      <c r="AF17" s="595" t="s">
        <v>887</v>
      </c>
      <c r="AG17" s="595">
        <v>10002</v>
      </c>
      <c r="AH17" s="595" t="s">
        <v>887</v>
      </c>
      <c r="AI17" s="595">
        <v>10004</v>
      </c>
      <c r="AJ17" s="595">
        <v>10005</v>
      </c>
      <c r="AK17" s="595" t="s">
        <v>887</v>
      </c>
      <c r="AL17" s="595">
        <v>10002</v>
      </c>
      <c r="AM17" s="595" t="s">
        <v>887</v>
      </c>
      <c r="AN17" s="595">
        <v>10004</v>
      </c>
      <c r="AO17" s="595">
        <v>10005</v>
      </c>
      <c r="AP17" s="595" t="s">
        <v>887</v>
      </c>
      <c r="AQ17" s="595">
        <v>10002</v>
      </c>
      <c r="AR17" s="595" t="s">
        <v>887</v>
      </c>
      <c r="AS17" s="595">
        <v>10004</v>
      </c>
      <c r="AT17" s="595">
        <v>10005</v>
      </c>
      <c r="AU17" s="595" t="s">
        <v>887</v>
      </c>
      <c r="AV17" s="595" t="s">
        <v>887</v>
      </c>
      <c r="AW17" s="595" t="s">
        <v>887</v>
      </c>
      <c r="AX17" s="595" t="s">
        <v>887</v>
      </c>
      <c r="AY17" s="595" t="s">
        <v>887</v>
      </c>
      <c r="AZ17" s="595" t="s">
        <v>887</v>
      </c>
      <c r="BA17" s="595">
        <v>10002</v>
      </c>
      <c r="BB17" s="595" t="s">
        <v>887</v>
      </c>
      <c r="BC17" s="595">
        <v>10004</v>
      </c>
      <c r="BD17" s="595">
        <v>10005</v>
      </c>
      <c r="BE17" s="582">
        <v>20001</v>
      </c>
      <c r="BF17" s="582">
        <v>30000</v>
      </c>
      <c r="BG17" s="582">
        <v>30000</v>
      </c>
      <c r="BH17" s="583"/>
      <c r="BI17" s="592">
        <v>40001</v>
      </c>
      <c r="BJ17" s="583">
        <v>41301</v>
      </c>
      <c r="BK17" s="631"/>
      <c r="BL17" s="583"/>
      <c r="BM17" s="589"/>
      <c r="BN17" s="589"/>
      <c r="BO17" s="589"/>
      <c r="BP17" s="589"/>
      <c r="BQ17" s="589"/>
      <c r="BR17" s="589"/>
      <c r="BS17" s="589"/>
      <c r="BT17" s="589">
        <v>50002</v>
      </c>
      <c r="BU17" s="589">
        <v>50002</v>
      </c>
      <c r="BV17" s="589">
        <v>50002</v>
      </c>
      <c r="BW17" s="589">
        <v>50002</v>
      </c>
      <c r="BX17" s="589">
        <v>50002</v>
      </c>
      <c r="BY17" s="589">
        <v>50002</v>
      </c>
      <c r="BZ17" s="589">
        <v>50002</v>
      </c>
      <c r="CA17" s="589">
        <v>50002</v>
      </c>
      <c r="CB17" s="589">
        <v>50002</v>
      </c>
      <c r="CC17" s="589">
        <v>50002</v>
      </c>
      <c r="CD17" s="582">
        <v>61300</v>
      </c>
      <c r="CE17" s="582"/>
      <c r="CF17" s="582"/>
      <c r="CG17" s="582"/>
      <c r="CH17" s="582"/>
      <c r="CI17" s="582"/>
      <c r="CJ17" s="582">
        <v>61301</v>
      </c>
      <c r="CK17" s="582">
        <v>61301</v>
      </c>
      <c r="CL17" s="582">
        <v>61302</v>
      </c>
      <c r="CM17" s="582">
        <v>61302</v>
      </c>
      <c r="CN17" s="582">
        <v>61302</v>
      </c>
      <c r="CO17" s="582"/>
      <c r="CP17" s="582"/>
      <c r="CQ17" s="582"/>
      <c r="CR17" s="582"/>
      <c r="CS17" s="582"/>
    </row>
    <row r="18" spans="1:98" s="8" customFormat="1" x14ac:dyDescent="0.25">
      <c r="A18" s="8">
        <v>14</v>
      </c>
      <c r="B18" s="4" t="s">
        <v>88</v>
      </c>
      <c r="C18" s="4"/>
      <c r="D18" s="4" t="s">
        <v>52</v>
      </c>
      <c r="E18" s="4" t="s">
        <v>73</v>
      </c>
      <c r="F18" s="4" t="s">
        <v>8</v>
      </c>
      <c r="G18" s="595" t="s">
        <v>887</v>
      </c>
      <c r="H18" s="595">
        <v>10002</v>
      </c>
      <c r="I18" s="595" t="s">
        <v>887</v>
      </c>
      <c r="J18" s="595">
        <v>10004</v>
      </c>
      <c r="K18" s="595">
        <v>10005</v>
      </c>
      <c r="L18" s="595" t="s">
        <v>887</v>
      </c>
      <c r="M18" s="595">
        <v>10002</v>
      </c>
      <c r="N18" s="595" t="s">
        <v>887</v>
      </c>
      <c r="O18" s="595">
        <v>10004</v>
      </c>
      <c r="P18" s="595">
        <v>10005</v>
      </c>
      <c r="Q18" s="595" t="s">
        <v>887</v>
      </c>
      <c r="R18" s="595">
        <v>10002</v>
      </c>
      <c r="S18" s="595" t="s">
        <v>887</v>
      </c>
      <c r="T18" s="595">
        <v>10004</v>
      </c>
      <c r="U18" s="595">
        <v>10005</v>
      </c>
      <c r="V18" s="595" t="s">
        <v>887</v>
      </c>
      <c r="W18" s="595" t="s">
        <v>887</v>
      </c>
      <c r="X18" s="595" t="s">
        <v>887</v>
      </c>
      <c r="Y18" s="595" t="s">
        <v>887</v>
      </c>
      <c r="Z18" s="595" t="s">
        <v>887</v>
      </c>
      <c r="AA18" s="595" t="s">
        <v>887</v>
      </c>
      <c r="AB18" s="595">
        <v>10002</v>
      </c>
      <c r="AC18" s="595" t="s">
        <v>887</v>
      </c>
      <c r="AD18" s="595">
        <v>10004</v>
      </c>
      <c r="AE18" s="595">
        <v>10005</v>
      </c>
      <c r="AF18" s="595" t="s">
        <v>887</v>
      </c>
      <c r="AG18" s="595">
        <v>10002</v>
      </c>
      <c r="AH18" s="595" t="s">
        <v>887</v>
      </c>
      <c r="AI18" s="595">
        <v>10004</v>
      </c>
      <c r="AJ18" s="595">
        <v>10005</v>
      </c>
      <c r="AK18" s="595" t="s">
        <v>887</v>
      </c>
      <c r="AL18" s="595">
        <v>10002</v>
      </c>
      <c r="AM18" s="595" t="s">
        <v>887</v>
      </c>
      <c r="AN18" s="595">
        <v>10004</v>
      </c>
      <c r="AO18" s="595">
        <v>10005</v>
      </c>
      <c r="AP18" s="595" t="s">
        <v>887</v>
      </c>
      <c r="AQ18" s="595">
        <v>10002</v>
      </c>
      <c r="AR18" s="595" t="s">
        <v>887</v>
      </c>
      <c r="AS18" s="595">
        <v>10004</v>
      </c>
      <c r="AT18" s="595">
        <v>10005</v>
      </c>
      <c r="AU18" s="595" t="s">
        <v>887</v>
      </c>
      <c r="AV18" s="595" t="s">
        <v>887</v>
      </c>
      <c r="AW18" s="595" t="s">
        <v>887</v>
      </c>
      <c r="AX18" s="595" t="s">
        <v>887</v>
      </c>
      <c r="AY18" s="595" t="s">
        <v>887</v>
      </c>
      <c r="AZ18" s="595" t="s">
        <v>887</v>
      </c>
      <c r="BA18" s="595">
        <v>10002</v>
      </c>
      <c r="BB18" s="595" t="s">
        <v>887</v>
      </c>
      <c r="BC18" s="595">
        <v>10004</v>
      </c>
      <c r="BD18" s="595">
        <v>10005</v>
      </c>
      <c r="BE18" s="582">
        <v>20001</v>
      </c>
      <c r="BF18" s="582">
        <v>30000</v>
      </c>
      <c r="BG18" s="582">
        <v>30000</v>
      </c>
      <c r="BH18" s="583">
        <v>41402</v>
      </c>
      <c r="BI18" s="592">
        <v>40001</v>
      </c>
      <c r="BJ18" s="583"/>
      <c r="BK18" s="631"/>
      <c r="BL18" s="583"/>
      <c r="BM18" s="589"/>
      <c r="BN18" s="589"/>
      <c r="BO18" s="589"/>
      <c r="BP18" s="589"/>
      <c r="BQ18" s="589"/>
      <c r="BR18" s="589"/>
      <c r="BS18" s="589"/>
      <c r="BT18" s="589">
        <v>50002</v>
      </c>
      <c r="BU18" s="589">
        <v>50002</v>
      </c>
      <c r="BV18" s="589">
        <v>50002</v>
      </c>
      <c r="BW18" s="589">
        <v>50002</v>
      </c>
      <c r="BX18" s="589">
        <v>50002</v>
      </c>
      <c r="BY18" s="589">
        <v>50002</v>
      </c>
      <c r="BZ18" s="589">
        <v>50002</v>
      </c>
      <c r="CA18" s="589">
        <v>50002</v>
      </c>
      <c r="CB18" s="589">
        <v>50002</v>
      </c>
      <c r="CC18" s="589">
        <v>50002</v>
      </c>
      <c r="CD18" s="582">
        <v>61400</v>
      </c>
      <c r="CE18" s="582"/>
      <c r="CF18" s="582"/>
      <c r="CG18" s="582"/>
      <c r="CH18" s="582"/>
      <c r="CI18" s="582"/>
      <c r="CJ18" s="582">
        <v>61401</v>
      </c>
      <c r="CK18" s="582">
        <v>61401</v>
      </c>
      <c r="CL18" s="582">
        <v>61402</v>
      </c>
      <c r="CM18" s="582">
        <v>61402</v>
      </c>
      <c r="CN18" s="582">
        <v>61402</v>
      </c>
      <c r="CO18" s="582">
        <v>60104</v>
      </c>
      <c r="CP18" s="582">
        <v>60104</v>
      </c>
      <c r="CQ18" s="582"/>
      <c r="CR18" s="582"/>
      <c r="CS18" s="582"/>
    </row>
    <row r="19" spans="1:98" s="8" customFormat="1" x14ac:dyDescent="0.25">
      <c r="A19" s="8">
        <v>15</v>
      </c>
      <c r="B19" s="4" t="s">
        <v>11</v>
      </c>
      <c r="C19" s="4" t="s">
        <v>90</v>
      </c>
      <c r="D19" s="4" t="s">
        <v>51</v>
      </c>
      <c r="E19" s="4" t="s">
        <v>73</v>
      </c>
      <c r="F19" s="4" t="s">
        <v>8</v>
      </c>
      <c r="G19" s="595" t="s">
        <v>887</v>
      </c>
      <c r="H19" s="595">
        <v>10002</v>
      </c>
      <c r="I19" s="595" t="s">
        <v>887</v>
      </c>
      <c r="J19" s="595">
        <v>10004</v>
      </c>
      <c r="K19" s="595" t="s">
        <v>887</v>
      </c>
      <c r="L19" s="595" t="s">
        <v>887</v>
      </c>
      <c r="M19" s="595">
        <v>10002</v>
      </c>
      <c r="N19" s="595" t="s">
        <v>887</v>
      </c>
      <c r="O19" s="595">
        <v>10004</v>
      </c>
      <c r="P19" s="595" t="s">
        <v>887</v>
      </c>
      <c r="Q19" s="595" t="s">
        <v>887</v>
      </c>
      <c r="R19" s="595">
        <v>10002</v>
      </c>
      <c r="S19" s="595" t="s">
        <v>887</v>
      </c>
      <c r="T19" s="595">
        <v>10004</v>
      </c>
      <c r="U19" s="595" t="s">
        <v>887</v>
      </c>
      <c r="V19" s="595" t="s">
        <v>887</v>
      </c>
      <c r="W19" s="595" t="s">
        <v>887</v>
      </c>
      <c r="X19" s="595" t="s">
        <v>887</v>
      </c>
      <c r="Y19" s="595" t="s">
        <v>887</v>
      </c>
      <c r="Z19" s="595" t="s">
        <v>887</v>
      </c>
      <c r="AA19" s="595" t="s">
        <v>887</v>
      </c>
      <c r="AB19" s="595">
        <v>10002</v>
      </c>
      <c r="AC19" s="595" t="s">
        <v>887</v>
      </c>
      <c r="AD19" s="595">
        <v>10004</v>
      </c>
      <c r="AE19" s="595" t="s">
        <v>887</v>
      </c>
      <c r="AF19" s="595" t="s">
        <v>887</v>
      </c>
      <c r="AG19" s="595">
        <v>10002</v>
      </c>
      <c r="AH19" s="595" t="s">
        <v>887</v>
      </c>
      <c r="AI19" s="595">
        <v>10004</v>
      </c>
      <c r="AJ19" s="595" t="s">
        <v>887</v>
      </c>
      <c r="AK19" s="595" t="s">
        <v>887</v>
      </c>
      <c r="AL19" s="595">
        <v>10002</v>
      </c>
      <c r="AM19" s="595" t="s">
        <v>887</v>
      </c>
      <c r="AN19" s="595">
        <v>10004</v>
      </c>
      <c r="AO19" s="595" t="s">
        <v>887</v>
      </c>
      <c r="AP19" s="595" t="s">
        <v>887</v>
      </c>
      <c r="AQ19" s="595">
        <v>10002</v>
      </c>
      <c r="AR19" s="595" t="s">
        <v>887</v>
      </c>
      <c r="AS19" s="595">
        <v>10004</v>
      </c>
      <c r="AT19" s="595" t="s">
        <v>887</v>
      </c>
      <c r="AU19" s="595" t="s">
        <v>887</v>
      </c>
      <c r="AV19" s="595" t="s">
        <v>887</v>
      </c>
      <c r="AW19" s="595" t="s">
        <v>887</v>
      </c>
      <c r="AX19" s="595" t="s">
        <v>887</v>
      </c>
      <c r="AY19" s="595" t="s">
        <v>887</v>
      </c>
      <c r="AZ19" s="595" t="s">
        <v>887</v>
      </c>
      <c r="BA19" s="595">
        <v>10002</v>
      </c>
      <c r="BB19" s="595" t="s">
        <v>887</v>
      </c>
      <c r="BC19" s="595">
        <v>10004</v>
      </c>
      <c r="BD19" s="595" t="s">
        <v>887</v>
      </c>
      <c r="BE19" s="582"/>
      <c r="BF19" s="582">
        <v>30000</v>
      </c>
      <c r="BG19" s="582">
        <v>30000</v>
      </c>
      <c r="BH19" s="583"/>
      <c r="BI19" s="592">
        <v>40001</v>
      </c>
      <c r="BJ19" s="583">
        <v>41501</v>
      </c>
      <c r="BK19" s="631"/>
      <c r="BL19" s="583"/>
      <c r="BM19" s="589"/>
      <c r="BN19" s="589"/>
      <c r="BO19" s="589"/>
      <c r="BP19" s="589"/>
      <c r="BQ19" s="589"/>
      <c r="BR19" s="589"/>
      <c r="BS19" s="589"/>
      <c r="BT19" s="589"/>
      <c r="BU19" s="589"/>
      <c r="BV19" s="589"/>
      <c r="BW19" s="589"/>
      <c r="BX19" s="589"/>
      <c r="BY19" s="589"/>
      <c r="BZ19" s="589"/>
      <c r="CA19" s="589"/>
      <c r="CB19" s="589"/>
      <c r="CC19" s="589"/>
      <c r="CD19" s="582">
        <v>61500</v>
      </c>
      <c r="CE19" s="582"/>
      <c r="CF19" s="582"/>
      <c r="CG19" s="582"/>
      <c r="CH19" s="582"/>
      <c r="CI19" s="582"/>
      <c r="CJ19" s="582">
        <v>61501</v>
      </c>
      <c r="CK19" s="582">
        <v>61501</v>
      </c>
      <c r="CL19" s="582"/>
      <c r="CM19" s="582"/>
      <c r="CN19" s="582"/>
      <c r="CO19" s="582"/>
      <c r="CP19" s="582"/>
      <c r="CQ19" s="582"/>
      <c r="CR19" s="582"/>
      <c r="CS19" s="582"/>
    </row>
    <row r="20" spans="1:98" s="8" customFormat="1" x14ac:dyDescent="0.25">
      <c r="A20" s="8">
        <v>16</v>
      </c>
      <c r="B20" s="5" t="s">
        <v>9</v>
      </c>
      <c r="C20" s="5"/>
      <c r="D20" s="4" t="s">
        <v>53</v>
      </c>
      <c r="E20" s="4" t="s">
        <v>73</v>
      </c>
      <c r="F20" s="4" t="s">
        <v>8</v>
      </c>
      <c r="G20" s="595" t="s">
        <v>887</v>
      </c>
      <c r="H20" s="595">
        <v>10002</v>
      </c>
      <c r="I20" s="595">
        <v>10003</v>
      </c>
      <c r="J20" s="595">
        <v>10004</v>
      </c>
      <c r="K20" s="595">
        <v>10005</v>
      </c>
      <c r="L20" s="595" t="s">
        <v>887</v>
      </c>
      <c r="M20" s="595">
        <v>10002</v>
      </c>
      <c r="N20" s="595">
        <v>10003</v>
      </c>
      <c r="O20" s="595">
        <v>10004</v>
      </c>
      <c r="P20" s="595">
        <v>10005</v>
      </c>
      <c r="Q20" s="595" t="s">
        <v>887</v>
      </c>
      <c r="R20" s="595">
        <v>10002</v>
      </c>
      <c r="S20" s="595">
        <v>10003</v>
      </c>
      <c r="T20" s="595">
        <v>10004</v>
      </c>
      <c r="U20" s="595">
        <v>10005</v>
      </c>
      <c r="V20" s="595" t="s">
        <v>887</v>
      </c>
      <c r="W20" s="595" t="s">
        <v>887</v>
      </c>
      <c r="X20" s="595" t="s">
        <v>887</v>
      </c>
      <c r="Y20" s="595" t="s">
        <v>887</v>
      </c>
      <c r="Z20" s="595" t="s">
        <v>887</v>
      </c>
      <c r="AA20" s="595" t="s">
        <v>887</v>
      </c>
      <c r="AB20" s="595">
        <v>10002</v>
      </c>
      <c r="AC20" s="595">
        <v>10003</v>
      </c>
      <c r="AD20" s="595">
        <v>10004</v>
      </c>
      <c r="AE20" s="595">
        <v>10005</v>
      </c>
      <c r="AF20" s="595" t="s">
        <v>887</v>
      </c>
      <c r="AG20" s="595" t="s">
        <v>887</v>
      </c>
      <c r="AH20" s="595" t="s">
        <v>887</v>
      </c>
      <c r="AI20" s="595" t="s">
        <v>887</v>
      </c>
      <c r="AJ20" s="595" t="s">
        <v>887</v>
      </c>
      <c r="AK20" s="595" t="s">
        <v>887</v>
      </c>
      <c r="AL20" s="595" t="s">
        <v>887</v>
      </c>
      <c r="AM20" s="595" t="s">
        <v>887</v>
      </c>
      <c r="AN20" s="595" t="s">
        <v>887</v>
      </c>
      <c r="AO20" s="595" t="s">
        <v>887</v>
      </c>
      <c r="AP20" s="595" t="s">
        <v>887</v>
      </c>
      <c r="AQ20" s="595" t="s">
        <v>887</v>
      </c>
      <c r="AR20" s="595" t="s">
        <v>887</v>
      </c>
      <c r="AS20" s="595" t="s">
        <v>887</v>
      </c>
      <c r="AT20" s="595" t="s">
        <v>887</v>
      </c>
      <c r="AU20" s="595" t="s">
        <v>887</v>
      </c>
      <c r="AV20" s="595" t="s">
        <v>887</v>
      </c>
      <c r="AW20" s="595" t="s">
        <v>887</v>
      </c>
      <c r="AX20" s="595" t="s">
        <v>887</v>
      </c>
      <c r="AY20" s="595" t="s">
        <v>887</v>
      </c>
      <c r="AZ20" s="595" t="s">
        <v>887</v>
      </c>
      <c r="BA20" s="595" t="s">
        <v>887</v>
      </c>
      <c r="BB20" s="595" t="s">
        <v>887</v>
      </c>
      <c r="BC20" s="595" t="s">
        <v>887</v>
      </c>
      <c r="BD20" s="595" t="s">
        <v>887</v>
      </c>
      <c r="BE20" s="582"/>
      <c r="BF20" s="582"/>
      <c r="BG20" s="582"/>
      <c r="BH20" s="583"/>
      <c r="BI20" s="592">
        <v>40001</v>
      </c>
      <c r="BJ20" s="583">
        <v>41601</v>
      </c>
      <c r="BK20" s="631"/>
      <c r="BL20" s="583"/>
      <c r="BM20" s="589"/>
      <c r="BN20" s="589"/>
      <c r="BO20" s="589"/>
      <c r="BP20" s="589"/>
      <c r="BQ20" s="589"/>
      <c r="BR20" s="589"/>
      <c r="BS20" s="589"/>
      <c r="BT20" s="589">
        <v>50003</v>
      </c>
      <c r="BU20" s="589">
        <v>50003</v>
      </c>
      <c r="BV20" s="589">
        <v>50003</v>
      </c>
      <c r="BW20" s="589">
        <v>50003</v>
      </c>
      <c r="BX20" s="589">
        <v>50003</v>
      </c>
      <c r="BY20" s="589">
        <v>50003</v>
      </c>
      <c r="BZ20" s="589">
        <v>50003</v>
      </c>
      <c r="CA20" s="589">
        <v>50003</v>
      </c>
      <c r="CB20" s="589">
        <v>50003</v>
      </c>
      <c r="CC20" s="589">
        <v>50003</v>
      </c>
      <c r="CD20" s="582">
        <v>61600</v>
      </c>
      <c r="CE20" s="582"/>
      <c r="CF20" s="582"/>
      <c r="CG20" s="582"/>
      <c r="CH20" s="582"/>
      <c r="CI20" s="582"/>
      <c r="CJ20" s="582">
        <v>61601</v>
      </c>
      <c r="CK20" s="582">
        <v>61601</v>
      </c>
      <c r="CL20" s="582"/>
      <c r="CM20" s="582"/>
      <c r="CN20" s="582"/>
      <c r="CO20" s="582">
        <v>60104</v>
      </c>
      <c r="CP20" s="582">
        <v>60104</v>
      </c>
      <c r="CQ20" s="582"/>
      <c r="CR20" s="582"/>
      <c r="CS20" s="582"/>
    </row>
    <row r="21" spans="1:98" s="8" customFormat="1" x14ac:dyDescent="0.25">
      <c r="A21" s="8">
        <v>17</v>
      </c>
      <c r="B21" s="4" t="s">
        <v>10</v>
      </c>
      <c r="C21" s="4"/>
      <c r="D21" s="4" t="s">
        <v>77</v>
      </c>
      <c r="E21" s="4" t="s">
        <v>73</v>
      </c>
      <c r="F21" s="4" t="s">
        <v>8</v>
      </c>
      <c r="G21" s="595">
        <v>10001</v>
      </c>
      <c r="H21" s="595">
        <v>10002</v>
      </c>
      <c r="I21" s="595">
        <v>10003</v>
      </c>
      <c r="J21" s="595">
        <v>10004</v>
      </c>
      <c r="K21" s="595">
        <v>10005</v>
      </c>
      <c r="L21" s="595">
        <v>10001</v>
      </c>
      <c r="M21" s="595">
        <v>10002</v>
      </c>
      <c r="N21" s="595">
        <v>10003</v>
      </c>
      <c r="O21" s="595">
        <v>10004</v>
      </c>
      <c r="P21" s="595">
        <v>10005</v>
      </c>
      <c r="Q21" s="595">
        <v>10001</v>
      </c>
      <c r="R21" s="595">
        <v>10002</v>
      </c>
      <c r="S21" s="595">
        <v>10003</v>
      </c>
      <c r="T21" s="595">
        <v>10004</v>
      </c>
      <c r="U21" s="595">
        <v>10005</v>
      </c>
      <c r="V21" s="595" t="s">
        <v>887</v>
      </c>
      <c r="W21" s="595" t="s">
        <v>887</v>
      </c>
      <c r="X21" s="595" t="s">
        <v>887</v>
      </c>
      <c r="Y21" s="595" t="s">
        <v>887</v>
      </c>
      <c r="Z21" s="595" t="s">
        <v>887</v>
      </c>
      <c r="AA21" s="595">
        <v>10001</v>
      </c>
      <c r="AB21" s="595">
        <v>10002</v>
      </c>
      <c r="AC21" s="595">
        <v>10003</v>
      </c>
      <c r="AD21" s="595">
        <v>10004</v>
      </c>
      <c r="AE21" s="595">
        <v>10005</v>
      </c>
      <c r="AF21" s="595" t="s">
        <v>887</v>
      </c>
      <c r="AG21" s="595" t="s">
        <v>887</v>
      </c>
      <c r="AH21" s="595" t="s">
        <v>887</v>
      </c>
      <c r="AI21" s="595" t="s">
        <v>887</v>
      </c>
      <c r="AJ21" s="595" t="s">
        <v>887</v>
      </c>
      <c r="AK21" s="595" t="s">
        <v>887</v>
      </c>
      <c r="AL21" s="595" t="s">
        <v>887</v>
      </c>
      <c r="AM21" s="595" t="s">
        <v>887</v>
      </c>
      <c r="AN21" s="595" t="s">
        <v>887</v>
      </c>
      <c r="AO21" s="595" t="s">
        <v>887</v>
      </c>
      <c r="AP21" s="595" t="s">
        <v>887</v>
      </c>
      <c r="AQ21" s="595" t="s">
        <v>887</v>
      </c>
      <c r="AR21" s="595" t="s">
        <v>887</v>
      </c>
      <c r="AS21" s="595" t="s">
        <v>887</v>
      </c>
      <c r="AT21" s="595" t="s">
        <v>887</v>
      </c>
      <c r="AU21" s="595" t="s">
        <v>887</v>
      </c>
      <c r="AV21" s="595" t="s">
        <v>887</v>
      </c>
      <c r="AW21" s="595" t="s">
        <v>887</v>
      </c>
      <c r="AX21" s="595" t="s">
        <v>887</v>
      </c>
      <c r="AY21" s="595" t="s">
        <v>887</v>
      </c>
      <c r="AZ21" s="595" t="s">
        <v>887</v>
      </c>
      <c r="BA21" s="595" t="s">
        <v>887</v>
      </c>
      <c r="BB21" s="595" t="s">
        <v>887</v>
      </c>
      <c r="BC21" s="595" t="s">
        <v>887</v>
      </c>
      <c r="BD21" s="595" t="s">
        <v>887</v>
      </c>
      <c r="BE21" s="582"/>
      <c r="BF21" s="582"/>
      <c r="BG21" s="582"/>
      <c r="BH21" s="583"/>
      <c r="BI21" s="592">
        <v>40001</v>
      </c>
      <c r="BJ21" s="583">
        <v>41701</v>
      </c>
      <c r="BK21" s="631"/>
      <c r="BL21" s="583"/>
      <c r="BM21" s="589"/>
      <c r="BN21" s="589"/>
      <c r="BO21" s="589"/>
      <c r="BP21" s="589"/>
      <c r="BQ21" s="589"/>
      <c r="BR21" s="589"/>
      <c r="BS21" s="589"/>
      <c r="BT21" s="589"/>
      <c r="BU21" s="589"/>
      <c r="BV21" s="589"/>
      <c r="BW21" s="589"/>
      <c r="BX21" s="589"/>
      <c r="BY21" s="589"/>
      <c r="BZ21" s="589"/>
      <c r="CA21" s="589"/>
      <c r="CB21" s="589"/>
      <c r="CC21" s="589"/>
      <c r="CD21" s="582">
        <v>61700</v>
      </c>
      <c r="CE21" s="582"/>
      <c r="CF21" s="582"/>
      <c r="CG21" s="582">
        <v>61701</v>
      </c>
      <c r="CH21" s="582">
        <v>61701</v>
      </c>
      <c r="CI21" s="582">
        <v>61701</v>
      </c>
      <c r="CJ21" s="582"/>
      <c r="CK21" s="582"/>
      <c r="CL21" s="582"/>
      <c r="CM21" s="582"/>
      <c r="CN21" s="582"/>
      <c r="CO21" s="582"/>
      <c r="CP21" s="582"/>
      <c r="CQ21" s="582"/>
      <c r="CR21" s="582"/>
      <c r="CS21" s="582"/>
      <c r="CT21" s="13"/>
    </row>
    <row r="22" spans="1:98" s="8" customFormat="1" x14ac:dyDescent="0.25">
      <c r="A22" s="8">
        <v>18</v>
      </c>
      <c r="B22" s="4" t="s">
        <v>731</v>
      </c>
      <c r="C22" s="4"/>
      <c r="D22" s="4" t="s">
        <v>51</v>
      </c>
      <c r="E22" s="4" t="s">
        <v>73</v>
      </c>
      <c r="F22" s="4" t="s">
        <v>8</v>
      </c>
      <c r="G22" s="595" t="s">
        <v>887</v>
      </c>
      <c r="H22" s="595">
        <v>10002</v>
      </c>
      <c r="I22" s="595" t="s">
        <v>887</v>
      </c>
      <c r="J22" s="595">
        <v>10004</v>
      </c>
      <c r="K22" s="595">
        <v>10005</v>
      </c>
      <c r="L22" s="595" t="s">
        <v>887</v>
      </c>
      <c r="M22" s="595">
        <v>10002</v>
      </c>
      <c r="N22" s="595" t="s">
        <v>887</v>
      </c>
      <c r="O22" s="595">
        <v>10004</v>
      </c>
      <c r="P22" s="595">
        <v>10005</v>
      </c>
      <c r="Q22" s="595" t="s">
        <v>887</v>
      </c>
      <c r="R22" s="595">
        <v>10002</v>
      </c>
      <c r="S22" s="595" t="s">
        <v>887</v>
      </c>
      <c r="T22" s="595">
        <v>10004</v>
      </c>
      <c r="U22" s="595">
        <v>10005</v>
      </c>
      <c r="V22" s="595" t="s">
        <v>887</v>
      </c>
      <c r="W22" s="595">
        <v>10002</v>
      </c>
      <c r="X22" s="595" t="s">
        <v>887</v>
      </c>
      <c r="Y22" s="595" t="s">
        <v>887</v>
      </c>
      <c r="Z22" s="595" t="s">
        <v>887</v>
      </c>
      <c r="AA22" s="595" t="s">
        <v>887</v>
      </c>
      <c r="AB22" s="595">
        <v>10002</v>
      </c>
      <c r="AC22" s="595" t="s">
        <v>887</v>
      </c>
      <c r="AD22" s="595">
        <v>10004</v>
      </c>
      <c r="AE22" s="595">
        <v>10005</v>
      </c>
      <c r="AF22" s="595" t="s">
        <v>887</v>
      </c>
      <c r="AG22" s="595">
        <v>10002</v>
      </c>
      <c r="AH22" s="595" t="s">
        <v>887</v>
      </c>
      <c r="AI22" s="595">
        <v>10004</v>
      </c>
      <c r="AJ22" s="595" t="s">
        <v>887</v>
      </c>
      <c r="AK22" s="595" t="s">
        <v>887</v>
      </c>
      <c r="AL22" s="595">
        <v>10002</v>
      </c>
      <c r="AM22" s="595" t="s">
        <v>887</v>
      </c>
      <c r="AN22" s="595">
        <v>10004</v>
      </c>
      <c r="AO22" s="595" t="s">
        <v>887</v>
      </c>
      <c r="AP22" s="595" t="s">
        <v>887</v>
      </c>
      <c r="AQ22" s="595">
        <v>10002</v>
      </c>
      <c r="AR22" s="595" t="s">
        <v>887</v>
      </c>
      <c r="AS22" s="595">
        <v>10004</v>
      </c>
      <c r="AT22" s="595" t="s">
        <v>887</v>
      </c>
      <c r="AU22" s="595" t="s">
        <v>887</v>
      </c>
      <c r="AV22" s="595">
        <v>10002</v>
      </c>
      <c r="AW22" s="595" t="s">
        <v>887</v>
      </c>
      <c r="AX22" s="595" t="s">
        <v>887</v>
      </c>
      <c r="AY22" s="595" t="s">
        <v>887</v>
      </c>
      <c r="AZ22" s="595" t="s">
        <v>887</v>
      </c>
      <c r="BA22" s="595">
        <v>10002</v>
      </c>
      <c r="BB22" s="595" t="s">
        <v>887</v>
      </c>
      <c r="BC22" s="595">
        <v>10004</v>
      </c>
      <c r="BD22" s="595" t="s">
        <v>887</v>
      </c>
      <c r="BE22" s="582">
        <v>20001</v>
      </c>
      <c r="BF22" s="582">
        <v>30000</v>
      </c>
      <c r="BG22" s="582">
        <v>30000</v>
      </c>
      <c r="BH22" s="597">
        <v>41002</v>
      </c>
      <c r="BI22" s="592">
        <v>40001</v>
      </c>
      <c r="BJ22" s="597"/>
      <c r="BK22" s="597"/>
      <c r="BL22" s="597"/>
      <c r="BM22" s="589"/>
      <c r="BN22" s="589"/>
      <c r="BO22" s="589"/>
      <c r="BP22" s="589"/>
      <c r="BQ22" s="589"/>
      <c r="BR22" s="589"/>
      <c r="BS22" s="589"/>
      <c r="BT22" s="589">
        <v>50002</v>
      </c>
      <c r="BU22" s="589">
        <v>50002</v>
      </c>
      <c r="BV22" s="589">
        <v>50002</v>
      </c>
      <c r="BW22" s="589">
        <v>50002</v>
      </c>
      <c r="BX22" s="589">
        <v>50002</v>
      </c>
      <c r="BY22" s="589">
        <v>50002</v>
      </c>
      <c r="BZ22" s="589">
        <v>50002</v>
      </c>
      <c r="CA22" s="589">
        <v>50002</v>
      </c>
      <c r="CB22" s="589">
        <v>50002</v>
      </c>
      <c r="CC22" s="589">
        <v>50002</v>
      </c>
      <c r="CD22" s="582">
        <v>61800</v>
      </c>
      <c r="CE22" s="582"/>
      <c r="CF22" s="582"/>
      <c r="CG22" s="582"/>
      <c r="CH22" s="582"/>
      <c r="CI22" s="582"/>
      <c r="CJ22" s="582">
        <v>61001</v>
      </c>
      <c r="CK22" s="582">
        <v>61001</v>
      </c>
      <c r="CL22" s="582"/>
      <c r="CM22" s="582"/>
      <c r="CN22" s="582"/>
      <c r="CO22" s="582"/>
      <c r="CP22" s="582"/>
      <c r="CQ22" s="582"/>
      <c r="CR22" s="582"/>
      <c r="CS22" s="582"/>
    </row>
    <row r="23" spans="1:98" x14ac:dyDescent="0.25">
      <c r="A23" s="8">
        <v>19</v>
      </c>
      <c r="B23" s="4" t="s">
        <v>736</v>
      </c>
      <c r="C23" s="4"/>
      <c r="D23" s="4" t="s">
        <v>51</v>
      </c>
      <c r="E23" s="4" t="s">
        <v>73</v>
      </c>
      <c r="F23" s="4" t="s">
        <v>8</v>
      </c>
      <c r="G23" s="595" t="s">
        <v>887</v>
      </c>
      <c r="H23" s="595" t="s">
        <v>887</v>
      </c>
      <c r="I23" s="595" t="s">
        <v>887</v>
      </c>
      <c r="J23" s="595" t="s">
        <v>887</v>
      </c>
      <c r="K23" s="595" t="s">
        <v>887</v>
      </c>
      <c r="L23" s="595" t="s">
        <v>887</v>
      </c>
      <c r="M23" s="595" t="s">
        <v>887</v>
      </c>
      <c r="N23" s="595" t="s">
        <v>887</v>
      </c>
      <c r="O23" s="595" t="s">
        <v>887</v>
      </c>
      <c r="P23" s="595" t="s">
        <v>887</v>
      </c>
      <c r="Q23" s="595" t="s">
        <v>887</v>
      </c>
      <c r="R23" s="595" t="s">
        <v>887</v>
      </c>
      <c r="S23" s="595" t="s">
        <v>887</v>
      </c>
      <c r="T23" s="595" t="s">
        <v>887</v>
      </c>
      <c r="U23" s="595" t="s">
        <v>887</v>
      </c>
      <c r="V23" s="595" t="s">
        <v>887</v>
      </c>
      <c r="W23" s="595" t="s">
        <v>887</v>
      </c>
      <c r="X23" s="595" t="s">
        <v>887</v>
      </c>
      <c r="Y23" s="595" t="s">
        <v>887</v>
      </c>
      <c r="Z23" s="595" t="s">
        <v>887</v>
      </c>
      <c r="AA23" s="595" t="s">
        <v>887</v>
      </c>
      <c r="AB23" s="595" t="s">
        <v>887</v>
      </c>
      <c r="AC23" s="595" t="s">
        <v>887</v>
      </c>
      <c r="AD23" s="595" t="s">
        <v>887</v>
      </c>
      <c r="AE23" s="595" t="s">
        <v>887</v>
      </c>
      <c r="AF23" s="595" t="s">
        <v>887</v>
      </c>
      <c r="AG23" s="595" t="s">
        <v>887</v>
      </c>
      <c r="AH23" s="595" t="s">
        <v>887</v>
      </c>
      <c r="AI23" s="595" t="s">
        <v>887</v>
      </c>
      <c r="AJ23" s="595" t="s">
        <v>887</v>
      </c>
      <c r="AK23" s="595" t="s">
        <v>887</v>
      </c>
      <c r="AL23" s="595" t="s">
        <v>887</v>
      </c>
      <c r="AM23" s="595" t="s">
        <v>887</v>
      </c>
      <c r="AN23" s="595" t="s">
        <v>887</v>
      </c>
      <c r="AO23" s="595" t="s">
        <v>887</v>
      </c>
      <c r="AP23" s="595" t="s">
        <v>887</v>
      </c>
      <c r="AQ23" s="595" t="s">
        <v>887</v>
      </c>
      <c r="AR23" s="595" t="s">
        <v>887</v>
      </c>
      <c r="AS23" s="595" t="s">
        <v>887</v>
      </c>
      <c r="AT23" s="595" t="s">
        <v>887</v>
      </c>
      <c r="AU23" s="595" t="s">
        <v>887</v>
      </c>
      <c r="AV23" s="595" t="s">
        <v>887</v>
      </c>
      <c r="AW23" s="595" t="s">
        <v>887</v>
      </c>
      <c r="AX23" s="595" t="s">
        <v>887</v>
      </c>
      <c r="AY23" s="595" t="s">
        <v>887</v>
      </c>
      <c r="AZ23" s="595" t="s">
        <v>887</v>
      </c>
      <c r="BA23" s="595" t="s">
        <v>887</v>
      </c>
      <c r="BB23" s="595" t="s">
        <v>887</v>
      </c>
      <c r="BC23" s="595" t="s">
        <v>887</v>
      </c>
      <c r="BD23" s="595" t="s">
        <v>887</v>
      </c>
      <c r="BE23" s="582">
        <v>20001</v>
      </c>
      <c r="BF23" s="582">
        <v>30000</v>
      </c>
      <c r="BG23" s="582">
        <v>30000</v>
      </c>
      <c r="BH23" s="582">
        <v>41001</v>
      </c>
      <c r="BI23" s="592">
        <v>40001</v>
      </c>
      <c r="BJ23" s="582"/>
      <c r="BK23" s="589"/>
      <c r="BL23" s="582"/>
      <c r="BM23" s="589"/>
      <c r="BN23" s="589"/>
      <c r="BO23" s="589"/>
      <c r="BP23" s="589"/>
      <c r="BQ23" s="589"/>
      <c r="BR23" s="589"/>
      <c r="BS23" s="589"/>
      <c r="BT23" s="589">
        <v>50002</v>
      </c>
      <c r="BU23" s="589">
        <v>50002</v>
      </c>
      <c r="BV23" s="589">
        <v>50002</v>
      </c>
      <c r="BW23" s="589">
        <v>50002</v>
      </c>
      <c r="BX23" s="589">
        <v>50002</v>
      </c>
      <c r="BY23" s="589">
        <v>50002</v>
      </c>
      <c r="BZ23" s="589">
        <v>50002</v>
      </c>
      <c r="CA23" s="589">
        <v>50002</v>
      </c>
      <c r="CB23" s="589">
        <v>50002</v>
      </c>
      <c r="CC23" s="589">
        <v>50002</v>
      </c>
      <c r="CD23" s="582">
        <v>61900</v>
      </c>
      <c r="CE23" s="582"/>
      <c r="CF23" s="582"/>
      <c r="CG23" s="582"/>
      <c r="CH23" s="582"/>
      <c r="CI23" s="582"/>
      <c r="CJ23" s="582">
        <v>61901</v>
      </c>
      <c r="CK23" s="582">
        <v>61901</v>
      </c>
      <c r="CL23" s="582">
        <v>61902</v>
      </c>
      <c r="CM23" s="582">
        <v>61902</v>
      </c>
      <c r="CN23" s="582">
        <v>61902</v>
      </c>
      <c r="CO23" s="582"/>
      <c r="CP23" s="582"/>
      <c r="CQ23" s="582"/>
      <c r="CR23" s="582"/>
      <c r="CS23" s="582"/>
      <c r="CT23" s="8"/>
    </row>
    <row r="24" spans="1:98" s="14" customFormat="1" x14ac:dyDescent="0.25">
      <c r="A24" s="8">
        <v>20</v>
      </c>
      <c r="B24" s="19" t="s">
        <v>72</v>
      </c>
      <c r="C24" s="19"/>
      <c r="D24" s="20" t="s">
        <v>53</v>
      </c>
      <c r="E24" s="20" t="s">
        <v>73</v>
      </c>
      <c r="F24" s="20" t="s">
        <v>8</v>
      </c>
      <c r="G24" s="595">
        <v>10001</v>
      </c>
      <c r="H24" s="595">
        <v>10002</v>
      </c>
      <c r="I24" s="595">
        <v>10003</v>
      </c>
      <c r="J24" s="595">
        <v>10004</v>
      </c>
      <c r="K24" s="595">
        <v>10005</v>
      </c>
      <c r="L24" s="595">
        <v>10001</v>
      </c>
      <c r="M24" s="595">
        <v>10002</v>
      </c>
      <c r="N24" s="595">
        <v>10003</v>
      </c>
      <c r="O24" s="595">
        <v>10004</v>
      </c>
      <c r="P24" s="595">
        <v>10005</v>
      </c>
      <c r="Q24" s="595">
        <v>10001</v>
      </c>
      <c r="R24" s="595">
        <v>10002</v>
      </c>
      <c r="S24" s="595">
        <v>10003</v>
      </c>
      <c r="T24" s="595">
        <v>10004</v>
      </c>
      <c r="U24" s="595">
        <v>10005</v>
      </c>
      <c r="V24" s="595" t="s">
        <v>887</v>
      </c>
      <c r="W24" s="595" t="s">
        <v>887</v>
      </c>
      <c r="X24" s="595" t="s">
        <v>887</v>
      </c>
      <c r="Y24" s="595" t="s">
        <v>887</v>
      </c>
      <c r="Z24" s="595" t="s">
        <v>887</v>
      </c>
      <c r="AA24" s="595">
        <v>10001</v>
      </c>
      <c r="AB24" s="595">
        <v>10002</v>
      </c>
      <c r="AC24" s="595">
        <v>10003</v>
      </c>
      <c r="AD24" s="595">
        <v>10004</v>
      </c>
      <c r="AE24" s="595">
        <v>10005</v>
      </c>
      <c r="AF24" s="595" t="s">
        <v>887</v>
      </c>
      <c r="AG24" s="595" t="s">
        <v>887</v>
      </c>
      <c r="AH24" s="595" t="s">
        <v>887</v>
      </c>
      <c r="AI24" s="595" t="s">
        <v>887</v>
      </c>
      <c r="AJ24" s="595" t="s">
        <v>887</v>
      </c>
      <c r="AK24" s="595" t="s">
        <v>887</v>
      </c>
      <c r="AL24" s="595" t="s">
        <v>887</v>
      </c>
      <c r="AM24" s="595" t="s">
        <v>887</v>
      </c>
      <c r="AN24" s="595" t="s">
        <v>887</v>
      </c>
      <c r="AO24" s="595" t="s">
        <v>887</v>
      </c>
      <c r="AP24" s="595" t="s">
        <v>887</v>
      </c>
      <c r="AQ24" s="595" t="s">
        <v>887</v>
      </c>
      <c r="AR24" s="595" t="s">
        <v>887</v>
      </c>
      <c r="AS24" s="595" t="s">
        <v>887</v>
      </c>
      <c r="AT24" s="595" t="s">
        <v>887</v>
      </c>
      <c r="AU24" s="595" t="s">
        <v>887</v>
      </c>
      <c r="AV24" s="595" t="s">
        <v>887</v>
      </c>
      <c r="AW24" s="595" t="s">
        <v>887</v>
      </c>
      <c r="AX24" s="595" t="s">
        <v>887</v>
      </c>
      <c r="AY24" s="595" t="s">
        <v>887</v>
      </c>
      <c r="AZ24" s="595" t="s">
        <v>887</v>
      </c>
      <c r="BA24" s="595" t="s">
        <v>887</v>
      </c>
      <c r="BB24" s="595" t="s">
        <v>887</v>
      </c>
      <c r="BC24" s="595" t="s">
        <v>887</v>
      </c>
      <c r="BD24" s="595" t="s">
        <v>887</v>
      </c>
      <c r="BE24" s="582">
        <v>20001</v>
      </c>
      <c r="BF24" s="611"/>
      <c r="BG24" s="611"/>
      <c r="BH24" s="612">
        <v>42001</v>
      </c>
      <c r="BI24" s="592">
        <v>40001</v>
      </c>
      <c r="BJ24" s="613"/>
      <c r="BK24" s="611"/>
      <c r="BL24" s="614"/>
      <c r="BM24" s="611"/>
      <c r="BN24" s="611"/>
      <c r="BO24" s="611"/>
      <c r="BP24" s="611"/>
      <c r="BQ24" s="611"/>
      <c r="BR24" s="611"/>
      <c r="BS24" s="611"/>
      <c r="BT24" s="611">
        <v>50001</v>
      </c>
      <c r="BU24" s="611">
        <v>50001</v>
      </c>
      <c r="BV24" s="611">
        <v>50001</v>
      </c>
      <c r="BW24" s="611">
        <v>50001</v>
      </c>
      <c r="BX24" s="611">
        <v>50001</v>
      </c>
      <c r="BY24" s="611">
        <v>50001</v>
      </c>
      <c r="BZ24" s="611">
        <v>50001</v>
      </c>
      <c r="CA24" s="611">
        <v>50001</v>
      </c>
      <c r="CB24" s="611">
        <v>50001</v>
      </c>
      <c r="CC24" s="611">
        <v>50001</v>
      </c>
      <c r="CD24" s="611">
        <v>62000</v>
      </c>
      <c r="CE24" s="611">
        <v>62001</v>
      </c>
      <c r="CF24" s="611">
        <v>62001</v>
      </c>
      <c r="CG24" s="611">
        <v>62001</v>
      </c>
      <c r="CH24" s="611">
        <v>62001</v>
      </c>
      <c r="CI24" s="611">
        <v>62001</v>
      </c>
      <c r="CJ24" s="611">
        <v>62002</v>
      </c>
      <c r="CK24" s="611">
        <v>62002</v>
      </c>
      <c r="CL24" s="611">
        <v>62003</v>
      </c>
      <c r="CM24" s="611">
        <v>62003</v>
      </c>
      <c r="CN24" s="611">
        <v>62003</v>
      </c>
      <c r="CO24" s="582">
        <v>60104</v>
      </c>
      <c r="CP24" s="582">
        <v>60104</v>
      </c>
      <c r="CQ24" s="611"/>
      <c r="CR24" s="611"/>
      <c r="CS24" s="611"/>
      <c r="CT24" s="8"/>
    </row>
    <row r="25" spans="1:98" s="14" customFormat="1" x14ac:dyDescent="0.25">
      <c r="A25" s="8">
        <v>21</v>
      </c>
      <c r="B25" s="20" t="s">
        <v>71</v>
      </c>
      <c r="C25" s="20"/>
      <c r="D25" s="20" t="s">
        <v>53</v>
      </c>
      <c r="E25" s="20" t="s">
        <v>73</v>
      </c>
      <c r="F25" s="20" t="s">
        <v>6</v>
      </c>
      <c r="G25" s="595">
        <v>10001</v>
      </c>
      <c r="H25" s="595">
        <v>10002</v>
      </c>
      <c r="I25" s="595">
        <v>10003</v>
      </c>
      <c r="J25" s="595">
        <v>10004</v>
      </c>
      <c r="K25" s="595">
        <v>10005</v>
      </c>
      <c r="L25" s="595">
        <v>10001</v>
      </c>
      <c r="M25" s="595">
        <v>10002</v>
      </c>
      <c r="N25" s="595">
        <v>10003</v>
      </c>
      <c r="O25" s="595">
        <v>10004</v>
      </c>
      <c r="P25" s="595">
        <v>10005</v>
      </c>
      <c r="Q25" s="595"/>
      <c r="R25" s="595" t="s">
        <v>887</v>
      </c>
      <c r="S25" s="595"/>
      <c r="T25" s="595" t="s">
        <v>887</v>
      </c>
      <c r="U25" s="595" t="s">
        <v>887</v>
      </c>
      <c r="V25" s="595" t="s">
        <v>887</v>
      </c>
      <c r="W25" s="595">
        <v>10002</v>
      </c>
      <c r="X25" s="595" t="s">
        <v>887</v>
      </c>
      <c r="Y25" s="595">
        <v>10004</v>
      </c>
      <c r="Z25" s="595">
        <v>10005</v>
      </c>
      <c r="AA25" s="595">
        <v>10001</v>
      </c>
      <c r="AB25" s="595">
        <v>10002</v>
      </c>
      <c r="AC25" s="595">
        <v>10003</v>
      </c>
      <c r="AD25" s="595">
        <v>10004</v>
      </c>
      <c r="AE25" s="595">
        <v>10005</v>
      </c>
      <c r="AF25" s="595" t="s">
        <v>887</v>
      </c>
      <c r="AG25" s="595" t="s">
        <v>887</v>
      </c>
      <c r="AH25" s="595" t="s">
        <v>887</v>
      </c>
      <c r="AI25" s="595" t="s">
        <v>887</v>
      </c>
      <c r="AJ25" s="595" t="s">
        <v>887</v>
      </c>
      <c r="AK25" s="595" t="s">
        <v>887</v>
      </c>
      <c r="AL25" s="595" t="s">
        <v>887</v>
      </c>
      <c r="AM25" s="595" t="s">
        <v>887</v>
      </c>
      <c r="AN25" s="595" t="s">
        <v>887</v>
      </c>
      <c r="AO25" s="595" t="s">
        <v>887</v>
      </c>
      <c r="AP25" s="595" t="s">
        <v>887</v>
      </c>
      <c r="AQ25" s="595" t="s">
        <v>887</v>
      </c>
      <c r="AR25" s="595" t="s">
        <v>887</v>
      </c>
      <c r="AS25" s="595" t="s">
        <v>887</v>
      </c>
      <c r="AT25" s="595" t="s">
        <v>887</v>
      </c>
      <c r="AU25" s="595" t="s">
        <v>887</v>
      </c>
      <c r="AV25" s="595" t="s">
        <v>887</v>
      </c>
      <c r="AW25" s="595" t="s">
        <v>887</v>
      </c>
      <c r="AX25" s="595" t="s">
        <v>887</v>
      </c>
      <c r="AY25" s="595" t="s">
        <v>887</v>
      </c>
      <c r="AZ25" s="595" t="s">
        <v>887</v>
      </c>
      <c r="BA25" s="595" t="s">
        <v>887</v>
      </c>
      <c r="BB25" s="595" t="s">
        <v>887</v>
      </c>
      <c r="BC25" s="595" t="s">
        <v>887</v>
      </c>
      <c r="BD25" s="595" t="s">
        <v>887</v>
      </c>
      <c r="BE25" s="582">
        <v>20001</v>
      </c>
      <c r="BF25" s="611"/>
      <c r="BG25" s="611"/>
      <c r="BH25" s="611">
        <v>42001</v>
      </c>
      <c r="BI25" s="592">
        <v>40001</v>
      </c>
      <c r="BJ25" s="611"/>
      <c r="BK25" s="611"/>
      <c r="BL25" s="614"/>
      <c r="BM25" s="611"/>
      <c r="BN25" s="611"/>
      <c r="BO25" s="611"/>
      <c r="BP25" s="611"/>
      <c r="BQ25" s="611"/>
      <c r="BR25" s="611"/>
      <c r="BS25" s="611"/>
      <c r="BT25" s="611">
        <v>50001</v>
      </c>
      <c r="BU25" s="611">
        <v>50001</v>
      </c>
      <c r="BV25" s="611">
        <v>50001</v>
      </c>
      <c r="BW25" s="611">
        <v>50001</v>
      </c>
      <c r="BX25" s="611">
        <v>50001</v>
      </c>
      <c r="BY25" s="611">
        <v>50001</v>
      </c>
      <c r="BZ25" s="611">
        <v>50001</v>
      </c>
      <c r="CA25" s="611">
        <v>50001</v>
      </c>
      <c r="CB25" s="611">
        <v>50001</v>
      </c>
      <c r="CC25" s="611">
        <v>50001</v>
      </c>
      <c r="CD25" s="611">
        <v>62100</v>
      </c>
      <c r="CE25" s="611">
        <v>62001</v>
      </c>
      <c r="CF25" s="611">
        <v>62001</v>
      </c>
      <c r="CG25" s="611">
        <v>62001</v>
      </c>
      <c r="CH25" s="611">
        <v>62001</v>
      </c>
      <c r="CI25" s="611">
        <v>62001</v>
      </c>
      <c r="CJ25" s="611">
        <v>62002</v>
      </c>
      <c r="CK25" s="611">
        <v>62002</v>
      </c>
      <c r="CL25" s="611">
        <v>62003</v>
      </c>
      <c r="CM25" s="611">
        <v>62003</v>
      </c>
      <c r="CN25" s="611">
        <v>62003</v>
      </c>
      <c r="CO25" s="582">
        <v>60104</v>
      </c>
      <c r="CP25" s="582">
        <v>60104</v>
      </c>
      <c r="CQ25" s="611"/>
      <c r="CR25" s="611"/>
      <c r="CS25" s="611"/>
      <c r="CT25" s="8"/>
    </row>
    <row r="26" spans="1:98" s="14" customFormat="1" x14ac:dyDescent="0.25">
      <c r="A26" s="8">
        <v>22</v>
      </c>
      <c r="B26" s="4" t="s">
        <v>729</v>
      </c>
      <c r="C26" s="4"/>
      <c r="D26" s="4" t="s">
        <v>78</v>
      </c>
      <c r="E26" s="4" t="s">
        <v>75</v>
      </c>
      <c r="F26" s="4" t="s">
        <v>8</v>
      </c>
      <c r="G26" s="595" t="s">
        <v>887</v>
      </c>
      <c r="H26" s="595" t="s">
        <v>887</v>
      </c>
      <c r="I26" s="595" t="s">
        <v>887</v>
      </c>
      <c r="J26" s="595" t="s">
        <v>887</v>
      </c>
      <c r="K26" s="595" t="s">
        <v>887</v>
      </c>
      <c r="L26" s="595" t="s">
        <v>887</v>
      </c>
      <c r="M26" s="595" t="s">
        <v>887</v>
      </c>
      <c r="N26" s="595" t="s">
        <v>887</v>
      </c>
      <c r="O26" s="595" t="s">
        <v>887</v>
      </c>
      <c r="P26" s="595" t="s">
        <v>887</v>
      </c>
      <c r="Q26" s="595" t="s">
        <v>887</v>
      </c>
      <c r="R26" s="595" t="s">
        <v>887</v>
      </c>
      <c r="S26" s="595" t="s">
        <v>887</v>
      </c>
      <c r="T26" s="595" t="s">
        <v>887</v>
      </c>
      <c r="U26" s="595" t="s">
        <v>887</v>
      </c>
      <c r="V26" s="595" t="s">
        <v>887</v>
      </c>
      <c r="W26" s="595" t="s">
        <v>887</v>
      </c>
      <c r="X26" s="595" t="s">
        <v>887</v>
      </c>
      <c r="Y26" s="595" t="s">
        <v>887</v>
      </c>
      <c r="Z26" s="595" t="s">
        <v>887</v>
      </c>
      <c r="AA26" s="595" t="s">
        <v>887</v>
      </c>
      <c r="AB26" s="595" t="s">
        <v>887</v>
      </c>
      <c r="AC26" s="595" t="s">
        <v>887</v>
      </c>
      <c r="AD26" s="595" t="s">
        <v>887</v>
      </c>
      <c r="AE26" s="595" t="s">
        <v>887</v>
      </c>
      <c r="AF26" s="595" t="s">
        <v>887</v>
      </c>
      <c r="AG26" s="595" t="s">
        <v>887</v>
      </c>
      <c r="AH26" s="595" t="s">
        <v>887</v>
      </c>
      <c r="AI26" s="595" t="s">
        <v>887</v>
      </c>
      <c r="AJ26" s="595" t="s">
        <v>887</v>
      </c>
      <c r="AK26" s="595" t="s">
        <v>887</v>
      </c>
      <c r="AL26" s="595" t="s">
        <v>887</v>
      </c>
      <c r="AM26" s="595" t="s">
        <v>887</v>
      </c>
      <c r="AN26" s="595" t="s">
        <v>887</v>
      </c>
      <c r="AO26" s="595" t="s">
        <v>887</v>
      </c>
      <c r="AP26" s="595" t="s">
        <v>887</v>
      </c>
      <c r="AQ26" s="595" t="s">
        <v>887</v>
      </c>
      <c r="AR26" s="595" t="s">
        <v>887</v>
      </c>
      <c r="AS26" s="595" t="s">
        <v>887</v>
      </c>
      <c r="AT26" s="595" t="s">
        <v>887</v>
      </c>
      <c r="AU26" s="595" t="s">
        <v>887</v>
      </c>
      <c r="AV26" s="595" t="s">
        <v>887</v>
      </c>
      <c r="AW26" s="595" t="s">
        <v>887</v>
      </c>
      <c r="AX26" s="595" t="s">
        <v>887</v>
      </c>
      <c r="AY26" s="595" t="s">
        <v>887</v>
      </c>
      <c r="AZ26" s="595" t="s">
        <v>887</v>
      </c>
      <c r="BA26" s="595" t="s">
        <v>887</v>
      </c>
      <c r="BB26" s="595" t="s">
        <v>887</v>
      </c>
      <c r="BC26" s="595" t="s">
        <v>887</v>
      </c>
      <c r="BD26" s="595" t="s">
        <v>887</v>
      </c>
      <c r="BE26" s="582"/>
      <c r="BF26" s="617"/>
      <c r="BG26" s="617"/>
      <c r="BH26" s="617"/>
      <c r="BI26" s="592" t="s">
        <v>887</v>
      </c>
      <c r="BJ26" s="617"/>
      <c r="BK26" s="617"/>
      <c r="BL26" s="611"/>
      <c r="BM26" s="617"/>
      <c r="BN26" s="617"/>
      <c r="BO26" s="617"/>
      <c r="BP26" s="617"/>
      <c r="BQ26" s="617"/>
      <c r="BR26" s="617"/>
      <c r="BS26" s="617"/>
      <c r="BT26" s="617"/>
      <c r="BU26" s="617"/>
      <c r="BV26" s="617"/>
      <c r="BW26" s="617"/>
      <c r="BX26" s="617"/>
      <c r="BY26" s="617"/>
      <c r="BZ26" s="617"/>
      <c r="CA26" s="617"/>
      <c r="CB26" s="617"/>
      <c r="CC26" s="617"/>
      <c r="CD26" s="617"/>
      <c r="CE26" s="617"/>
      <c r="CF26" s="617"/>
      <c r="CG26" s="617"/>
      <c r="CH26" s="617"/>
      <c r="CI26" s="617"/>
      <c r="CJ26" s="617"/>
      <c r="CK26" s="617"/>
      <c r="CL26" s="617"/>
      <c r="CM26" s="617"/>
      <c r="CN26" s="617"/>
      <c r="CO26" s="617"/>
      <c r="CP26" s="617"/>
      <c r="CQ26" s="617"/>
      <c r="CR26" s="617"/>
      <c r="CS26" s="617"/>
    </row>
    <row r="27" spans="1:98" s="14" customFormat="1" x14ac:dyDescent="0.25">
      <c r="A27" s="8">
        <v>23</v>
      </c>
      <c r="B27" s="4" t="s">
        <v>101</v>
      </c>
      <c r="C27" s="4"/>
      <c r="D27" s="4" t="s">
        <v>78</v>
      </c>
      <c r="E27" s="4" t="s">
        <v>74</v>
      </c>
      <c r="F27" s="4" t="s">
        <v>8</v>
      </c>
      <c r="G27" s="595">
        <v>10001</v>
      </c>
      <c r="H27" s="595">
        <v>10002</v>
      </c>
      <c r="I27" s="595">
        <v>10003</v>
      </c>
      <c r="J27" s="595">
        <v>10004</v>
      </c>
      <c r="K27" s="595">
        <v>10005</v>
      </c>
      <c r="L27" s="595">
        <v>10001</v>
      </c>
      <c r="M27" s="595">
        <v>10002</v>
      </c>
      <c r="N27" s="595">
        <v>10003</v>
      </c>
      <c r="O27" s="595">
        <v>10004</v>
      </c>
      <c r="P27" s="595">
        <v>10005</v>
      </c>
      <c r="Q27" s="595">
        <v>10001</v>
      </c>
      <c r="R27" s="595">
        <v>10002</v>
      </c>
      <c r="S27" s="595">
        <v>10003</v>
      </c>
      <c r="T27" s="595">
        <v>10004</v>
      </c>
      <c r="U27" s="595">
        <v>10005</v>
      </c>
      <c r="V27" s="595" t="s">
        <v>887</v>
      </c>
      <c r="W27" s="595" t="s">
        <v>887</v>
      </c>
      <c r="X27" s="595" t="s">
        <v>887</v>
      </c>
      <c r="Y27" s="595" t="s">
        <v>887</v>
      </c>
      <c r="Z27" s="595" t="s">
        <v>887</v>
      </c>
      <c r="AA27" s="595">
        <v>10001</v>
      </c>
      <c r="AB27" s="595">
        <v>10002</v>
      </c>
      <c r="AC27" s="595">
        <v>10003</v>
      </c>
      <c r="AD27" s="595">
        <v>10004</v>
      </c>
      <c r="AE27" s="595">
        <v>10005</v>
      </c>
      <c r="AF27" s="595" t="s">
        <v>887</v>
      </c>
      <c r="AG27" s="595" t="s">
        <v>887</v>
      </c>
      <c r="AH27" s="595" t="s">
        <v>887</v>
      </c>
      <c r="AI27" s="595" t="s">
        <v>887</v>
      </c>
      <c r="AJ27" s="595" t="s">
        <v>887</v>
      </c>
      <c r="AK27" s="595" t="s">
        <v>887</v>
      </c>
      <c r="AL27" s="595" t="s">
        <v>887</v>
      </c>
      <c r="AM27" s="595" t="s">
        <v>887</v>
      </c>
      <c r="AN27" s="595" t="s">
        <v>887</v>
      </c>
      <c r="AO27" s="595" t="s">
        <v>887</v>
      </c>
      <c r="AP27" s="595" t="s">
        <v>887</v>
      </c>
      <c r="AQ27" s="595" t="s">
        <v>887</v>
      </c>
      <c r="AR27" s="595" t="s">
        <v>887</v>
      </c>
      <c r="AS27" s="595" t="s">
        <v>887</v>
      </c>
      <c r="AT27" s="595" t="s">
        <v>887</v>
      </c>
      <c r="AU27" s="595" t="s">
        <v>887</v>
      </c>
      <c r="AV27" s="595" t="s">
        <v>887</v>
      </c>
      <c r="AW27" s="595" t="s">
        <v>887</v>
      </c>
      <c r="AX27" s="595" t="s">
        <v>887</v>
      </c>
      <c r="AY27" s="595" t="s">
        <v>887</v>
      </c>
      <c r="AZ27" s="595" t="s">
        <v>887</v>
      </c>
      <c r="BA27" s="595" t="s">
        <v>887</v>
      </c>
      <c r="BB27" s="595" t="s">
        <v>887</v>
      </c>
      <c r="BC27" s="595" t="s">
        <v>887</v>
      </c>
      <c r="BD27" s="595" t="s">
        <v>887</v>
      </c>
      <c r="BE27" s="582">
        <v>20001</v>
      </c>
      <c r="BF27" s="617"/>
      <c r="BG27" s="617"/>
      <c r="BH27" s="617"/>
      <c r="BI27" s="592">
        <v>40001</v>
      </c>
      <c r="BJ27" s="617"/>
      <c r="BK27" s="617"/>
      <c r="BL27" s="611"/>
      <c r="BM27" s="617"/>
      <c r="BN27" s="617"/>
      <c r="BO27" s="617"/>
      <c r="BP27" s="617"/>
      <c r="BQ27" s="617"/>
      <c r="BR27" s="617"/>
      <c r="BS27" s="617"/>
      <c r="BT27" s="617"/>
      <c r="BU27" s="617"/>
      <c r="BV27" s="617"/>
      <c r="BW27" s="617"/>
      <c r="BX27" s="617"/>
      <c r="BY27" s="617"/>
      <c r="BZ27" s="617"/>
      <c r="CA27" s="617"/>
      <c r="CB27" s="617"/>
      <c r="CC27" s="617"/>
      <c r="CD27" s="617"/>
      <c r="CE27" s="617"/>
      <c r="CF27" s="617"/>
      <c r="CG27" s="617"/>
      <c r="CH27" s="617"/>
      <c r="CI27" s="617"/>
      <c r="CJ27" s="617"/>
      <c r="CK27" s="617"/>
      <c r="CL27" s="617"/>
      <c r="CM27" s="617"/>
      <c r="CN27" s="617"/>
      <c r="CO27" s="617"/>
      <c r="CP27" s="617"/>
      <c r="CQ27" s="617"/>
      <c r="CR27" s="617"/>
      <c r="CS27" s="617"/>
    </row>
    <row r="28" spans="1:98" s="14" customFormat="1" x14ac:dyDescent="0.25">
      <c r="A28" s="8">
        <v>24</v>
      </c>
      <c r="B28" s="4" t="s">
        <v>20</v>
      </c>
      <c r="C28" s="4"/>
      <c r="D28" s="4" t="s">
        <v>78</v>
      </c>
      <c r="E28" s="4" t="s">
        <v>75</v>
      </c>
      <c r="F28" s="4" t="s">
        <v>8</v>
      </c>
      <c r="G28" s="595" t="s">
        <v>887</v>
      </c>
      <c r="H28" s="595" t="s">
        <v>887</v>
      </c>
      <c r="I28" s="595" t="s">
        <v>887</v>
      </c>
      <c r="J28" s="595" t="s">
        <v>887</v>
      </c>
      <c r="K28" s="595" t="s">
        <v>887</v>
      </c>
      <c r="L28" s="595" t="s">
        <v>887</v>
      </c>
      <c r="M28" s="595" t="s">
        <v>887</v>
      </c>
      <c r="N28" s="595" t="s">
        <v>887</v>
      </c>
      <c r="O28" s="595" t="s">
        <v>887</v>
      </c>
      <c r="P28" s="595" t="s">
        <v>887</v>
      </c>
      <c r="Q28" s="595" t="s">
        <v>887</v>
      </c>
      <c r="R28" s="595" t="s">
        <v>887</v>
      </c>
      <c r="S28" s="595" t="s">
        <v>887</v>
      </c>
      <c r="T28" s="595" t="s">
        <v>887</v>
      </c>
      <c r="U28" s="595" t="s">
        <v>887</v>
      </c>
      <c r="V28" s="595" t="s">
        <v>887</v>
      </c>
      <c r="W28" s="595" t="s">
        <v>887</v>
      </c>
      <c r="X28" s="595" t="s">
        <v>887</v>
      </c>
      <c r="Y28" s="595" t="s">
        <v>887</v>
      </c>
      <c r="Z28" s="595" t="s">
        <v>887</v>
      </c>
      <c r="AA28" s="595" t="s">
        <v>887</v>
      </c>
      <c r="AB28" s="595" t="s">
        <v>887</v>
      </c>
      <c r="AC28" s="595" t="s">
        <v>887</v>
      </c>
      <c r="AD28" s="595" t="s">
        <v>887</v>
      </c>
      <c r="AE28" s="595" t="s">
        <v>887</v>
      </c>
      <c r="AF28" s="595" t="s">
        <v>887</v>
      </c>
      <c r="AG28" s="595" t="s">
        <v>887</v>
      </c>
      <c r="AH28" s="595" t="s">
        <v>887</v>
      </c>
      <c r="AI28" s="595" t="s">
        <v>887</v>
      </c>
      <c r="AJ28" s="595" t="s">
        <v>887</v>
      </c>
      <c r="AK28" s="595" t="s">
        <v>887</v>
      </c>
      <c r="AL28" s="595" t="s">
        <v>887</v>
      </c>
      <c r="AM28" s="595" t="s">
        <v>887</v>
      </c>
      <c r="AN28" s="595" t="s">
        <v>887</v>
      </c>
      <c r="AO28" s="595" t="s">
        <v>887</v>
      </c>
      <c r="AP28" s="595" t="s">
        <v>887</v>
      </c>
      <c r="AQ28" s="595" t="s">
        <v>887</v>
      </c>
      <c r="AR28" s="595" t="s">
        <v>887</v>
      </c>
      <c r="AS28" s="595" t="s">
        <v>887</v>
      </c>
      <c r="AT28" s="595" t="s">
        <v>887</v>
      </c>
      <c r="AU28" s="595" t="s">
        <v>887</v>
      </c>
      <c r="AV28" s="595" t="s">
        <v>887</v>
      </c>
      <c r="AW28" s="595" t="s">
        <v>887</v>
      </c>
      <c r="AX28" s="595" t="s">
        <v>887</v>
      </c>
      <c r="AY28" s="595" t="s">
        <v>887</v>
      </c>
      <c r="AZ28" s="595" t="s">
        <v>887</v>
      </c>
      <c r="BA28" s="595" t="s">
        <v>887</v>
      </c>
      <c r="BB28" s="595" t="s">
        <v>887</v>
      </c>
      <c r="BC28" s="595" t="s">
        <v>887</v>
      </c>
      <c r="BD28" s="595" t="s">
        <v>887</v>
      </c>
      <c r="BE28" s="582"/>
      <c r="BF28" s="617"/>
      <c r="BG28" s="617"/>
      <c r="BH28" s="617"/>
      <c r="BI28" s="592" t="s">
        <v>887</v>
      </c>
      <c r="BJ28" s="617"/>
      <c r="BK28" s="617"/>
      <c r="BL28" s="611"/>
      <c r="BM28" s="617"/>
      <c r="BN28" s="617"/>
      <c r="BO28" s="617"/>
      <c r="BP28" s="617"/>
      <c r="BQ28" s="617"/>
      <c r="BR28" s="617"/>
      <c r="BS28" s="617"/>
      <c r="BT28" s="617"/>
      <c r="BU28" s="617"/>
      <c r="BV28" s="617"/>
      <c r="BW28" s="617"/>
      <c r="BX28" s="617"/>
      <c r="BY28" s="617"/>
      <c r="BZ28" s="617"/>
      <c r="CA28" s="617"/>
      <c r="CB28" s="617"/>
      <c r="CC28" s="617"/>
      <c r="CD28" s="617"/>
      <c r="CE28" s="617"/>
      <c r="CF28" s="617"/>
      <c r="CG28" s="617"/>
      <c r="CH28" s="617"/>
      <c r="CI28" s="617"/>
      <c r="CJ28" s="617"/>
      <c r="CK28" s="617"/>
      <c r="CL28" s="617"/>
      <c r="CM28" s="617"/>
      <c r="CN28" s="617"/>
      <c r="CO28" s="617"/>
      <c r="CP28" s="617"/>
      <c r="CQ28" s="617"/>
      <c r="CR28" s="617"/>
      <c r="CS28" s="617"/>
    </row>
    <row r="29" spans="1:98" s="14" customFormat="1" x14ac:dyDescent="0.25">
      <c r="A29" s="8">
        <v>25</v>
      </c>
      <c r="B29" s="5" t="s">
        <v>21</v>
      </c>
      <c r="C29" s="5"/>
      <c r="D29" s="4" t="s">
        <v>78</v>
      </c>
      <c r="E29" s="4" t="s">
        <v>75</v>
      </c>
      <c r="F29" s="4" t="s">
        <v>8</v>
      </c>
      <c r="G29" s="595" t="s">
        <v>887</v>
      </c>
      <c r="H29" s="595">
        <v>10002</v>
      </c>
      <c r="I29" s="595" t="s">
        <v>887</v>
      </c>
      <c r="J29" s="595">
        <v>10004</v>
      </c>
      <c r="K29" s="595" t="s">
        <v>887</v>
      </c>
      <c r="L29" s="595" t="s">
        <v>887</v>
      </c>
      <c r="M29" s="595">
        <v>10002</v>
      </c>
      <c r="N29" s="595" t="s">
        <v>887</v>
      </c>
      <c r="O29" s="595">
        <v>10004</v>
      </c>
      <c r="P29" s="595" t="s">
        <v>887</v>
      </c>
      <c r="Q29" s="595" t="s">
        <v>887</v>
      </c>
      <c r="R29" s="595">
        <v>10002</v>
      </c>
      <c r="S29" s="595" t="s">
        <v>887</v>
      </c>
      <c r="T29" s="595">
        <v>10004</v>
      </c>
      <c r="U29" s="595" t="s">
        <v>887</v>
      </c>
      <c r="V29" s="595" t="s">
        <v>887</v>
      </c>
      <c r="W29" s="595" t="s">
        <v>887</v>
      </c>
      <c r="X29" s="595" t="s">
        <v>887</v>
      </c>
      <c r="Y29" s="595" t="s">
        <v>887</v>
      </c>
      <c r="Z29" s="595" t="s">
        <v>887</v>
      </c>
      <c r="AA29" s="595" t="s">
        <v>887</v>
      </c>
      <c r="AB29" s="595">
        <v>10002</v>
      </c>
      <c r="AC29" s="595" t="s">
        <v>887</v>
      </c>
      <c r="AD29" s="595">
        <v>10004</v>
      </c>
      <c r="AE29" s="595" t="s">
        <v>887</v>
      </c>
      <c r="AF29" s="595" t="s">
        <v>887</v>
      </c>
      <c r="AG29" s="595">
        <v>10002</v>
      </c>
      <c r="AH29" s="595" t="s">
        <v>887</v>
      </c>
      <c r="AI29" s="595">
        <v>10004</v>
      </c>
      <c r="AJ29" s="595" t="s">
        <v>887</v>
      </c>
      <c r="AK29" s="595" t="s">
        <v>887</v>
      </c>
      <c r="AL29" s="595">
        <v>10002</v>
      </c>
      <c r="AM29" s="595" t="s">
        <v>887</v>
      </c>
      <c r="AN29" s="595">
        <v>10004</v>
      </c>
      <c r="AO29" s="595" t="s">
        <v>887</v>
      </c>
      <c r="AP29" s="595" t="s">
        <v>887</v>
      </c>
      <c r="AQ29" s="595">
        <v>10002</v>
      </c>
      <c r="AR29" s="595" t="s">
        <v>887</v>
      </c>
      <c r="AS29" s="595">
        <v>10004</v>
      </c>
      <c r="AT29" s="595" t="s">
        <v>887</v>
      </c>
      <c r="AU29" s="595" t="s">
        <v>887</v>
      </c>
      <c r="AV29" s="595" t="s">
        <v>887</v>
      </c>
      <c r="AW29" s="595" t="s">
        <v>887</v>
      </c>
      <c r="AX29" s="595" t="s">
        <v>887</v>
      </c>
      <c r="AY29" s="595" t="s">
        <v>887</v>
      </c>
      <c r="AZ29" s="595" t="s">
        <v>887</v>
      </c>
      <c r="BA29" s="595">
        <v>10002</v>
      </c>
      <c r="BB29" s="595" t="s">
        <v>887</v>
      </c>
      <c r="BC29" s="595">
        <v>10004</v>
      </c>
      <c r="BD29" s="595" t="s">
        <v>887</v>
      </c>
      <c r="BE29" s="599"/>
      <c r="BF29" s="617"/>
      <c r="BG29" s="617"/>
      <c r="BH29" s="617"/>
      <c r="BI29" s="592" t="s">
        <v>887</v>
      </c>
      <c r="BJ29" s="617"/>
      <c r="BK29" s="617"/>
      <c r="BL29" s="611"/>
      <c r="BM29" s="617"/>
      <c r="BN29" s="617"/>
      <c r="BO29" s="617"/>
      <c r="BP29" s="617"/>
      <c r="BQ29" s="617"/>
      <c r="BR29" s="617"/>
      <c r="BS29" s="617"/>
      <c r="BT29" s="617"/>
      <c r="BU29" s="617"/>
      <c r="BV29" s="617"/>
      <c r="BW29" s="617"/>
      <c r="BX29" s="617"/>
      <c r="BY29" s="617"/>
      <c r="BZ29" s="617"/>
      <c r="CA29" s="617"/>
      <c r="CB29" s="617"/>
      <c r="CC29" s="617"/>
      <c r="CD29" s="617"/>
      <c r="CE29" s="617"/>
      <c r="CF29" s="617"/>
      <c r="CG29" s="617"/>
      <c r="CH29" s="617"/>
      <c r="CI29" s="617"/>
      <c r="CJ29" s="617"/>
      <c r="CK29" s="617"/>
      <c r="CL29" s="617"/>
      <c r="CM29" s="617"/>
      <c r="CN29" s="617"/>
      <c r="CO29" s="617"/>
      <c r="CP29" s="617"/>
      <c r="CQ29" s="617"/>
      <c r="CR29" s="617"/>
      <c r="CS29" s="617"/>
    </row>
    <row r="30" spans="1:98" s="14" customFormat="1" x14ac:dyDescent="0.25">
      <c r="A30" s="8">
        <v>26</v>
      </c>
      <c r="B30" s="4" t="s">
        <v>22</v>
      </c>
      <c r="C30" s="4"/>
      <c r="D30" s="4" t="s">
        <v>78</v>
      </c>
      <c r="E30" s="4" t="s">
        <v>75</v>
      </c>
      <c r="F30" s="4" t="s">
        <v>8</v>
      </c>
      <c r="G30" s="595" t="s">
        <v>887</v>
      </c>
      <c r="H30" s="595" t="s">
        <v>887</v>
      </c>
      <c r="I30" s="595" t="s">
        <v>887</v>
      </c>
      <c r="J30" s="595" t="s">
        <v>887</v>
      </c>
      <c r="K30" s="595" t="s">
        <v>887</v>
      </c>
      <c r="L30" s="595" t="s">
        <v>887</v>
      </c>
      <c r="M30" s="595" t="s">
        <v>887</v>
      </c>
      <c r="N30" s="595" t="s">
        <v>887</v>
      </c>
      <c r="O30" s="595" t="s">
        <v>887</v>
      </c>
      <c r="P30" s="595" t="s">
        <v>887</v>
      </c>
      <c r="Q30" s="595" t="s">
        <v>887</v>
      </c>
      <c r="R30" s="595" t="s">
        <v>887</v>
      </c>
      <c r="S30" s="595" t="s">
        <v>887</v>
      </c>
      <c r="T30" s="595" t="s">
        <v>887</v>
      </c>
      <c r="U30" s="595" t="s">
        <v>887</v>
      </c>
      <c r="V30" s="595" t="s">
        <v>887</v>
      </c>
      <c r="W30" s="595" t="s">
        <v>887</v>
      </c>
      <c r="X30" s="595" t="s">
        <v>887</v>
      </c>
      <c r="Y30" s="595" t="s">
        <v>887</v>
      </c>
      <c r="Z30" s="595" t="s">
        <v>887</v>
      </c>
      <c r="AA30" s="595" t="s">
        <v>887</v>
      </c>
      <c r="AB30" s="595" t="s">
        <v>887</v>
      </c>
      <c r="AC30" s="595" t="s">
        <v>887</v>
      </c>
      <c r="AD30" s="595" t="s">
        <v>887</v>
      </c>
      <c r="AE30" s="595" t="s">
        <v>887</v>
      </c>
      <c r="AF30" s="595" t="s">
        <v>887</v>
      </c>
      <c r="AG30" s="595" t="s">
        <v>887</v>
      </c>
      <c r="AH30" s="595" t="s">
        <v>887</v>
      </c>
      <c r="AI30" s="595" t="s">
        <v>887</v>
      </c>
      <c r="AJ30" s="595" t="s">
        <v>887</v>
      </c>
      <c r="AK30" s="595" t="s">
        <v>887</v>
      </c>
      <c r="AL30" s="595" t="s">
        <v>887</v>
      </c>
      <c r="AM30" s="595" t="s">
        <v>887</v>
      </c>
      <c r="AN30" s="595" t="s">
        <v>887</v>
      </c>
      <c r="AO30" s="595" t="s">
        <v>887</v>
      </c>
      <c r="AP30" s="595" t="s">
        <v>887</v>
      </c>
      <c r="AQ30" s="595" t="s">
        <v>887</v>
      </c>
      <c r="AR30" s="595" t="s">
        <v>887</v>
      </c>
      <c r="AS30" s="595" t="s">
        <v>887</v>
      </c>
      <c r="AT30" s="595" t="s">
        <v>887</v>
      </c>
      <c r="AU30" s="595" t="s">
        <v>887</v>
      </c>
      <c r="AV30" s="595" t="s">
        <v>887</v>
      </c>
      <c r="AW30" s="595" t="s">
        <v>887</v>
      </c>
      <c r="AX30" s="595" t="s">
        <v>887</v>
      </c>
      <c r="AY30" s="595" t="s">
        <v>887</v>
      </c>
      <c r="AZ30" s="595" t="s">
        <v>887</v>
      </c>
      <c r="BA30" s="595" t="s">
        <v>887</v>
      </c>
      <c r="BB30" s="595" t="s">
        <v>887</v>
      </c>
      <c r="BC30" s="595" t="s">
        <v>887</v>
      </c>
      <c r="BD30" s="595" t="s">
        <v>887</v>
      </c>
      <c r="BE30" s="582"/>
      <c r="BF30" s="617"/>
      <c r="BG30" s="617"/>
      <c r="BH30" s="617"/>
      <c r="BI30" s="592" t="s">
        <v>887</v>
      </c>
      <c r="BJ30" s="617"/>
      <c r="BK30" s="617"/>
      <c r="BL30" s="611"/>
      <c r="BM30" s="617"/>
      <c r="BN30" s="617"/>
      <c r="BO30" s="617"/>
      <c r="BP30" s="617"/>
      <c r="BQ30" s="617"/>
      <c r="BR30" s="617"/>
      <c r="BS30" s="617"/>
      <c r="BT30" s="617"/>
      <c r="BU30" s="617"/>
      <c r="BV30" s="617"/>
      <c r="BW30" s="617"/>
      <c r="BX30" s="617"/>
      <c r="BY30" s="617"/>
      <c r="BZ30" s="617"/>
      <c r="CA30" s="617"/>
      <c r="CB30" s="617"/>
      <c r="CC30" s="617"/>
      <c r="CD30" s="617"/>
      <c r="CE30" s="617"/>
      <c r="CF30" s="617"/>
      <c r="CG30" s="617"/>
      <c r="CH30" s="617"/>
      <c r="CI30" s="617"/>
      <c r="CJ30" s="617"/>
      <c r="CK30" s="617"/>
      <c r="CL30" s="617"/>
      <c r="CM30" s="617"/>
      <c r="CN30" s="617"/>
      <c r="CO30" s="617"/>
      <c r="CP30" s="617"/>
      <c r="CQ30" s="617"/>
      <c r="CR30" s="617"/>
      <c r="CS30" s="617"/>
    </row>
    <row r="31" spans="1:98" s="14" customFormat="1" x14ac:dyDescent="0.25">
      <c r="A31" s="8">
        <v>27</v>
      </c>
      <c r="B31" s="5" t="s">
        <v>23</v>
      </c>
      <c r="C31" s="5"/>
      <c r="D31" s="4" t="s">
        <v>78</v>
      </c>
      <c r="E31" s="4" t="s">
        <v>75</v>
      </c>
      <c r="F31" s="4" t="s">
        <v>8</v>
      </c>
      <c r="G31" s="595" t="s">
        <v>887</v>
      </c>
      <c r="H31" s="595" t="s">
        <v>887</v>
      </c>
      <c r="I31" s="595" t="s">
        <v>887</v>
      </c>
      <c r="J31" s="595" t="s">
        <v>887</v>
      </c>
      <c r="K31" s="595" t="s">
        <v>887</v>
      </c>
      <c r="L31" s="595" t="s">
        <v>887</v>
      </c>
      <c r="M31" s="595" t="s">
        <v>887</v>
      </c>
      <c r="N31" s="595" t="s">
        <v>887</v>
      </c>
      <c r="O31" s="595" t="s">
        <v>887</v>
      </c>
      <c r="P31" s="595" t="s">
        <v>887</v>
      </c>
      <c r="Q31" s="595" t="s">
        <v>887</v>
      </c>
      <c r="R31" s="595" t="s">
        <v>887</v>
      </c>
      <c r="S31" s="595" t="s">
        <v>887</v>
      </c>
      <c r="T31" s="595" t="s">
        <v>887</v>
      </c>
      <c r="U31" s="595" t="s">
        <v>887</v>
      </c>
      <c r="V31" s="595" t="s">
        <v>887</v>
      </c>
      <c r="W31" s="595" t="s">
        <v>887</v>
      </c>
      <c r="X31" s="595" t="s">
        <v>887</v>
      </c>
      <c r="Y31" s="595" t="s">
        <v>887</v>
      </c>
      <c r="Z31" s="595" t="s">
        <v>887</v>
      </c>
      <c r="AA31" s="595" t="s">
        <v>887</v>
      </c>
      <c r="AB31" s="595" t="s">
        <v>887</v>
      </c>
      <c r="AC31" s="595" t="s">
        <v>887</v>
      </c>
      <c r="AD31" s="595" t="s">
        <v>887</v>
      </c>
      <c r="AE31" s="595" t="s">
        <v>887</v>
      </c>
      <c r="AF31" s="595" t="s">
        <v>887</v>
      </c>
      <c r="AG31" s="595" t="s">
        <v>887</v>
      </c>
      <c r="AH31" s="595" t="s">
        <v>887</v>
      </c>
      <c r="AI31" s="595" t="s">
        <v>887</v>
      </c>
      <c r="AJ31" s="595" t="s">
        <v>887</v>
      </c>
      <c r="AK31" s="595" t="s">
        <v>887</v>
      </c>
      <c r="AL31" s="595" t="s">
        <v>887</v>
      </c>
      <c r="AM31" s="595" t="s">
        <v>887</v>
      </c>
      <c r="AN31" s="595" t="s">
        <v>887</v>
      </c>
      <c r="AO31" s="595" t="s">
        <v>887</v>
      </c>
      <c r="AP31" s="595" t="s">
        <v>887</v>
      </c>
      <c r="AQ31" s="595" t="s">
        <v>887</v>
      </c>
      <c r="AR31" s="595" t="s">
        <v>887</v>
      </c>
      <c r="AS31" s="595" t="s">
        <v>887</v>
      </c>
      <c r="AT31" s="595" t="s">
        <v>887</v>
      </c>
      <c r="AU31" s="595" t="s">
        <v>887</v>
      </c>
      <c r="AV31" s="595" t="s">
        <v>887</v>
      </c>
      <c r="AW31" s="595" t="s">
        <v>887</v>
      </c>
      <c r="AX31" s="595" t="s">
        <v>887</v>
      </c>
      <c r="AY31" s="595" t="s">
        <v>887</v>
      </c>
      <c r="AZ31" s="595" t="s">
        <v>887</v>
      </c>
      <c r="BA31" s="595" t="s">
        <v>887</v>
      </c>
      <c r="BB31" s="595" t="s">
        <v>887</v>
      </c>
      <c r="BC31" s="595" t="s">
        <v>887</v>
      </c>
      <c r="BD31" s="595" t="s">
        <v>887</v>
      </c>
      <c r="BE31" s="599"/>
      <c r="BF31" s="617"/>
      <c r="BG31" s="617"/>
      <c r="BH31" s="617"/>
      <c r="BI31" s="592" t="s">
        <v>887</v>
      </c>
      <c r="BJ31" s="617"/>
      <c r="BK31" s="617"/>
      <c r="BL31" s="611"/>
      <c r="BM31" s="617"/>
      <c r="BN31" s="617"/>
      <c r="BO31" s="617"/>
      <c r="BP31" s="617"/>
      <c r="BQ31" s="617"/>
      <c r="BR31" s="617"/>
      <c r="BS31" s="617"/>
      <c r="BT31" s="617"/>
      <c r="BU31" s="617"/>
      <c r="BV31" s="617"/>
      <c r="BW31" s="617"/>
      <c r="BX31" s="617"/>
      <c r="BY31" s="617"/>
      <c r="BZ31" s="617"/>
      <c r="CA31" s="617"/>
      <c r="CB31" s="617"/>
      <c r="CC31" s="617"/>
      <c r="CD31" s="617"/>
      <c r="CE31" s="617"/>
      <c r="CF31" s="617"/>
      <c r="CG31" s="617"/>
      <c r="CH31" s="617"/>
      <c r="CI31" s="617"/>
      <c r="CJ31" s="617"/>
      <c r="CK31" s="617"/>
      <c r="CL31" s="617"/>
      <c r="CM31" s="617"/>
      <c r="CN31" s="617"/>
      <c r="CO31" s="617"/>
      <c r="CP31" s="617"/>
      <c r="CQ31" s="617"/>
      <c r="CR31" s="617"/>
      <c r="CS31" s="617"/>
    </row>
    <row r="32" spans="1:98" s="14" customFormat="1" x14ac:dyDescent="0.25">
      <c r="A32" s="8">
        <v>28</v>
      </c>
      <c r="B32" s="4" t="s">
        <v>741</v>
      </c>
      <c r="C32" s="4"/>
      <c r="D32" s="4" t="s">
        <v>78</v>
      </c>
      <c r="E32" s="4" t="s">
        <v>75</v>
      </c>
      <c r="F32" s="4" t="s">
        <v>8</v>
      </c>
      <c r="G32" s="595" t="s">
        <v>887</v>
      </c>
      <c r="H32" s="595" t="s">
        <v>887</v>
      </c>
      <c r="I32" s="595" t="s">
        <v>887</v>
      </c>
      <c r="J32" s="595" t="s">
        <v>887</v>
      </c>
      <c r="K32" s="595" t="s">
        <v>887</v>
      </c>
      <c r="L32" s="595" t="s">
        <v>887</v>
      </c>
      <c r="M32" s="595" t="s">
        <v>887</v>
      </c>
      <c r="N32" s="595" t="s">
        <v>887</v>
      </c>
      <c r="O32" s="595" t="s">
        <v>887</v>
      </c>
      <c r="P32" s="595" t="s">
        <v>887</v>
      </c>
      <c r="Q32" s="595" t="s">
        <v>887</v>
      </c>
      <c r="R32" s="595" t="s">
        <v>887</v>
      </c>
      <c r="S32" s="595" t="s">
        <v>887</v>
      </c>
      <c r="T32" s="595" t="s">
        <v>887</v>
      </c>
      <c r="U32" s="595" t="s">
        <v>887</v>
      </c>
      <c r="V32" s="595" t="s">
        <v>887</v>
      </c>
      <c r="W32" s="595" t="s">
        <v>887</v>
      </c>
      <c r="X32" s="595" t="s">
        <v>887</v>
      </c>
      <c r="Y32" s="595" t="s">
        <v>887</v>
      </c>
      <c r="Z32" s="595" t="s">
        <v>887</v>
      </c>
      <c r="AA32" s="595" t="s">
        <v>887</v>
      </c>
      <c r="AB32" s="595" t="s">
        <v>887</v>
      </c>
      <c r="AC32" s="595" t="s">
        <v>887</v>
      </c>
      <c r="AD32" s="595" t="s">
        <v>887</v>
      </c>
      <c r="AE32" s="595" t="s">
        <v>887</v>
      </c>
      <c r="AF32" s="595" t="s">
        <v>887</v>
      </c>
      <c r="AG32" s="595" t="s">
        <v>887</v>
      </c>
      <c r="AH32" s="595" t="s">
        <v>887</v>
      </c>
      <c r="AI32" s="595" t="s">
        <v>887</v>
      </c>
      <c r="AJ32" s="595" t="s">
        <v>887</v>
      </c>
      <c r="AK32" s="595" t="s">
        <v>887</v>
      </c>
      <c r="AL32" s="595" t="s">
        <v>887</v>
      </c>
      <c r="AM32" s="595" t="s">
        <v>887</v>
      </c>
      <c r="AN32" s="595" t="s">
        <v>887</v>
      </c>
      <c r="AO32" s="595" t="s">
        <v>887</v>
      </c>
      <c r="AP32" s="595" t="s">
        <v>887</v>
      </c>
      <c r="AQ32" s="595" t="s">
        <v>887</v>
      </c>
      <c r="AR32" s="595" t="s">
        <v>887</v>
      </c>
      <c r="AS32" s="595" t="s">
        <v>887</v>
      </c>
      <c r="AT32" s="595" t="s">
        <v>887</v>
      </c>
      <c r="AU32" s="595" t="s">
        <v>887</v>
      </c>
      <c r="AV32" s="595" t="s">
        <v>887</v>
      </c>
      <c r="AW32" s="595" t="s">
        <v>887</v>
      </c>
      <c r="AX32" s="595" t="s">
        <v>887</v>
      </c>
      <c r="AY32" s="595" t="s">
        <v>887</v>
      </c>
      <c r="AZ32" s="595" t="s">
        <v>887</v>
      </c>
      <c r="BA32" s="595" t="s">
        <v>887</v>
      </c>
      <c r="BB32" s="595" t="s">
        <v>887</v>
      </c>
      <c r="BC32" s="595" t="s">
        <v>887</v>
      </c>
      <c r="BD32" s="595" t="s">
        <v>887</v>
      </c>
      <c r="BE32" s="592"/>
      <c r="BF32" s="617"/>
      <c r="BG32" s="617"/>
      <c r="BH32" s="617"/>
      <c r="BI32" s="592" t="s">
        <v>887</v>
      </c>
      <c r="BJ32" s="617"/>
      <c r="BK32" s="617"/>
      <c r="BL32" s="611"/>
      <c r="BM32" s="617"/>
      <c r="BN32" s="617"/>
      <c r="BO32" s="617"/>
      <c r="BP32" s="617"/>
      <c r="BQ32" s="617"/>
      <c r="BR32" s="617"/>
      <c r="BS32" s="617"/>
      <c r="BT32" s="617"/>
      <c r="BU32" s="617"/>
      <c r="BV32" s="617"/>
      <c r="BW32" s="617"/>
      <c r="BX32" s="617"/>
      <c r="BY32" s="617"/>
      <c r="BZ32" s="617"/>
      <c r="CA32" s="617"/>
      <c r="CB32" s="617"/>
      <c r="CC32" s="617"/>
      <c r="CD32" s="617"/>
      <c r="CE32" s="617"/>
      <c r="CF32" s="617"/>
      <c r="CG32" s="617"/>
      <c r="CH32" s="617"/>
      <c r="CI32" s="617"/>
      <c r="CJ32" s="617"/>
      <c r="CK32" s="617"/>
      <c r="CL32" s="617"/>
      <c r="CM32" s="617"/>
      <c r="CN32" s="617"/>
      <c r="CO32" s="617"/>
      <c r="CP32" s="617"/>
      <c r="CQ32" s="617"/>
      <c r="CR32" s="617"/>
      <c r="CS32" s="617"/>
    </row>
    <row r="33" spans="1:97" s="14" customFormat="1" x14ac:dyDescent="0.25">
      <c r="A33" s="8">
        <v>29</v>
      </c>
      <c r="B33" s="4" t="s">
        <v>69</v>
      </c>
      <c r="C33" s="4"/>
      <c r="D33" s="4" t="s">
        <v>55</v>
      </c>
      <c r="E33" s="4" t="s">
        <v>75</v>
      </c>
      <c r="F33" s="4" t="s">
        <v>8</v>
      </c>
      <c r="G33" s="595" t="s">
        <v>887</v>
      </c>
      <c r="H33" s="595">
        <v>10002</v>
      </c>
      <c r="I33" s="595" t="s">
        <v>887</v>
      </c>
      <c r="J33" s="595">
        <v>10004</v>
      </c>
      <c r="K33" s="595" t="s">
        <v>887</v>
      </c>
      <c r="L33" s="595" t="s">
        <v>887</v>
      </c>
      <c r="M33" s="595">
        <v>10002</v>
      </c>
      <c r="N33" s="595" t="s">
        <v>887</v>
      </c>
      <c r="O33" s="595">
        <v>10004</v>
      </c>
      <c r="P33" s="595" t="s">
        <v>887</v>
      </c>
      <c r="Q33" s="595" t="s">
        <v>887</v>
      </c>
      <c r="R33" s="595">
        <v>10002</v>
      </c>
      <c r="S33" s="595" t="s">
        <v>887</v>
      </c>
      <c r="T33" s="595">
        <v>10004</v>
      </c>
      <c r="U33" s="595" t="s">
        <v>887</v>
      </c>
      <c r="V33" s="595" t="s">
        <v>887</v>
      </c>
      <c r="W33" s="595" t="s">
        <v>887</v>
      </c>
      <c r="X33" s="595" t="s">
        <v>887</v>
      </c>
      <c r="Y33" s="595" t="s">
        <v>887</v>
      </c>
      <c r="Z33" s="595" t="s">
        <v>887</v>
      </c>
      <c r="AA33" s="595" t="s">
        <v>887</v>
      </c>
      <c r="AB33" s="595">
        <v>10002</v>
      </c>
      <c r="AC33" s="595" t="s">
        <v>887</v>
      </c>
      <c r="AD33" s="595">
        <v>10004</v>
      </c>
      <c r="AE33" s="595" t="s">
        <v>887</v>
      </c>
      <c r="AF33" s="595" t="s">
        <v>887</v>
      </c>
      <c r="AG33" s="595" t="s">
        <v>887</v>
      </c>
      <c r="AH33" s="595" t="s">
        <v>887</v>
      </c>
      <c r="AI33" s="595" t="s">
        <v>887</v>
      </c>
      <c r="AJ33" s="595" t="s">
        <v>887</v>
      </c>
      <c r="AK33" s="595" t="s">
        <v>887</v>
      </c>
      <c r="AL33" s="595" t="s">
        <v>887</v>
      </c>
      <c r="AM33" s="595" t="s">
        <v>887</v>
      </c>
      <c r="AN33" s="595" t="s">
        <v>887</v>
      </c>
      <c r="AO33" s="595" t="s">
        <v>887</v>
      </c>
      <c r="AP33" s="595" t="s">
        <v>887</v>
      </c>
      <c r="AQ33" s="595" t="s">
        <v>887</v>
      </c>
      <c r="AR33" s="595" t="s">
        <v>887</v>
      </c>
      <c r="AS33" s="595" t="s">
        <v>887</v>
      </c>
      <c r="AT33" s="595" t="s">
        <v>887</v>
      </c>
      <c r="AU33" s="595" t="s">
        <v>887</v>
      </c>
      <c r="AV33" s="595" t="s">
        <v>887</v>
      </c>
      <c r="AW33" s="595" t="s">
        <v>887</v>
      </c>
      <c r="AX33" s="595" t="s">
        <v>887</v>
      </c>
      <c r="AY33" s="595" t="s">
        <v>887</v>
      </c>
      <c r="AZ33" s="595" t="s">
        <v>887</v>
      </c>
      <c r="BA33" s="595" t="s">
        <v>887</v>
      </c>
      <c r="BB33" s="595" t="s">
        <v>887</v>
      </c>
      <c r="BC33" s="595" t="s">
        <v>887</v>
      </c>
      <c r="BD33" s="595" t="s">
        <v>887</v>
      </c>
      <c r="BE33" s="582"/>
      <c r="BF33" s="617"/>
      <c r="BG33" s="617"/>
      <c r="BH33" s="617"/>
      <c r="BI33" s="592" t="s">
        <v>887</v>
      </c>
      <c r="BJ33" s="617"/>
      <c r="BK33" s="617"/>
      <c r="BL33" s="611"/>
      <c r="BM33" s="617"/>
      <c r="BN33" s="617"/>
      <c r="BO33" s="617"/>
      <c r="BP33" s="617"/>
      <c r="BQ33" s="617"/>
      <c r="BR33" s="617"/>
      <c r="BS33" s="617"/>
      <c r="BT33" s="617"/>
      <c r="BU33" s="617"/>
      <c r="BV33" s="617"/>
      <c r="BW33" s="617"/>
      <c r="BX33" s="617"/>
      <c r="BY33" s="617"/>
      <c r="BZ33" s="617"/>
      <c r="CA33" s="617"/>
      <c r="CB33" s="617"/>
      <c r="CC33" s="617"/>
      <c r="CD33" s="617"/>
      <c r="CE33" s="617"/>
      <c r="CF33" s="617"/>
      <c r="CG33" s="617"/>
      <c r="CH33" s="617"/>
      <c r="CI33" s="617"/>
      <c r="CJ33" s="617"/>
      <c r="CK33" s="617"/>
      <c r="CL33" s="617"/>
      <c r="CM33" s="617"/>
      <c r="CN33" s="617"/>
      <c r="CO33" s="617"/>
      <c r="CP33" s="617"/>
      <c r="CQ33" s="617"/>
      <c r="CR33" s="617"/>
      <c r="CS33" s="617"/>
    </row>
    <row r="34" spans="1:97" s="14" customFormat="1" x14ac:dyDescent="0.25">
      <c r="A34" s="8">
        <v>30</v>
      </c>
      <c r="B34" s="4" t="s">
        <v>65</v>
      </c>
      <c r="C34" s="4"/>
      <c r="D34" s="4" t="s">
        <v>55</v>
      </c>
      <c r="E34" s="4" t="s">
        <v>75</v>
      </c>
      <c r="F34" s="5" t="s">
        <v>6</v>
      </c>
      <c r="G34" s="595" t="s">
        <v>887</v>
      </c>
      <c r="H34" s="595">
        <v>10002</v>
      </c>
      <c r="I34" s="595" t="s">
        <v>887</v>
      </c>
      <c r="J34" s="595">
        <v>10004</v>
      </c>
      <c r="K34" s="595" t="s">
        <v>887</v>
      </c>
      <c r="L34" s="595" t="s">
        <v>887</v>
      </c>
      <c r="M34" s="595">
        <v>10002</v>
      </c>
      <c r="N34" s="595" t="s">
        <v>887</v>
      </c>
      <c r="O34" s="595">
        <v>10004</v>
      </c>
      <c r="P34" s="595" t="s">
        <v>887</v>
      </c>
      <c r="Q34" s="595"/>
      <c r="R34" s="595" t="s">
        <v>887</v>
      </c>
      <c r="S34" s="595"/>
      <c r="T34" s="595" t="s">
        <v>887</v>
      </c>
      <c r="U34" s="595" t="s">
        <v>887</v>
      </c>
      <c r="V34" s="595" t="s">
        <v>887</v>
      </c>
      <c r="W34" s="595">
        <v>10002</v>
      </c>
      <c r="X34" s="595" t="s">
        <v>887</v>
      </c>
      <c r="Y34" s="595">
        <v>10004</v>
      </c>
      <c r="Z34" s="595" t="s">
        <v>887</v>
      </c>
      <c r="AA34" s="595" t="s">
        <v>887</v>
      </c>
      <c r="AB34" s="595">
        <v>10002</v>
      </c>
      <c r="AC34" s="595" t="s">
        <v>887</v>
      </c>
      <c r="AD34" s="595">
        <v>10004</v>
      </c>
      <c r="AE34" s="595" t="s">
        <v>887</v>
      </c>
      <c r="AF34" s="595" t="s">
        <v>887</v>
      </c>
      <c r="AG34" s="595" t="s">
        <v>887</v>
      </c>
      <c r="AH34" s="595" t="s">
        <v>887</v>
      </c>
      <c r="AI34" s="595" t="s">
        <v>887</v>
      </c>
      <c r="AJ34" s="595" t="s">
        <v>887</v>
      </c>
      <c r="AK34" s="595" t="s">
        <v>887</v>
      </c>
      <c r="AL34" s="595" t="s">
        <v>887</v>
      </c>
      <c r="AM34" s="595" t="s">
        <v>887</v>
      </c>
      <c r="AN34" s="595" t="s">
        <v>887</v>
      </c>
      <c r="AO34" s="595" t="s">
        <v>887</v>
      </c>
      <c r="AP34" s="595" t="s">
        <v>887</v>
      </c>
      <c r="AQ34" s="595" t="s">
        <v>887</v>
      </c>
      <c r="AR34" s="595" t="s">
        <v>887</v>
      </c>
      <c r="AS34" s="595" t="s">
        <v>887</v>
      </c>
      <c r="AT34" s="595" t="s">
        <v>887</v>
      </c>
      <c r="AU34" s="595" t="s">
        <v>887</v>
      </c>
      <c r="AV34" s="595" t="s">
        <v>887</v>
      </c>
      <c r="AW34" s="595" t="s">
        <v>887</v>
      </c>
      <c r="AX34" s="595" t="s">
        <v>887</v>
      </c>
      <c r="AY34" s="595" t="s">
        <v>887</v>
      </c>
      <c r="AZ34" s="595" t="s">
        <v>887</v>
      </c>
      <c r="BA34" s="595" t="s">
        <v>887</v>
      </c>
      <c r="BB34" s="595" t="s">
        <v>887</v>
      </c>
      <c r="BC34" s="595" t="s">
        <v>887</v>
      </c>
      <c r="BD34" s="595" t="s">
        <v>887</v>
      </c>
      <c r="BE34" s="582"/>
      <c r="BF34" s="617"/>
      <c r="BG34" s="617"/>
      <c r="BH34" s="617"/>
      <c r="BI34" s="592" t="s">
        <v>887</v>
      </c>
      <c r="BJ34" s="617"/>
      <c r="BK34" s="617"/>
      <c r="BL34" s="611"/>
      <c r="BM34" s="617"/>
      <c r="BN34" s="617"/>
      <c r="BO34" s="617"/>
      <c r="BP34" s="617"/>
      <c r="BQ34" s="617"/>
      <c r="BR34" s="617"/>
      <c r="BS34" s="617"/>
      <c r="BT34" s="617"/>
      <c r="BU34" s="617"/>
      <c r="BV34" s="617"/>
      <c r="BW34" s="617"/>
      <c r="BX34" s="617"/>
      <c r="BY34" s="617"/>
      <c r="BZ34" s="617"/>
      <c r="CA34" s="617"/>
      <c r="CB34" s="617"/>
      <c r="CC34" s="617"/>
      <c r="CD34" s="617"/>
      <c r="CE34" s="617"/>
      <c r="CF34" s="617"/>
      <c r="CG34" s="617"/>
      <c r="CH34" s="617"/>
      <c r="CI34" s="617"/>
      <c r="CJ34" s="617"/>
      <c r="CK34" s="617"/>
      <c r="CL34" s="617"/>
      <c r="CM34" s="617"/>
      <c r="CN34" s="617"/>
      <c r="CO34" s="617"/>
      <c r="CP34" s="617"/>
      <c r="CQ34" s="617"/>
      <c r="CR34" s="617"/>
      <c r="CS34" s="617"/>
    </row>
    <row r="35" spans="1:97" s="14" customFormat="1" x14ac:dyDescent="0.25">
      <c r="A35" s="8">
        <v>31</v>
      </c>
      <c r="B35" s="4" t="s">
        <v>24</v>
      </c>
      <c r="C35" s="4"/>
      <c r="D35" s="4" t="s">
        <v>55</v>
      </c>
      <c r="E35" s="4" t="s">
        <v>75</v>
      </c>
      <c r="F35" s="4" t="s">
        <v>8</v>
      </c>
      <c r="G35" s="595" t="s">
        <v>887</v>
      </c>
      <c r="H35" s="595" t="s">
        <v>887</v>
      </c>
      <c r="I35" s="595" t="s">
        <v>887</v>
      </c>
      <c r="J35" s="595" t="s">
        <v>887</v>
      </c>
      <c r="K35" s="595" t="s">
        <v>887</v>
      </c>
      <c r="L35" s="595" t="s">
        <v>887</v>
      </c>
      <c r="M35" s="595" t="s">
        <v>887</v>
      </c>
      <c r="N35" s="595" t="s">
        <v>887</v>
      </c>
      <c r="O35" s="595" t="s">
        <v>887</v>
      </c>
      <c r="P35" s="595" t="s">
        <v>887</v>
      </c>
      <c r="Q35" s="595" t="s">
        <v>887</v>
      </c>
      <c r="R35" s="595" t="s">
        <v>887</v>
      </c>
      <c r="S35" s="595" t="s">
        <v>887</v>
      </c>
      <c r="T35" s="595" t="s">
        <v>887</v>
      </c>
      <c r="U35" s="595" t="s">
        <v>887</v>
      </c>
      <c r="V35" s="595" t="s">
        <v>887</v>
      </c>
      <c r="W35" s="595" t="s">
        <v>887</v>
      </c>
      <c r="X35" s="595" t="s">
        <v>887</v>
      </c>
      <c r="Y35" s="595" t="s">
        <v>887</v>
      </c>
      <c r="Z35" s="595" t="s">
        <v>887</v>
      </c>
      <c r="AA35" s="595" t="s">
        <v>887</v>
      </c>
      <c r="AB35" s="595" t="s">
        <v>887</v>
      </c>
      <c r="AC35" s="595" t="s">
        <v>887</v>
      </c>
      <c r="AD35" s="595" t="s">
        <v>887</v>
      </c>
      <c r="AE35" s="595" t="s">
        <v>887</v>
      </c>
      <c r="AF35" s="595" t="s">
        <v>887</v>
      </c>
      <c r="AG35" s="595" t="s">
        <v>887</v>
      </c>
      <c r="AH35" s="595" t="s">
        <v>887</v>
      </c>
      <c r="AI35" s="595" t="s">
        <v>887</v>
      </c>
      <c r="AJ35" s="595" t="s">
        <v>887</v>
      </c>
      <c r="AK35" s="595" t="s">
        <v>887</v>
      </c>
      <c r="AL35" s="595" t="s">
        <v>887</v>
      </c>
      <c r="AM35" s="595" t="s">
        <v>887</v>
      </c>
      <c r="AN35" s="595" t="s">
        <v>887</v>
      </c>
      <c r="AO35" s="595" t="s">
        <v>887</v>
      </c>
      <c r="AP35" s="595" t="s">
        <v>887</v>
      </c>
      <c r="AQ35" s="595" t="s">
        <v>887</v>
      </c>
      <c r="AR35" s="595" t="s">
        <v>887</v>
      </c>
      <c r="AS35" s="595" t="s">
        <v>887</v>
      </c>
      <c r="AT35" s="595" t="s">
        <v>887</v>
      </c>
      <c r="AU35" s="595" t="s">
        <v>887</v>
      </c>
      <c r="AV35" s="595" t="s">
        <v>887</v>
      </c>
      <c r="AW35" s="595" t="s">
        <v>887</v>
      </c>
      <c r="AX35" s="595" t="s">
        <v>887</v>
      </c>
      <c r="AY35" s="595" t="s">
        <v>887</v>
      </c>
      <c r="AZ35" s="595" t="s">
        <v>887</v>
      </c>
      <c r="BA35" s="595" t="s">
        <v>887</v>
      </c>
      <c r="BB35" s="595" t="s">
        <v>887</v>
      </c>
      <c r="BC35" s="595" t="s">
        <v>887</v>
      </c>
      <c r="BD35" s="595" t="s">
        <v>887</v>
      </c>
      <c r="BE35" s="582"/>
      <c r="BF35" s="617"/>
      <c r="BG35" s="617"/>
      <c r="BH35" s="617"/>
      <c r="BI35" s="592" t="s">
        <v>887</v>
      </c>
      <c r="BJ35" s="617"/>
      <c r="BK35" s="617"/>
      <c r="BL35" s="611"/>
      <c r="BM35" s="617"/>
      <c r="BN35" s="617"/>
      <c r="BO35" s="617"/>
      <c r="BP35" s="617"/>
      <c r="BQ35" s="617"/>
      <c r="BR35" s="617"/>
      <c r="BS35" s="617"/>
      <c r="BT35" s="617"/>
      <c r="BU35" s="617"/>
      <c r="BV35" s="617"/>
      <c r="BW35" s="617"/>
      <c r="BX35" s="617"/>
      <c r="BY35" s="617"/>
      <c r="BZ35" s="617"/>
      <c r="CA35" s="617"/>
      <c r="CB35" s="617"/>
      <c r="CC35" s="617"/>
      <c r="CD35" s="617"/>
      <c r="CE35" s="617"/>
      <c r="CF35" s="617"/>
      <c r="CG35" s="617"/>
      <c r="CH35" s="617"/>
      <c r="CI35" s="617"/>
      <c r="CJ35" s="617"/>
      <c r="CK35" s="617"/>
      <c r="CL35" s="617"/>
      <c r="CM35" s="617"/>
      <c r="CN35" s="617"/>
      <c r="CO35" s="617"/>
      <c r="CP35" s="617"/>
      <c r="CQ35" s="617"/>
      <c r="CR35" s="617"/>
      <c r="CS35" s="617"/>
    </row>
    <row r="36" spans="1:97" s="14" customFormat="1" x14ac:dyDescent="0.25">
      <c r="A36" s="8">
        <v>32</v>
      </c>
      <c r="B36" s="20" t="s">
        <v>94</v>
      </c>
      <c r="C36" s="20"/>
      <c r="D36" s="4" t="s">
        <v>55</v>
      </c>
      <c r="E36" s="4" t="s">
        <v>75</v>
      </c>
      <c r="F36" s="4" t="s">
        <v>8</v>
      </c>
      <c r="G36" s="595" t="s">
        <v>887</v>
      </c>
      <c r="H36" s="595" t="s">
        <v>887</v>
      </c>
      <c r="I36" s="595" t="s">
        <v>887</v>
      </c>
      <c r="J36" s="595" t="s">
        <v>887</v>
      </c>
      <c r="K36" s="595" t="s">
        <v>887</v>
      </c>
      <c r="L36" s="595" t="s">
        <v>887</v>
      </c>
      <c r="M36" s="595" t="s">
        <v>887</v>
      </c>
      <c r="N36" s="595" t="s">
        <v>887</v>
      </c>
      <c r="O36" s="595" t="s">
        <v>887</v>
      </c>
      <c r="P36" s="595" t="s">
        <v>887</v>
      </c>
      <c r="Q36" s="595" t="s">
        <v>887</v>
      </c>
      <c r="R36" s="595" t="s">
        <v>887</v>
      </c>
      <c r="S36" s="595" t="s">
        <v>887</v>
      </c>
      <c r="T36" s="595" t="s">
        <v>887</v>
      </c>
      <c r="U36" s="595" t="s">
        <v>887</v>
      </c>
      <c r="V36" s="595" t="s">
        <v>887</v>
      </c>
      <c r="W36" s="595" t="s">
        <v>887</v>
      </c>
      <c r="X36" s="595" t="s">
        <v>887</v>
      </c>
      <c r="Y36" s="595" t="s">
        <v>887</v>
      </c>
      <c r="Z36" s="595" t="s">
        <v>887</v>
      </c>
      <c r="AA36" s="595" t="s">
        <v>887</v>
      </c>
      <c r="AB36" s="595" t="s">
        <v>887</v>
      </c>
      <c r="AC36" s="595" t="s">
        <v>887</v>
      </c>
      <c r="AD36" s="595" t="s">
        <v>887</v>
      </c>
      <c r="AE36" s="595" t="s">
        <v>887</v>
      </c>
      <c r="AF36" s="595" t="s">
        <v>887</v>
      </c>
      <c r="AG36" s="595" t="s">
        <v>887</v>
      </c>
      <c r="AH36" s="595" t="s">
        <v>887</v>
      </c>
      <c r="AI36" s="595" t="s">
        <v>887</v>
      </c>
      <c r="AJ36" s="595" t="s">
        <v>887</v>
      </c>
      <c r="AK36" s="595" t="s">
        <v>887</v>
      </c>
      <c r="AL36" s="595" t="s">
        <v>887</v>
      </c>
      <c r="AM36" s="595" t="s">
        <v>887</v>
      </c>
      <c r="AN36" s="595" t="s">
        <v>887</v>
      </c>
      <c r="AO36" s="595" t="s">
        <v>887</v>
      </c>
      <c r="AP36" s="595" t="s">
        <v>887</v>
      </c>
      <c r="AQ36" s="595" t="s">
        <v>887</v>
      </c>
      <c r="AR36" s="595" t="s">
        <v>887</v>
      </c>
      <c r="AS36" s="595" t="s">
        <v>887</v>
      </c>
      <c r="AT36" s="595" t="s">
        <v>887</v>
      </c>
      <c r="AU36" s="595" t="s">
        <v>887</v>
      </c>
      <c r="AV36" s="595" t="s">
        <v>887</v>
      </c>
      <c r="AW36" s="595" t="s">
        <v>887</v>
      </c>
      <c r="AX36" s="595" t="s">
        <v>887</v>
      </c>
      <c r="AY36" s="595" t="s">
        <v>887</v>
      </c>
      <c r="AZ36" s="595" t="s">
        <v>887</v>
      </c>
      <c r="BA36" s="595" t="s">
        <v>887</v>
      </c>
      <c r="BB36" s="595" t="s">
        <v>887</v>
      </c>
      <c r="BC36" s="595" t="s">
        <v>887</v>
      </c>
      <c r="BD36" s="595" t="s">
        <v>887</v>
      </c>
      <c r="BE36" s="598"/>
      <c r="BF36" s="617"/>
      <c r="BG36" s="617"/>
      <c r="BH36" s="617"/>
      <c r="BI36" s="592" t="s">
        <v>887</v>
      </c>
      <c r="BJ36" s="617"/>
      <c r="BK36" s="617"/>
      <c r="BL36" s="611"/>
      <c r="BM36" s="617"/>
      <c r="BN36" s="617"/>
      <c r="BO36" s="617"/>
      <c r="BP36" s="617"/>
      <c r="BQ36" s="617"/>
      <c r="BR36" s="617"/>
      <c r="BS36" s="617"/>
      <c r="BT36" s="617"/>
      <c r="BU36" s="617"/>
      <c r="BV36" s="617"/>
      <c r="BW36" s="617"/>
      <c r="BX36" s="617"/>
      <c r="BY36" s="617"/>
      <c r="BZ36" s="617"/>
      <c r="CA36" s="617"/>
      <c r="CB36" s="617"/>
      <c r="CC36" s="617"/>
      <c r="CD36" s="617"/>
      <c r="CE36" s="617"/>
      <c r="CF36" s="617"/>
      <c r="CG36" s="617"/>
      <c r="CH36" s="617"/>
      <c r="CI36" s="617"/>
      <c r="CJ36" s="617"/>
      <c r="CK36" s="617"/>
      <c r="CL36" s="617"/>
      <c r="CM36" s="617"/>
      <c r="CN36" s="617"/>
      <c r="CO36" s="617"/>
      <c r="CP36" s="617"/>
      <c r="CQ36" s="617"/>
      <c r="CR36" s="617"/>
      <c r="CS36" s="617"/>
    </row>
    <row r="37" spans="1:97" s="14" customFormat="1" x14ac:dyDescent="0.25">
      <c r="A37" s="8">
        <v>33</v>
      </c>
      <c r="B37" s="20" t="s">
        <v>97</v>
      </c>
      <c r="C37" s="20"/>
      <c r="D37" s="4" t="s">
        <v>55</v>
      </c>
      <c r="E37" s="4" t="s">
        <v>75</v>
      </c>
      <c r="F37" s="4" t="s">
        <v>8</v>
      </c>
      <c r="G37" s="595" t="s">
        <v>887</v>
      </c>
      <c r="H37" s="595" t="s">
        <v>887</v>
      </c>
      <c r="I37" s="595" t="s">
        <v>887</v>
      </c>
      <c r="J37" s="595" t="s">
        <v>887</v>
      </c>
      <c r="K37" s="595" t="s">
        <v>887</v>
      </c>
      <c r="L37" s="595" t="s">
        <v>887</v>
      </c>
      <c r="M37" s="595" t="s">
        <v>887</v>
      </c>
      <c r="N37" s="595" t="s">
        <v>887</v>
      </c>
      <c r="O37" s="595" t="s">
        <v>887</v>
      </c>
      <c r="P37" s="595" t="s">
        <v>887</v>
      </c>
      <c r="Q37" s="595" t="s">
        <v>887</v>
      </c>
      <c r="R37" s="595" t="s">
        <v>887</v>
      </c>
      <c r="S37" s="595" t="s">
        <v>887</v>
      </c>
      <c r="T37" s="595" t="s">
        <v>887</v>
      </c>
      <c r="U37" s="595" t="s">
        <v>887</v>
      </c>
      <c r="V37" s="595" t="s">
        <v>887</v>
      </c>
      <c r="W37" s="595" t="s">
        <v>887</v>
      </c>
      <c r="X37" s="595" t="s">
        <v>887</v>
      </c>
      <c r="Y37" s="595" t="s">
        <v>887</v>
      </c>
      <c r="Z37" s="595" t="s">
        <v>887</v>
      </c>
      <c r="AA37" s="595" t="s">
        <v>887</v>
      </c>
      <c r="AB37" s="595" t="s">
        <v>887</v>
      </c>
      <c r="AC37" s="595" t="s">
        <v>887</v>
      </c>
      <c r="AD37" s="595" t="s">
        <v>887</v>
      </c>
      <c r="AE37" s="595" t="s">
        <v>887</v>
      </c>
      <c r="AF37" s="595" t="s">
        <v>887</v>
      </c>
      <c r="AG37" s="595" t="s">
        <v>887</v>
      </c>
      <c r="AH37" s="595" t="s">
        <v>887</v>
      </c>
      <c r="AI37" s="595" t="s">
        <v>887</v>
      </c>
      <c r="AJ37" s="595" t="s">
        <v>887</v>
      </c>
      <c r="AK37" s="595" t="s">
        <v>887</v>
      </c>
      <c r="AL37" s="595" t="s">
        <v>887</v>
      </c>
      <c r="AM37" s="595" t="s">
        <v>887</v>
      </c>
      <c r="AN37" s="595" t="s">
        <v>887</v>
      </c>
      <c r="AO37" s="595" t="s">
        <v>887</v>
      </c>
      <c r="AP37" s="595" t="s">
        <v>887</v>
      </c>
      <c r="AQ37" s="595" t="s">
        <v>887</v>
      </c>
      <c r="AR37" s="595" t="s">
        <v>887</v>
      </c>
      <c r="AS37" s="595" t="s">
        <v>887</v>
      </c>
      <c r="AT37" s="595" t="s">
        <v>887</v>
      </c>
      <c r="AU37" s="595" t="s">
        <v>887</v>
      </c>
      <c r="AV37" s="595" t="s">
        <v>887</v>
      </c>
      <c r="AW37" s="595" t="s">
        <v>887</v>
      </c>
      <c r="AX37" s="595" t="s">
        <v>887</v>
      </c>
      <c r="AY37" s="595" t="s">
        <v>887</v>
      </c>
      <c r="AZ37" s="595" t="s">
        <v>887</v>
      </c>
      <c r="BA37" s="595" t="s">
        <v>887</v>
      </c>
      <c r="BB37" s="595" t="s">
        <v>887</v>
      </c>
      <c r="BC37" s="595" t="s">
        <v>887</v>
      </c>
      <c r="BD37" s="595" t="s">
        <v>887</v>
      </c>
      <c r="BE37" s="598"/>
      <c r="BF37" s="617"/>
      <c r="BG37" s="617"/>
      <c r="BH37" s="617"/>
      <c r="BI37" s="592" t="s">
        <v>887</v>
      </c>
      <c r="BJ37" s="617"/>
      <c r="BK37" s="617"/>
      <c r="BL37" s="611"/>
      <c r="BM37" s="617"/>
      <c r="BN37" s="617"/>
      <c r="BO37" s="617"/>
      <c r="BP37" s="617"/>
      <c r="BQ37" s="617"/>
      <c r="BR37" s="617"/>
      <c r="BS37" s="617"/>
      <c r="BT37" s="617"/>
      <c r="BU37" s="617"/>
      <c r="BV37" s="617"/>
      <c r="BW37" s="617"/>
      <c r="BX37" s="617"/>
      <c r="BY37" s="617"/>
      <c r="BZ37" s="617"/>
      <c r="CA37" s="617"/>
      <c r="CB37" s="617"/>
      <c r="CC37" s="617"/>
      <c r="CD37" s="617"/>
      <c r="CE37" s="617"/>
      <c r="CF37" s="617"/>
      <c r="CG37" s="617"/>
      <c r="CH37" s="617"/>
      <c r="CI37" s="617"/>
      <c r="CJ37" s="617"/>
      <c r="CK37" s="617"/>
      <c r="CL37" s="617"/>
      <c r="CM37" s="617"/>
      <c r="CN37" s="617"/>
      <c r="CO37" s="617"/>
      <c r="CP37" s="617"/>
      <c r="CQ37" s="617"/>
      <c r="CR37" s="617"/>
      <c r="CS37" s="617"/>
    </row>
    <row r="38" spans="1:97" s="14" customFormat="1" x14ac:dyDescent="0.25">
      <c r="A38" s="8">
        <v>34</v>
      </c>
      <c r="B38" s="20" t="s">
        <v>91</v>
      </c>
      <c r="C38" s="20"/>
      <c r="D38" s="4" t="s">
        <v>55</v>
      </c>
      <c r="E38" s="4" t="s">
        <v>75</v>
      </c>
      <c r="F38" s="4" t="s">
        <v>8</v>
      </c>
      <c r="G38" s="595" t="s">
        <v>887</v>
      </c>
      <c r="H38" s="595" t="s">
        <v>887</v>
      </c>
      <c r="I38" s="595" t="s">
        <v>887</v>
      </c>
      <c r="J38" s="595" t="s">
        <v>887</v>
      </c>
      <c r="K38" s="595" t="s">
        <v>887</v>
      </c>
      <c r="L38" s="595" t="s">
        <v>887</v>
      </c>
      <c r="M38" s="595" t="s">
        <v>887</v>
      </c>
      <c r="N38" s="595" t="s">
        <v>887</v>
      </c>
      <c r="O38" s="595" t="s">
        <v>887</v>
      </c>
      <c r="P38" s="595" t="s">
        <v>887</v>
      </c>
      <c r="Q38" s="595" t="s">
        <v>887</v>
      </c>
      <c r="R38" s="595" t="s">
        <v>887</v>
      </c>
      <c r="S38" s="595" t="s">
        <v>887</v>
      </c>
      <c r="T38" s="595" t="s">
        <v>887</v>
      </c>
      <c r="U38" s="595" t="s">
        <v>887</v>
      </c>
      <c r="V38" s="595" t="s">
        <v>887</v>
      </c>
      <c r="W38" s="595" t="s">
        <v>887</v>
      </c>
      <c r="X38" s="595" t="s">
        <v>887</v>
      </c>
      <c r="Y38" s="595" t="s">
        <v>887</v>
      </c>
      <c r="Z38" s="595" t="s">
        <v>887</v>
      </c>
      <c r="AA38" s="595" t="s">
        <v>887</v>
      </c>
      <c r="AB38" s="595" t="s">
        <v>887</v>
      </c>
      <c r="AC38" s="595" t="s">
        <v>887</v>
      </c>
      <c r="AD38" s="595" t="s">
        <v>887</v>
      </c>
      <c r="AE38" s="595" t="s">
        <v>887</v>
      </c>
      <c r="AF38" s="595" t="s">
        <v>887</v>
      </c>
      <c r="AG38" s="595" t="s">
        <v>887</v>
      </c>
      <c r="AH38" s="595" t="s">
        <v>887</v>
      </c>
      <c r="AI38" s="595" t="s">
        <v>887</v>
      </c>
      <c r="AJ38" s="595" t="s">
        <v>887</v>
      </c>
      <c r="AK38" s="595" t="s">
        <v>887</v>
      </c>
      <c r="AL38" s="595" t="s">
        <v>887</v>
      </c>
      <c r="AM38" s="595" t="s">
        <v>887</v>
      </c>
      <c r="AN38" s="595" t="s">
        <v>887</v>
      </c>
      <c r="AO38" s="595" t="s">
        <v>887</v>
      </c>
      <c r="AP38" s="595" t="s">
        <v>887</v>
      </c>
      <c r="AQ38" s="595" t="s">
        <v>887</v>
      </c>
      <c r="AR38" s="595" t="s">
        <v>887</v>
      </c>
      <c r="AS38" s="595" t="s">
        <v>887</v>
      </c>
      <c r="AT38" s="595" t="s">
        <v>887</v>
      </c>
      <c r="AU38" s="595" t="s">
        <v>887</v>
      </c>
      <c r="AV38" s="595" t="s">
        <v>887</v>
      </c>
      <c r="AW38" s="595" t="s">
        <v>887</v>
      </c>
      <c r="AX38" s="595" t="s">
        <v>887</v>
      </c>
      <c r="AY38" s="595" t="s">
        <v>887</v>
      </c>
      <c r="AZ38" s="595" t="s">
        <v>887</v>
      </c>
      <c r="BA38" s="595" t="s">
        <v>887</v>
      </c>
      <c r="BB38" s="595" t="s">
        <v>887</v>
      </c>
      <c r="BC38" s="595" t="s">
        <v>887</v>
      </c>
      <c r="BD38" s="595" t="s">
        <v>887</v>
      </c>
      <c r="BE38" s="598"/>
      <c r="BF38" s="617"/>
      <c r="BG38" s="617"/>
      <c r="BH38" s="617"/>
      <c r="BI38" s="592" t="s">
        <v>887</v>
      </c>
      <c r="BJ38" s="617"/>
      <c r="BK38" s="617"/>
      <c r="BL38" s="611"/>
      <c r="BM38" s="617"/>
      <c r="BN38" s="617"/>
      <c r="BO38" s="617"/>
      <c r="BP38" s="617"/>
      <c r="BQ38" s="617"/>
      <c r="BR38" s="617"/>
      <c r="BS38" s="617"/>
      <c r="BT38" s="617"/>
      <c r="BU38" s="617"/>
      <c r="BV38" s="617"/>
      <c r="BW38" s="617"/>
      <c r="BX38" s="617"/>
      <c r="BY38" s="617"/>
      <c r="BZ38" s="617"/>
      <c r="CA38" s="617"/>
      <c r="CB38" s="617"/>
      <c r="CC38" s="617"/>
      <c r="CD38" s="617"/>
      <c r="CE38" s="617"/>
      <c r="CF38" s="617"/>
      <c r="CG38" s="617"/>
      <c r="CH38" s="617"/>
      <c r="CI38" s="617"/>
      <c r="CJ38" s="617"/>
      <c r="CK38" s="617"/>
      <c r="CL38" s="617"/>
      <c r="CM38" s="617"/>
      <c r="CN38" s="617"/>
      <c r="CO38" s="617"/>
      <c r="CP38" s="617"/>
      <c r="CQ38" s="617"/>
      <c r="CR38" s="617"/>
      <c r="CS38" s="617"/>
    </row>
    <row r="39" spans="1:97" s="14" customFormat="1" x14ac:dyDescent="0.25">
      <c r="A39" s="8">
        <v>35</v>
      </c>
      <c r="B39" s="20" t="s">
        <v>95</v>
      </c>
      <c r="C39" s="20"/>
      <c r="D39" s="4" t="s">
        <v>55</v>
      </c>
      <c r="E39" s="4" t="s">
        <v>75</v>
      </c>
      <c r="F39" s="4" t="s">
        <v>8</v>
      </c>
      <c r="G39" s="595" t="s">
        <v>887</v>
      </c>
      <c r="H39" s="595" t="s">
        <v>887</v>
      </c>
      <c r="I39" s="595" t="s">
        <v>887</v>
      </c>
      <c r="J39" s="595" t="s">
        <v>887</v>
      </c>
      <c r="K39" s="595" t="s">
        <v>887</v>
      </c>
      <c r="L39" s="595" t="s">
        <v>887</v>
      </c>
      <c r="M39" s="595" t="s">
        <v>887</v>
      </c>
      <c r="N39" s="595" t="s">
        <v>887</v>
      </c>
      <c r="O39" s="595" t="s">
        <v>887</v>
      </c>
      <c r="P39" s="595" t="s">
        <v>887</v>
      </c>
      <c r="Q39" s="595" t="s">
        <v>887</v>
      </c>
      <c r="R39" s="595" t="s">
        <v>887</v>
      </c>
      <c r="S39" s="595" t="s">
        <v>887</v>
      </c>
      <c r="T39" s="595" t="s">
        <v>887</v>
      </c>
      <c r="U39" s="595" t="s">
        <v>887</v>
      </c>
      <c r="V39" s="595" t="s">
        <v>887</v>
      </c>
      <c r="W39" s="595" t="s">
        <v>887</v>
      </c>
      <c r="X39" s="595" t="s">
        <v>887</v>
      </c>
      <c r="Y39" s="595" t="s">
        <v>887</v>
      </c>
      <c r="Z39" s="595" t="s">
        <v>887</v>
      </c>
      <c r="AA39" s="595" t="s">
        <v>887</v>
      </c>
      <c r="AB39" s="595" t="s">
        <v>887</v>
      </c>
      <c r="AC39" s="595" t="s">
        <v>887</v>
      </c>
      <c r="AD39" s="595" t="s">
        <v>887</v>
      </c>
      <c r="AE39" s="595" t="s">
        <v>887</v>
      </c>
      <c r="AF39" s="595" t="s">
        <v>887</v>
      </c>
      <c r="AG39" s="595" t="s">
        <v>887</v>
      </c>
      <c r="AH39" s="595" t="s">
        <v>887</v>
      </c>
      <c r="AI39" s="595" t="s">
        <v>887</v>
      </c>
      <c r="AJ39" s="595" t="s">
        <v>887</v>
      </c>
      <c r="AK39" s="595" t="s">
        <v>887</v>
      </c>
      <c r="AL39" s="595" t="s">
        <v>887</v>
      </c>
      <c r="AM39" s="595" t="s">
        <v>887</v>
      </c>
      <c r="AN39" s="595" t="s">
        <v>887</v>
      </c>
      <c r="AO39" s="595" t="s">
        <v>887</v>
      </c>
      <c r="AP39" s="595" t="s">
        <v>887</v>
      </c>
      <c r="AQ39" s="595" t="s">
        <v>887</v>
      </c>
      <c r="AR39" s="595" t="s">
        <v>887</v>
      </c>
      <c r="AS39" s="595" t="s">
        <v>887</v>
      </c>
      <c r="AT39" s="595" t="s">
        <v>887</v>
      </c>
      <c r="AU39" s="595" t="s">
        <v>887</v>
      </c>
      <c r="AV39" s="595" t="s">
        <v>887</v>
      </c>
      <c r="AW39" s="595" t="s">
        <v>887</v>
      </c>
      <c r="AX39" s="595" t="s">
        <v>887</v>
      </c>
      <c r="AY39" s="595" t="s">
        <v>887</v>
      </c>
      <c r="AZ39" s="595" t="s">
        <v>887</v>
      </c>
      <c r="BA39" s="595" t="s">
        <v>887</v>
      </c>
      <c r="BB39" s="595" t="s">
        <v>887</v>
      </c>
      <c r="BC39" s="595" t="s">
        <v>887</v>
      </c>
      <c r="BD39" s="595" t="s">
        <v>887</v>
      </c>
      <c r="BE39" s="598"/>
      <c r="BF39" s="617"/>
      <c r="BG39" s="617"/>
      <c r="BH39" s="617"/>
      <c r="BI39" s="592" t="s">
        <v>887</v>
      </c>
      <c r="BJ39" s="617"/>
      <c r="BK39" s="617"/>
      <c r="BL39" s="611"/>
      <c r="BM39" s="617"/>
      <c r="BN39" s="617"/>
      <c r="BO39" s="617"/>
      <c r="BP39" s="617"/>
      <c r="BQ39" s="617"/>
      <c r="BR39" s="617"/>
      <c r="BS39" s="617"/>
      <c r="BT39" s="617"/>
      <c r="BU39" s="617"/>
      <c r="BV39" s="617"/>
      <c r="BW39" s="617"/>
      <c r="BX39" s="617"/>
      <c r="BY39" s="617"/>
      <c r="BZ39" s="617"/>
      <c r="CA39" s="617"/>
      <c r="CB39" s="617"/>
      <c r="CC39" s="617"/>
      <c r="CD39" s="617"/>
      <c r="CE39" s="617"/>
      <c r="CF39" s="617"/>
      <c r="CG39" s="617"/>
      <c r="CH39" s="617"/>
      <c r="CI39" s="617"/>
      <c r="CJ39" s="617"/>
      <c r="CK39" s="617"/>
      <c r="CL39" s="617"/>
      <c r="CM39" s="617"/>
      <c r="CN39" s="617"/>
      <c r="CO39" s="617"/>
      <c r="CP39" s="617"/>
      <c r="CQ39" s="617"/>
      <c r="CR39" s="617"/>
      <c r="CS39" s="617"/>
    </row>
    <row r="40" spans="1:97" s="14" customFormat="1" x14ac:dyDescent="0.25">
      <c r="A40" s="8">
        <v>36</v>
      </c>
      <c r="B40" s="20" t="s">
        <v>773</v>
      </c>
      <c r="C40" s="20"/>
      <c r="D40" s="4" t="s">
        <v>55</v>
      </c>
      <c r="E40" s="4" t="s">
        <v>75</v>
      </c>
      <c r="F40" s="4" t="s">
        <v>8</v>
      </c>
      <c r="G40" s="595" t="s">
        <v>887</v>
      </c>
      <c r="H40" s="595" t="s">
        <v>887</v>
      </c>
      <c r="I40" s="595" t="s">
        <v>887</v>
      </c>
      <c r="J40" s="595" t="s">
        <v>887</v>
      </c>
      <c r="K40" s="595" t="s">
        <v>887</v>
      </c>
      <c r="L40" s="595" t="s">
        <v>887</v>
      </c>
      <c r="M40" s="595" t="s">
        <v>887</v>
      </c>
      <c r="N40" s="595" t="s">
        <v>887</v>
      </c>
      <c r="O40" s="595" t="s">
        <v>887</v>
      </c>
      <c r="P40" s="595" t="s">
        <v>887</v>
      </c>
      <c r="Q40" s="595" t="s">
        <v>887</v>
      </c>
      <c r="R40" s="595" t="s">
        <v>887</v>
      </c>
      <c r="S40" s="595" t="s">
        <v>887</v>
      </c>
      <c r="T40" s="595" t="s">
        <v>887</v>
      </c>
      <c r="U40" s="595" t="s">
        <v>887</v>
      </c>
      <c r="V40" s="595" t="s">
        <v>887</v>
      </c>
      <c r="W40" s="595" t="s">
        <v>887</v>
      </c>
      <c r="X40" s="595" t="s">
        <v>887</v>
      </c>
      <c r="Y40" s="595" t="s">
        <v>887</v>
      </c>
      <c r="Z40" s="595" t="s">
        <v>887</v>
      </c>
      <c r="AA40" s="595" t="s">
        <v>887</v>
      </c>
      <c r="AB40" s="595" t="s">
        <v>887</v>
      </c>
      <c r="AC40" s="595" t="s">
        <v>887</v>
      </c>
      <c r="AD40" s="595" t="s">
        <v>887</v>
      </c>
      <c r="AE40" s="595" t="s">
        <v>887</v>
      </c>
      <c r="AF40" s="595" t="s">
        <v>887</v>
      </c>
      <c r="AG40" s="595" t="s">
        <v>887</v>
      </c>
      <c r="AH40" s="595" t="s">
        <v>887</v>
      </c>
      <c r="AI40" s="595" t="s">
        <v>887</v>
      </c>
      <c r="AJ40" s="595" t="s">
        <v>887</v>
      </c>
      <c r="AK40" s="595" t="s">
        <v>887</v>
      </c>
      <c r="AL40" s="595" t="s">
        <v>887</v>
      </c>
      <c r="AM40" s="595" t="s">
        <v>887</v>
      </c>
      <c r="AN40" s="595" t="s">
        <v>887</v>
      </c>
      <c r="AO40" s="595" t="s">
        <v>887</v>
      </c>
      <c r="AP40" s="595" t="s">
        <v>887</v>
      </c>
      <c r="AQ40" s="595" t="s">
        <v>887</v>
      </c>
      <c r="AR40" s="595" t="s">
        <v>887</v>
      </c>
      <c r="AS40" s="595" t="s">
        <v>887</v>
      </c>
      <c r="AT40" s="595" t="s">
        <v>887</v>
      </c>
      <c r="AU40" s="595" t="s">
        <v>887</v>
      </c>
      <c r="AV40" s="595" t="s">
        <v>887</v>
      </c>
      <c r="AW40" s="595" t="s">
        <v>887</v>
      </c>
      <c r="AX40" s="595" t="s">
        <v>887</v>
      </c>
      <c r="AY40" s="595" t="s">
        <v>887</v>
      </c>
      <c r="AZ40" s="595" t="s">
        <v>887</v>
      </c>
      <c r="BA40" s="595" t="s">
        <v>887</v>
      </c>
      <c r="BB40" s="595" t="s">
        <v>887</v>
      </c>
      <c r="BC40" s="595" t="s">
        <v>887</v>
      </c>
      <c r="BD40" s="595" t="s">
        <v>887</v>
      </c>
      <c r="BE40" s="598"/>
      <c r="BF40" s="617"/>
      <c r="BG40" s="617"/>
      <c r="BH40" s="617"/>
      <c r="BI40" s="592" t="s">
        <v>887</v>
      </c>
      <c r="BJ40" s="617"/>
      <c r="BK40" s="617"/>
      <c r="BL40" s="611"/>
      <c r="BM40" s="617"/>
      <c r="BN40" s="617"/>
      <c r="BO40" s="617"/>
      <c r="BP40" s="617"/>
      <c r="BQ40" s="617"/>
      <c r="BR40" s="617"/>
      <c r="BS40" s="617"/>
      <c r="BT40" s="617"/>
      <c r="BU40" s="617"/>
      <c r="BV40" s="617"/>
      <c r="BW40" s="617"/>
      <c r="BX40" s="617"/>
      <c r="BY40" s="617"/>
      <c r="BZ40" s="617"/>
      <c r="CA40" s="617"/>
      <c r="CB40" s="617"/>
      <c r="CC40" s="617"/>
      <c r="CD40" s="617"/>
      <c r="CE40" s="617"/>
      <c r="CF40" s="617"/>
      <c r="CG40" s="617"/>
      <c r="CH40" s="617"/>
      <c r="CI40" s="617"/>
      <c r="CJ40" s="617"/>
      <c r="CK40" s="617"/>
      <c r="CL40" s="617"/>
      <c r="CM40" s="617"/>
      <c r="CN40" s="617"/>
      <c r="CO40" s="617"/>
      <c r="CP40" s="617"/>
      <c r="CQ40" s="617"/>
      <c r="CR40" s="617"/>
      <c r="CS40" s="617"/>
    </row>
    <row r="41" spans="1:97" s="14" customFormat="1" x14ac:dyDescent="0.25">
      <c r="A41" s="8">
        <v>37</v>
      </c>
      <c r="B41" s="4" t="s">
        <v>742</v>
      </c>
      <c r="C41" s="4"/>
      <c r="D41" s="4" t="s">
        <v>55</v>
      </c>
      <c r="E41" s="4" t="s">
        <v>75</v>
      </c>
      <c r="F41" s="4" t="s">
        <v>8</v>
      </c>
      <c r="G41" s="595" t="s">
        <v>887</v>
      </c>
      <c r="H41" s="595" t="s">
        <v>887</v>
      </c>
      <c r="I41" s="595" t="s">
        <v>887</v>
      </c>
      <c r="J41" s="595" t="s">
        <v>887</v>
      </c>
      <c r="K41" s="595" t="s">
        <v>887</v>
      </c>
      <c r="L41" s="595" t="s">
        <v>887</v>
      </c>
      <c r="M41" s="595" t="s">
        <v>887</v>
      </c>
      <c r="N41" s="595" t="s">
        <v>887</v>
      </c>
      <c r="O41" s="595" t="s">
        <v>887</v>
      </c>
      <c r="P41" s="595" t="s">
        <v>887</v>
      </c>
      <c r="Q41" s="595" t="s">
        <v>887</v>
      </c>
      <c r="R41" s="595" t="s">
        <v>887</v>
      </c>
      <c r="S41" s="595" t="s">
        <v>887</v>
      </c>
      <c r="T41" s="595" t="s">
        <v>887</v>
      </c>
      <c r="U41" s="595" t="s">
        <v>887</v>
      </c>
      <c r="V41" s="595" t="s">
        <v>887</v>
      </c>
      <c r="W41" s="595" t="s">
        <v>887</v>
      </c>
      <c r="X41" s="595" t="s">
        <v>887</v>
      </c>
      <c r="Y41" s="595" t="s">
        <v>887</v>
      </c>
      <c r="Z41" s="595" t="s">
        <v>887</v>
      </c>
      <c r="AA41" s="595" t="s">
        <v>887</v>
      </c>
      <c r="AB41" s="595" t="s">
        <v>887</v>
      </c>
      <c r="AC41" s="595" t="s">
        <v>887</v>
      </c>
      <c r="AD41" s="595" t="s">
        <v>887</v>
      </c>
      <c r="AE41" s="595" t="s">
        <v>887</v>
      </c>
      <c r="AF41" s="595" t="s">
        <v>887</v>
      </c>
      <c r="AG41" s="595" t="s">
        <v>887</v>
      </c>
      <c r="AH41" s="595" t="s">
        <v>887</v>
      </c>
      <c r="AI41" s="595" t="s">
        <v>887</v>
      </c>
      <c r="AJ41" s="595" t="s">
        <v>887</v>
      </c>
      <c r="AK41" s="595" t="s">
        <v>887</v>
      </c>
      <c r="AL41" s="595" t="s">
        <v>887</v>
      </c>
      <c r="AM41" s="595" t="s">
        <v>887</v>
      </c>
      <c r="AN41" s="595" t="s">
        <v>887</v>
      </c>
      <c r="AO41" s="595" t="s">
        <v>887</v>
      </c>
      <c r="AP41" s="595" t="s">
        <v>887</v>
      </c>
      <c r="AQ41" s="595" t="s">
        <v>887</v>
      </c>
      <c r="AR41" s="595" t="s">
        <v>887</v>
      </c>
      <c r="AS41" s="595" t="s">
        <v>887</v>
      </c>
      <c r="AT41" s="595" t="s">
        <v>887</v>
      </c>
      <c r="AU41" s="595" t="s">
        <v>887</v>
      </c>
      <c r="AV41" s="595" t="s">
        <v>887</v>
      </c>
      <c r="AW41" s="595" t="s">
        <v>887</v>
      </c>
      <c r="AX41" s="595" t="s">
        <v>887</v>
      </c>
      <c r="AY41" s="595" t="s">
        <v>887</v>
      </c>
      <c r="AZ41" s="595" t="s">
        <v>887</v>
      </c>
      <c r="BA41" s="595" t="s">
        <v>887</v>
      </c>
      <c r="BB41" s="595" t="s">
        <v>887</v>
      </c>
      <c r="BC41" s="595" t="s">
        <v>887</v>
      </c>
      <c r="BD41" s="595" t="s">
        <v>887</v>
      </c>
      <c r="BE41" s="582"/>
      <c r="BF41" s="617"/>
      <c r="BG41" s="617"/>
      <c r="BH41" s="617"/>
      <c r="BI41" s="592" t="s">
        <v>887</v>
      </c>
      <c r="BJ41" s="617"/>
      <c r="BK41" s="617"/>
      <c r="BL41" s="611"/>
      <c r="BM41" s="617"/>
      <c r="BN41" s="617"/>
      <c r="BO41" s="617"/>
      <c r="BP41" s="617"/>
      <c r="BQ41" s="617"/>
      <c r="BR41" s="617"/>
      <c r="BS41" s="617"/>
      <c r="BT41" s="617"/>
      <c r="BU41" s="617"/>
      <c r="BV41" s="617"/>
      <c r="BW41" s="617"/>
      <c r="BX41" s="617"/>
      <c r="BY41" s="617"/>
      <c r="BZ41" s="617"/>
      <c r="CA41" s="617"/>
      <c r="CB41" s="617"/>
      <c r="CC41" s="617"/>
      <c r="CD41" s="617"/>
      <c r="CE41" s="617"/>
      <c r="CF41" s="617"/>
      <c r="CG41" s="617"/>
      <c r="CH41" s="617"/>
      <c r="CI41" s="617"/>
      <c r="CJ41" s="617"/>
      <c r="CK41" s="617"/>
      <c r="CL41" s="617"/>
      <c r="CM41" s="617"/>
      <c r="CN41" s="617"/>
      <c r="CO41" s="617"/>
      <c r="CP41" s="617"/>
      <c r="CQ41" s="617"/>
      <c r="CR41" s="617"/>
      <c r="CS41" s="617"/>
    </row>
    <row r="42" spans="1:97" s="14" customFormat="1" x14ac:dyDescent="0.25">
      <c r="A42" s="8">
        <v>38</v>
      </c>
      <c r="B42" s="4" t="s">
        <v>25</v>
      </c>
      <c r="C42" s="4"/>
      <c r="D42" s="4" t="s">
        <v>55</v>
      </c>
      <c r="E42" s="4" t="s">
        <v>75</v>
      </c>
      <c r="F42" s="4" t="s">
        <v>8</v>
      </c>
      <c r="G42" s="595" t="s">
        <v>887</v>
      </c>
      <c r="H42" s="595" t="s">
        <v>887</v>
      </c>
      <c r="I42" s="595" t="s">
        <v>887</v>
      </c>
      <c r="J42" s="595" t="s">
        <v>887</v>
      </c>
      <c r="K42" s="595" t="s">
        <v>887</v>
      </c>
      <c r="L42" s="595" t="s">
        <v>887</v>
      </c>
      <c r="M42" s="595" t="s">
        <v>887</v>
      </c>
      <c r="N42" s="595" t="s">
        <v>887</v>
      </c>
      <c r="O42" s="595" t="s">
        <v>887</v>
      </c>
      <c r="P42" s="595" t="s">
        <v>887</v>
      </c>
      <c r="Q42" s="595" t="s">
        <v>887</v>
      </c>
      <c r="R42" s="595" t="s">
        <v>887</v>
      </c>
      <c r="S42" s="595" t="s">
        <v>887</v>
      </c>
      <c r="T42" s="595" t="s">
        <v>887</v>
      </c>
      <c r="U42" s="595" t="s">
        <v>887</v>
      </c>
      <c r="V42" s="595" t="s">
        <v>887</v>
      </c>
      <c r="W42" s="595" t="s">
        <v>887</v>
      </c>
      <c r="X42" s="595" t="s">
        <v>887</v>
      </c>
      <c r="Y42" s="595" t="s">
        <v>887</v>
      </c>
      <c r="Z42" s="595" t="s">
        <v>887</v>
      </c>
      <c r="AA42" s="595" t="s">
        <v>887</v>
      </c>
      <c r="AB42" s="595" t="s">
        <v>887</v>
      </c>
      <c r="AC42" s="595" t="s">
        <v>887</v>
      </c>
      <c r="AD42" s="595" t="s">
        <v>887</v>
      </c>
      <c r="AE42" s="595" t="s">
        <v>887</v>
      </c>
      <c r="AF42" s="595" t="s">
        <v>887</v>
      </c>
      <c r="AG42" s="595" t="s">
        <v>887</v>
      </c>
      <c r="AH42" s="595" t="s">
        <v>887</v>
      </c>
      <c r="AI42" s="595" t="s">
        <v>887</v>
      </c>
      <c r="AJ42" s="595" t="s">
        <v>887</v>
      </c>
      <c r="AK42" s="595" t="s">
        <v>887</v>
      </c>
      <c r="AL42" s="595" t="s">
        <v>887</v>
      </c>
      <c r="AM42" s="595" t="s">
        <v>887</v>
      </c>
      <c r="AN42" s="595" t="s">
        <v>887</v>
      </c>
      <c r="AO42" s="595" t="s">
        <v>887</v>
      </c>
      <c r="AP42" s="595" t="s">
        <v>887</v>
      </c>
      <c r="AQ42" s="595" t="s">
        <v>887</v>
      </c>
      <c r="AR42" s="595" t="s">
        <v>887</v>
      </c>
      <c r="AS42" s="595" t="s">
        <v>887</v>
      </c>
      <c r="AT42" s="595" t="s">
        <v>887</v>
      </c>
      <c r="AU42" s="595" t="s">
        <v>887</v>
      </c>
      <c r="AV42" s="595" t="s">
        <v>887</v>
      </c>
      <c r="AW42" s="595" t="s">
        <v>887</v>
      </c>
      <c r="AX42" s="595" t="s">
        <v>887</v>
      </c>
      <c r="AY42" s="595" t="s">
        <v>887</v>
      </c>
      <c r="AZ42" s="595" t="s">
        <v>887</v>
      </c>
      <c r="BA42" s="595" t="s">
        <v>887</v>
      </c>
      <c r="BB42" s="595" t="s">
        <v>887</v>
      </c>
      <c r="BC42" s="595" t="s">
        <v>887</v>
      </c>
      <c r="BD42" s="595" t="s">
        <v>887</v>
      </c>
      <c r="BE42" s="582"/>
      <c r="BF42" s="617"/>
      <c r="BG42" s="617"/>
      <c r="BH42" s="617"/>
      <c r="BI42" s="592" t="s">
        <v>887</v>
      </c>
      <c r="BJ42" s="617"/>
      <c r="BK42" s="617"/>
      <c r="BL42" s="611"/>
      <c r="BM42" s="617"/>
      <c r="BN42" s="617"/>
      <c r="BO42" s="617"/>
      <c r="BP42" s="617"/>
      <c r="BQ42" s="617"/>
      <c r="BR42" s="617"/>
      <c r="BS42" s="617"/>
      <c r="BT42" s="617"/>
      <c r="BU42" s="617"/>
      <c r="BV42" s="617"/>
      <c r="BW42" s="617"/>
      <c r="BX42" s="617"/>
      <c r="BY42" s="617"/>
      <c r="BZ42" s="617"/>
      <c r="CA42" s="617"/>
      <c r="CB42" s="617"/>
      <c r="CC42" s="617"/>
      <c r="CD42" s="617"/>
      <c r="CE42" s="617"/>
      <c r="CF42" s="617"/>
      <c r="CG42" s="617"/>
      <c r="CH42" s="617"/>
      <c r="CI42" s="617"/>
      <c r="CJ42" s="617"/>
      <c r="CK42" s="617"/>
      <c r="CL42" s="617"/>
      <c r="CM42" s="617"/>
      <c r="CN42" s="617"/>
      <c r="CO42" s="617"/>
      <c r="CP42" s="617"/>
      <c r="CQ42" s="617"/>
      <c r="CR42" s="617"/>
      <c r="CS42" s="617"/>
    </row>
    <row r="43" spans="1:97" s="14" customFormat="1" x14ac:dyDescent="0.25">
      <c r="A43" s="8">
        <v>39</v>
      </c>
      <c r="B43" s="4" t="s">
        <v>743</v>
      </c>
      <c r="C43" s="4"/>
      <c r="D43" s="4" t="s">
        <v>55</v>
      </c>
      <c r="E43" s="4" t="s">
        <v>75</v>
      </c>
      <c r="F43" s="4" t="s">
        <v>8</v>
      </c>
      <c r="G43" s="595" t="s">
        <v>887</v>
      </c>
      <c r="H43" s="595" t="s">
        <v>887</v>
      </c>
      <c r="I43" s="595" t="s">
        <v>887</v>
      </c>
      <c r="J43" s="595" t="s">
        <v>887</v>
      </c>
      <c r="K43" s="595" t="s">
        <v>887</v>
      </c>
      <c r="L43" s="595" t="s">
        <v>887</v>
      </c>
      <c r="M43" s="595" t="s">
        <v>887</v>
      </c>
      <c r="N43" s="595" t="s">
        <v>887</v>
      </c>
      <c r="O43" s="595" t="s">
        <v>887</v>
      </c>
      <c r="P43" s="595" t="s">
        <v>887</v>
      </c>
      <c r="Q43" s="595" t="s">
        <v>887</v>
      </c>
      <c r="R43" s="595" t="s">
        <v>887</v>
      </c>
      <c r="S43" s="595" t="s">
        <v>887</v>
      </c>
      <c r="T43" s="595" t="s">
        <v>887</v>
      </c>
      <c r="U43" s="595" t="s">
        <v>887</v>
      </c>
      <c r="V43" s="595" t="s">
        <v>887</v>
      </c>
      <c r="W43" s="595" t="s">
        <v>887</v>
      </c>
      <c r="X43" s="595" t="s">
        <v>887</v>
      </c>
      <c r="Y43" s="595" t="s">
        <v>887</v>
      </c>
      <c r="Z43" s="595" t="s">
        <v>887</v>
      </c>
      <c r="AA43" s="595" t="s">
        <v>887</v>
      </c>
      <c r="AB43" s="595" t="s">
        <v>887</v>
      </c>
      <c r="AC43" s="595" t="s">
        <v>887</v>
      </c>
      <c r="AD43" s="595" t="s">
        <v>887</v>
      </c>
      <c r="AE43" s="595" t="s">
        <v>887</v>
      </c>
      <c r="AF43" s="595" t="s">
        <v>887</v>
      </c>
      <c r="AG43" s="595" t="s">
        <v>887</v>
      </c>
      <c r="AH43" s="595" t="s">
        <v>887</v>
      </c>
      <c r="AI43" s="595" t="s">
        <v>887</v>
      </c>
      <c r="AJ43" s="595" t="s">
        <v>887</v>
      </c>
      <c r="AK43" s="595" t="s">
        <v>887</v>
      </c>
      <c r="AL43" s="595" t="s">
        <v>887</v>
      </c>
      <c r="AM43" s="595" t="s">
        <v>887</v>
      </c>
      <c r="AN43" s="595" t="s">
        <v>887</v>
      </c>
      <c r="AO43" s="595" t="s">
        <v>887</v>
      </c>
      <c r="AP43" s="595" t="s">
        <v>887</v>
      </c>
      <c r="AQ43" s="595" t="s">
        <v>887</v>
      </c>
      <c r="AR43" s="595" t="s">
        <v>887</v>
      </c>
      <c r="AS43" s="595" t="s">
        <v>887</v>
      </c>
      <c r="AT43" s="595" t="s">
        <v>887</v>
      </c>
      <c r="AU43" s="595" t="s">
        <v>887</v>
      </c>
      <c r="AV43" s="595" t="s">
        <v>887</v>
      </c>
      <c r="AW43" s="595" t="s">
        <v>887</v>
      </c>
      <c r="AX43" s="595" t="s">
        <v>887</v>
      </c>
      <c r="AY43" s="595" t="s">
        <v>887</v>
      </c>
      <c r="AZ43" s="595" t="s">
        <v>887</v>
      </c>
      <c r="BA43" s="595" t="s">
        <v>887</v>
      </c>
      <c r="BB43" s="595" t="s">
        <v>887</v>
      </c>
      <c r="BC43" s="595" t="s">
        <v>887</v>
      </c>
      <c r="BD43" s="595" t="s">
        <v>887</v>
      </c>
      <c r="BE43" s="582"/>
      <c r="BF43" s="617"/>
      <c r="BG43" s="617"/>
      <c r="BH43" s="617"/>
      <c r="BI43" s="592" t="s">
        <v>887</v>
      </c>
      <c r="BJ43" s="617"/>
      <c r="BK43" s="617"/>
      <c r="BL43" s="611"/>
      <c r="BM43" s="617"/>
      <c r="BN43" s="617"/>
      <c r="BO43" s="617"/>
      <c r="BP43" s="617"/>
      <c r="BQ43" s="617"/>
      <c r="BR43" s="617"/>
      <c r="BS43" s="617"/>
      <c r="BT43" s="617"/>
      <c r="BU43" s="617"/>
      <c r="BV43" s="617"/>
      <c r="BW43" s="617"/>
      <c r="BX43" s="617"/>
      <c r="BY43" s="617"/>
      <c r="BZ43" s="617"/>
      <c r="CA43" s="617"/>
      <c r="CB43" s="617"/>
      <c r="CC43" s="617"/>
      <c r="CD43" s="617"/>
      <c r="CE43" s="617"/>
      <c r="CF43" s="617"/>
      <c r="CG43" s="617"/>
      <c r="CH43" s="617"/>
      <c r="CI43" s="617"/>
      <c r="CJ43" s="617"/>
      <c r="CK43" s="617"/>
      <c r="CL43" s="617"/>
      <c r="CM43" s="617"/>
      <c r="CN43" s="617"/>
      <c r="CO43" s="617"/>
      <c r="CP43" s="617"/>
      <c r="CQ43" s="617"/>
      <c r="CR43" s="617"/>
      <c r="CS43" s="617"/>
    </row>
    <row r="44" spans="1:97" s="14" customFormat="1" x14ac:dyDescent="0.25">
      <c r="A44" s="8">
        <v>40</v>
      </c>
      <c r="B44" s="4" t="s">
        <v>744</v>
      </c>
      <c r="C44" s="4"/>
      <c r="D44" s="4" t="s">
        <v>55</v>
      </c>
      <c r="E44" s="4" t="s">
        <v>75</v>
      </c>
      <c r="F44" s="4" t="s">
        <v>8</v>
      </c>
      <c r="G44" s="595" t="s">
        <v>887</v>
      </c>
      <c r="H44" s="595" t="s">
        <v>887</v>
      </c>
      <c r="I44" s="595" t="s">
        <v>887</v>
      </c>
      <c r="J44" s="595" t="s">
        <v>887</v>
      </c>
      <c r="K44" s="595" t="s">
        <v>887</v>
      </c>
      <c r="L44" s="595" t="s">
        <v>887</v>
      </c>
      <c r="M44" s="595" t="s">
        <v>887</v>
      </c>
      <c r="N44" s="595" t="s">
        <v>887</v>
      </c>
      <c r="O44" s="595" t="s">
        <v>887</v>
      </c>
      <c r="P44" s="595" t="s">
        <v>887</v>
      </c>
      <c r="Q44" s="595" t="s">
        <v>887</v>
      </c>
      <c r="R44" s="595" t="s">
        <v>887</v>
      </c>
      <c r="S44" s="595" t="s">
        <v>887</v>
      </c>
      <c r="T44" s="595" t="s">
        <v>887</v>
      </c>
      <c r="U44" s="595" t="s">
        <v>887</v>
      </c>
      <c r="V44" s="595" t="s">
        <v>887</v>
      </c>
      <c r="W44" s="595" t="s">
        <v>887</v>
      </c>
      <c r="X44" s="595" t="s">
        <v>887</v>
      </c>
      <c r="Y44" s="595" t="s">
        <v>887</v>
      </c>
      <c r="Z44" s="595" t="s">
        <v>887</v>
      </c>
      <c r="AA44" s="595" t="s">
        <v>887</v>
      </c>
      <c r="AB44" s="595" t="s">
        <v>887</v>
      </c>
      <c r="AC44" s="595" t="s">
        <v>887</v>
      </c>
      <c r="AD44" s="595" t="s">
        <v>887</v>
      </c>
      <c r="AE44" s="595" t="s">
        <v>887</v>
      </c>
      <c r="AF44" s="595" t="s">
        <v>887</v>
      </c>
      <c r="AG44" s="595" t="s">
        <v>887</v>
      </c>
      <c r="AH44" s="595" t="s">
        <v>887</v>
      </c>
      <c r="AI44" s="595" t="s">
        <v>887</v>
      </c>
      <c r="AJ44" s="595" t="s">
        <v>887</v>
      </c>
      <c r="AK44" s="595" t="s">
        <v>887</v>
      </c>
      <c r="AL44" s="595" t="s">
        <v>887</v>
      </c>
      <c r="AM44" s="595" t="s">
        <v>887</v>
      </c>
      <c r="AN44" s="595" t="s">
        <v>887</v>
      </c>
      <c r="AO44" s="595" t="s">
        <v>887</v>
      </c>
      <c r="AP44" s="595" t="s">
        <v>887</v>
      </c>
      <c r="AQ44" s="595" t="s">
        <v>887</v>
      </c>
      <c r="AR44" s="595" t="s">
        <v>887</v>
      </c>
      <c r="AS44" s="595" t="s">
        <v>887</v>
      </c>
      <c r="AT44" s="595" t="s">
        <v>887</v>
      </c>
      <c r="AU44" s="595" t="s">
        <v>887</v>
      </c>
      <c r="AV44" s="595" t="s">
        <v>887</v>
      </c>
      <c r="AW44" s="595" t="s">
        <v>887</v>
      </c>
      <c r="AX44" s="595" t="s">
        <v>887</v>
      </c>
      <c r="AY44" s="595" t="s">
        <v>887</v>
      </c>
      <c r="AZ44" s="595" t="s">
        <v>887</v>
      </c>
      <c r="BA44" s="595" t="s">
        <v>887</v>
      </c>
      <c r="BB44" s="595" t="s">
        <v>887</v>
      </c>
      <c r="BC44" s="595" t="s">
        <v>887</v>
      </c>
      <c r="BD44" s="595" t="s">
        <v>887</v>
      </c>
      <c r="BE44" s="592"/>
      <c r="BF44" s="617"/>
      <c r="BG44" s="617"/>
      <c r="BH44" s="617"/>
      <c r="BI44" s="592" t="s">
        <v>887</v>
      </c>
      <c r="BJ44" s="617"/>
      <c r="BK44" s="617"/>
      <c r="BL44" s="611"/>
      <c r="BM44" s="617"/>
      <c r="BN44" s="617"/>
      <c r="BO44" s="617"/>
      <c r="BP44" s="617"/>
      <c r="BQ44" s="617"/>
      <c r="BR44" s="617"/>
      <c r="BS44" s="617"/>
      <c r="BT44" s="617"/>
      <c r="BU44" s="617"/>
      <c r="BV44" s="617"/>
      <c r="BW44" s="617"/>
      <c r="BX44" s="617"/>
      <c r="BY44" s="617"/>
      <c r="BZ44" s="617"/>
      <c r="CA44" s="617"/>
      <c r="CB44" s="617"/>
      <c r="CC44" s="617"/>
      <c r="CD44" s="617"/>
      <c r="CE44" s="617"/>
      <c r="CF44" s="617"/>
      <c r="CG44" s="617"/>
      <c r="CH44" s="617"/>
      <c r="CI44" s="617"/>
      <c r="CJ44" s="617"/>
      <c r="CK44" s="617"/>
      <c r="CL44" s="617"/>
      <c r="CM44" s="617"/>
      <c r="CN44" s="617"/>
      <c r="CO44" s="617"/>
      <c r="CP44" s="617"/>
      <c r="CQ44" s="617"/>
      <c r="CR44" s="617"/>
      <c r="CS44" s="617"/>
    </row>
    <row r="45" spans="1:97" s="14" customFormat="1" x14ac:dyDescent="0.25">
      <c r="A45" s="8">
        <v>41</v>
      </c>
      <c r="B45" s="20" t="s">
        <v>93</v>
      </c>
      <c r="C45" s="20"/>
      <c r="D45" s="4" t="s">
        <v>55</v>
      </c>
      <c r="E45" s="4" t="s">
        <v>75</v>
      </c>
      <c r="F45" s="4" t="s">
        <v>8</v>
      </c>
      <c r="G45" s="595" t="s">
        <v>887</v>
      </c>
      <c r="H45" s="595" t="s">
        <v>887</v>
      </c>
      <c r="I45" s="595" t="s">
        <v>887</v>
      </c>
      <c r="J45" s="595" t="s">
        <v>887</v>
      </c>
      <c r="K45" s="595" t="s">
        <v>887</v>
      </c>
      <c r="L45" s="595" t="s">
        <v>887</v>
      </c>
      <c r="M45" s="595" t="s">
        <v>887</v>
      </c>
      <c r="N45" s="595" t="s">
        <v>887</v>
      </c>
      <c r="O45" s="595" t="s">
        <v>887</v>
      </c>
      <c r="P45" s="595" t="s">
        <v>887</v>
      </c>
      <c r="Q45" s="595" t="s">
        <v>887</v>
      </c>
      <c r="R45" s="595" t="s">
        <v>887</v>
      </c>
      <c r="S45" s="595" t="s">
        <v>887</v>
      </c>
      <c r="T45" s="595" t="s">
        <v>887</v>
      </c>
      <c r="U45" s="595" t="s">
        <v>887</v>
      </c>
      <c r="V45" s="595" t="s">
        <v>887</v>
      </c>
      <c r="W45" s="595" t="s">
        <v>887</v>
      </c>
      <c r="X45" s="595" t="s">
        <v>887</v>
      </c>
      <c r="Y45" s="595" t="s">
        <v>887</v>
      </c>
      <c r="Z45" s="595" t="s">
        <v>887</v>
      </c>
      <c r="AA45" s="595" t="s">
        <v>887</v>
      </c>
      <c r="AB45" s="595" t="s">
        <v>887</v>
      </c>
      <c r="AC45" s="595" t="s">
        <v>887</v>
      </c>
      <c r="AD45" s="595" t="s">
        <v>887</v>
      </c>
      <c r="AE45" s="595" t="s">
        <v>887</v>
      </c>
      <c r="AF45" s="595" t="s">
        <v>887</v>
      </c>
      <c r="AG45" s="595" t="s">
        <v>887</v>
      </c>
      <c r="AH45" s="595" t="s">
        <v>887</v>
      </c>
      <c r="AI45" s="595" t="s">
        <v>887</v>
      </c>
      <c r="AJ45" s="595" t="s">
        <v>887</v>
      </c>
      <c r="AK45" s="595" t="s">
        <v>887</v>
      </c>
      <c r="AL45" s="595" t="s">
        <v>887</v>
      </c>
      <c r="AM45" s="595" t="s">
        <v>887</v>
      </c>
      <c r="AN45" s="595" t="s">
        <v>887</v>
      </c>
      <c r="AO45" s="595" t="s">
        <v>887</v>
      </c>
      <c r="AP45" s="595" t="s">
        <v>887</v>
      </c>
      <c r="AQ45" s="595" t="s">
        <v>887</v>
      </c>
      <c r="AR45" s="595" t="s">
        <v>887</v>
      </c>
      <c r="AS45" s="595" t="s">
        <v>887</v>
      </c>
      <c r="AT45" s="595" t="s">
        <v>887</v>
      </c>
      <c r="AU45" s="595" t="s">
        <v>887</v>
      </c>
      <c r="AV45" s="595" t="s">
        <v>887</v>
      </c>
      <c r="AW45" s="595" t="s">
        <v>887</v>
      </c>
      <c r="AX45" s="595" t="s">
        <v>887</v>
      </c>
      <c r="AY45" s="595" t="s">
        <v>887</v>
      </c>
      <c r="AZ45" s="595" t="s">
        <v>887</v>
      </c>
      <c r="BA45" s="595" t="s">
        <v>887</v>
      </c>
      <c r="BB45" s="595" t="s">
        <v>887</v>
      </c>
      <c r="BC45" s="595" t="s">
        <v>887</v>
      </c>
      <c r="BD45" s="595" t="s">
        <v>887</v>
      </c>
      <c r="BE45" s="598"/>
      <c r="BF45" s="617"/>
      <c r="BG45" s="617"/>
      <c r="BH45" s="617"/>
      <c r="BI45" s="592" t="s">
        <v>887</v>
      </c>
      <c r="BJ45" s="617"/>
      <c r="BK45" s="617"/>
      <c r="BL45" s="611"/>
      <c r="BM45" s="617"/>
      <c r="BN45" s="617"/>
      <c r="BO45" s="617"/>
      <c r="BP45" s="617"/>
      <c r="BQ45" s="617"/>
      <c r="BR45" s="617"/>
      <c r="BS45" s="617"/>
      <c r="BT45" s="617"/>
      <c r="BU45" s="617"/>
      <c r="BV45" s="617"/>
      <c r="BW45" s="617"/>
      <c r="BX45" s="617"/>
      <c r="BY45" s="617"/>
      <c r="BZ45" s="617"/>
      <c r="CA45" s="617"/>
      <c r="CB45" s="617"/>
      <c r="CC45" s="617"/>
      <c r="CD45" s="617"/>
      <c r="CE45" s="617"/>
      <c r="CF45" s="617"/>
      <c r="CG45" s="617"/>
      <c r="CH45" s="617"/>
      <c r="CI45" s="617"/>
      <c r="CJ45" s="617"/>
      <c r="CK45" s="617"/>
      <c r="CL45" s="617"/>
      <c r="CM45" s="617"/>
      <c r="CN45" s="617"/>
      <c r="CO45" s="617"/>
      <c r="CP45" s="617"/>
      <c r="CQ45" s="617"/>
      <c r="CR45" s="617"/>
      <c r="CS45" s="617"/>
    </row>
    <row r="46" spans="1:97" s="14" customFormat="1" x14ac:dyDescent="0.25">
      <c r="A46" s="8">
        <v>42</v>
      </c>
      <c r="B46" s="4" t="s">
        <v>739</v>
      </c>
      <c r="C46" s="4"/>
      <c r="D46" s="4" t="s">
        <v>55</v>
      </c>
      <c r="E46" s="4" t="s">
        <v>74</v>
      </c>
      <c r="F46" s="4" t="s">
        <v>6</v>
      </c>
      <c r="G46" s="595" t="s">
        <v>887</v>
      </c>
      <c r="H46" s="595">
        <v>10002</v>
      </c>
      <c r="I46" s="595" t="s">
        <v>887</v>
      </c>
      <c r="J46" s="595">
        <v>10004</v>
      </c>
      <c r="K46" s="595">
        <v>10005</v>
      </c>
      <c r="L46" s="595" t="s">
        <v>887</v>
      </c>
      <c r="M46" s="595">
        <v>10002</v>
      </c>
      <c r="N46" s="595" t="s">
        <v>887</v>
      </c>
      <c r="O46" s="595">
        <v>10004</v>
      </c>
      <c r="P46" s="595">
        <v>10005</v>
      </c>
      <c r="Q46" s="595"/>
      <c r="R46" s="595" t="s">
        <v>887</v>
      </c>
      <c r="S46" s="595"/>
      <c r="T46" s="595" t="s">
        <v>887</v>
      </c>
      <c r="U46" s="595" t="s">
        <v>887</v>
      </c>
      <c r="V46" s="595" t="s">
        <v>887</v>
      </c>
      <c r="W46" s="595">
        <v>10002</v>
      </c>
      <c r="X46" s="595" t="s">
        <v>887</v>
      </c>
      <c r="Y46" s="595">
        <v>10004</v>
      </c>
      <c r="Z46" s="595">
        <v>10005</v>
      </c>
      <c r="AA46" s="595" t="s">
        <v>887</v>
      </c>
      <c r="AB46" s="595">
        <v>10002</v>
      </c>
      <c r="AC46" s="595" t="s">
        <v>887</v>
      </c>
      <c r="AD46" s="595">
        <v>10004</v>
      </c>
      <c r="AE46" s="595">
        <v>10005</v>
      </c>
      <c r="AF46" s="595" t="s">
        <v>887</v>
      </c>
      <c r="AG46" s="595" t="s">
        <v>887</v>
      </c>
      <c r="AH46" s="595" t="s">
        <v>887</v>
      </c>
      <c r="AI46" s="595" t="s">
        <v>887</v>
      </c>
      <c r="AJ46" s="595" t="s">
        <v>887</v>
      </c>
      <c r="AK46" s="595" t="s">
        <v>887</v>
      </c>
      <c r="AL46" s="595" t="s">
        <v>887</v>
      </c>
      <c r="AM46" s="595" t="s">
        <v>887</v>
      </c>
      <c r="AN46" s="595" t="s">
        <v>887</v>
      </c>
      <c r="AO46" s="595" t="s">
        <v>887</v>
      </c>
      <c r="AP46" s="595" t="s">
        <v>887</v>
      </c>
      <c r="AQ46" s="595" t="s">
        <v>887</v>
      </c>
      <c r="AR46" s="595" t="s">
        <v>887</v>
      </c>
      <c r="AS46" s="595" t="s">
        <v>887</v>
      </c>
      <c r="AT46" s="595" t="s">
        <v>887</v>
      </c>
      <c r="AU46" s="595" t="s">
        <v>887</v>
      </c>
      <c r="AV46" s="595" t="s">
        <v>887</v>
      </c>
      <c r="AW46" s="595" t="s">
        <v>887</v>
      </c>
      <c r="AX46" s="595" t="s">
        <v>887</v>
      </c>
      <c r="AY46" s="595" t="s">
        <v>887</v>
      </c>
      <c r="AZ46" s="595" t="s">
        <v>887</v>
      </c>
      <c r="BA46" s="595" t="s">
        <v>887</v>
      </c>
      <c r="BB46" s="595" t="s">
        <v>887</v>
      </c>
      <c r="BC46" s="595" t="s">
        <v>887</v>
      </c>
      <c r="BD46" s="595" t="s">
        <v>887</v>
      </c>
      <c r="BE46" s="582"/>
      <c r="BF46" s="617"/>
      <c r="BG46" s="617"/>
      <c r="BH46" s="617"/>
      <c r="BI46" s="592" t="s">
        <v>887</v>
      </c>
      <c r="BJ46" s="617"/>
      <c r="BK46" s="617"/>
      <c r="BL46" s="611"/>
      <c r="BM46" s="617"/>
      <c r="BN46" s="617"/>
      <c r="BO46" s="617"/>
      <c r="BP46" s="617"/>
      <c r="BQ46" s="617"/>
      <c r="BR46" s="617"/>
      <c r="BS46" s="617"/>
      <c r="BT46" s="617"/>
      <c r="BU46" s="617"/>
      <c r="BV46" s="617"/>
      <c r="BW46" s="617"/>
      <c r="BX46" s="617"/>
      <c r="BY46" s="617"/>
      <c r="BZ46" s="617"/>
      <c r="CA46" s="617"/>
      <c r="CB46" s="617"/>
      <c r="CC46" s="617"/>
      <c r="CD46" s="617"/>
      <c r="CE46" s="617"/>
      <c r="CF46" s="617"/>
      <c r="CG46" s="617"/>
      <c r="CH46" s="617"/>
      <c r="CI46" s="617"/>
      <c r="CJ46" s="617"/>
      <c r="CK46" s="617"/>
      <c r="CL46" s="617"/>
      <c r="CM46" s="617"/>
      <c r="CN46" s="617"/>
      <c r="CO46" s="617"/>
      <c r="CP46" s="617"/>
      <c r="CQ46" s="617"/>
      <c r="CR46" s="617"/>
      <c r="CS46" s="617"/>
    </row>
    <row r="47" spans="1:97" s="14" customFormat="1" x14ac:dyDescent="0.25">
      <c r="A47" s="8">
        <v>43</v>
      </c>
      <c r="B47" s="4" t="s">
        <v>745</v>
      </c>
      <c r="C47" s="4"/>
      <c r="D47" s="4" t="s">
        <v>55</v>
      </c>
      <c r="E47" s="4" t="s">
        <v>75</v>
      </c>
      <c r="F47" s="4" t="s">
        <v>8</v>
      </c>
      <c r="G47" s="595" t="s">
        <v>887</v>
      </c>
      <c r="H47" s="595" t="s">
        <v>887</v>
      </c>
      <c r="I47" s="595" t="s">
        <v>887</v>
      </c>
      <c r="J47" s="595" t="s">
        <v>887</v>
      </c>
      <c r="K47" s="595" t="s">
        <v>887</v>
      </c>
      <c r="L47" s="595" t="s">
        <v>887</v>
      </c>
      <c r="M47" s="595" t="s">
        <v>887</v>
      </c>
      <c r="N47" s="595" t="s">
        <v>887</v>
      </c>
      <c r="O47" s="595" t="s">
        <v>887</v>
      </c>
      <c r="P47" s="595" t="s">
        <v>887</v>
      </c>
      <c r="Q47" s="595" t="s">
        <v>887</v>
      </c>
      <c r="R47" s="595" t="s">
        <v>887</v>
      </c>
      <c r="S47" s="595" t="s">
        <v>887</v>
      </c>
      <c r="T47" s="595" t="s">
        <v>887</v>
      </c>
      <c r="U47" s="595" t="s">
        <v>887</v>
      </c>
      <c r="V47" s="595" t="s">
        <v>887</v>
      </c>
      <c r="W47" s="595" t="s">
        <v>887</v>
      </c>
      <c r="X47" s="595" t="s">
        <v>887</v>
      </c>
      <c r="Y47" s="595" t="s">
        <v>887</v>
      </c>
      <c r="Z47" s="595" t="s">
        <v>887</v>
      </c>
      <c r="AA47" s="595" t="s">
        <v>887</v>
      </c>
      <c r="AB47" s="595" t="s">
        <v>887</v>
      </c>
      <c r="AC47" s="595" t="s">
        <v>887</v>
      </c>
      <c r="AD47" s="595" t="s">
        <v>887</v>
      </c>
      <c r="AE47" s="595" t="s">
        <v>887</v>
      </c>
      <c r="AF47" s="595" t="s">
        <v>887</v>
      </c>
      <c r="AG47" s="595" t="s">
        <v>887</v>
      </c>
      <c r="AH47" s="595" t="s">
        <v>887</v>
      </c>
      <c r="AI47" s="595" t="s">
        <v>887</v>
      </c>
      <c r="AJ47" s="595" t="s">
        <v>887</v>
      </c>
      <c r="AK47" s="595" t="s">
        <v>887</v>
      </c>
      <c r="AL47" s="595" t="s">
        <v>887</v>
      </c>
      <c r="AM47" s="595" t="s">
        <v>887</v>
      </c>
      <c r="AN47" s="595" t="s">
        <v>887</v>
      </c>
      <c r="AO47" s="595" t="s">
        <v>887</v>
      </c>
      <c r="AP47" s="595" t="s">
        <v>887</v>
      </c>
      <c r="AQ47" s="595" t="s">
        <v>887</v>
      </c>
      <c r="AR47" s="595" t="s">
        <v>887</v>
      </c>
      <c r="AS47" s="595" t="s">
        <v>887</v>
      </c>
      <c r="AT47" s="595" t="s">
        <v>887</v>
      </c>
      <c r="AU47" s="595" t="s">
        <v>887</v>
      </c>
      <c r="AV47" s="595" t="s">
        <v>887</v>
      </c>
      <c r="AW47" s="595" t="s">
        <v>887</v>
      </c>
      <c r="AX47" s="595" t="s">
        <v>887</v>
      </c>
      <c r="AY47" s="595" t="s">
        <v>887</v>
      </c>
      <c r="AZ47" s="595" t="s">
        <v>887</v>
      </c>
      <c r="BA47" s="595" t="s">
        <v>887</v>
      </c>
      <c r="BB47" s="595" t="s">
        <v>887</v>
      </c>
      <c r="BC47" s="595" t="s">
        <v>887</v>
      </c>
      <c r="BD47" s="595" t="s">
        <v>887</v>
      </c>
      <c r="BE47" s="582"/>
      <c r="BF47" s="617"/>
      <c r="BG47" s="617"/>
      <c r="BH47" s="617"/>
      <c r="BI47" s="592" t="s">
        <v>887</v>
      </c>
      <c r="BJ47" s="617"/>
      <c r="BK47" s="617"/>
      <c r="BL47" s="611"/>
      <c r="BM47" s="617"/>
      <c r="BN47" s="617"/>
      <c r="BO47" s="617"/>
      <c r="BP47" s="617"/>
      <c r="BQ47" s="617"/>
      <c r="BR47" s="617"/>
      <c r="BS47" s="617"/>
      <c r="BT47" s="617"/>
      <c r="BU47" s="617"/>
      <c r="BV47" s="617"/>
      <c r="BW47" s="617"/>
      <c r="BX47" s="617"/>
      <c r="BY47" s="617"/>
      <c r="BZ47" s="617"/>
      <c r="CA47" s="617"/>
      <c r="CB47" s="617"/>
      <c r="CC47" s="617"/>
      <c r="CD47" s="617"/>
      <c r="CE47" s="617"/>
      <c r="CF47" s="617"/>
      <c r="CG47" s="617"/>
      <c r="CH47" s="617"/>
      <c r="CI47" s="617"/>
      <c r="CJ47" s="617"/>
      <c r="CK47" s="617"/>
      <c r="CL47" s="617"/>
      <c r="CM47" s="617"/>
      <c r="CN47" s="617"/>
      <c r="CO47" s="617"/>
      <c r="CP47" s="617"/>
      <c r="CQ47" s="617"/>
      <c r="CR47" s="617"/>
      <c r="CS47" s="617"/>
    </row>
    <row r="48" spans="1:97" s="14" customFormat="1" x14ac:dyDescent="0.25">
      <c r="A48" s="8">
        <v>44</v>
      </c>
      <c r="B48" s="20" t="s">
        <v>96</v>
      </c>
      <c r="C48" s="20"/>
      <c r="D48" s="4" t="s">
        <v>55</v>
      </c>
      <c r="E48" s="4" t="s">
        <v>75</v>
      </c>
      <c r="F48" s="4" t="s">
        <v>8</v>
      </c>
      <c r="G48" s="595" t="s">
        <v>887</v>
      </c>
      <c r="H48" s="595" t="s">
        <v>887</v>
      </c>
      <c r="I48" s="595" t="s">
        <v>887</v>
      </c>
      <c r="J48" s="595" t="s">
        <v>887</v>
      </c>
      <c r="K48" s="595" t="s">
        <v>887</v>
      </c>
      <c r="L48" s="595" t="s">
        <v>887</v>
      </c>
      <c r="M48" s="595" t="s">
        <v>887</v>
      </c>
      <c r="N48" s="595" t="s">
        <v>887</v>
      </c>
      <c r="O48" s="595" t="s">
        <v>887</v>
      </c>
      <c r="P48" s="595" t="s">
        <v>887</v>
      </c>
      <c r="Q48" s="595" t="s">
        <v>887</v>
      </c>
      <c r="R48" s="595" t="s">
        <v>887</v>
      </c>
      <c r="S48" s="595" t="s">
        <v>887</v>
      </c>
      <c r="T48" s="595" t="s">
        <v>887</v>
      </c>
      <c r="U48" s="595" t="s">
        <v>887</v>
      </c>
      <c r="V48" s="595" t="s">
        <v>887</v>
      </c>
      <c r="W48" s="595" t="s">
        <v>887</v>
      </c>
      <c r="X48" s="595" t="s">
        <v>887</v>
      </c>
      <c r="Y48" s="595" t="s">
        <v>887</v>
      </c>
      <c r="Z48" s="595" t="s">
        <v>887</v>
      </c>
      <c r="AA48" s="595" t="s">
        <v>887</v>
      </c>
      <c r="AB48" s="595" t="s">
        <v>887</v>
      </c>
      <c r="AC48" s="595" t="s">
        <v>887</v>
      </c>
      <c r="AD48" s="595" t="s">
        <v>887</v>
      </c>
      <c r="AE48" s="595" t="s">
        <v>887</v>
      </c>
      <c r="AF48" s="595" t="s">
        <v>887</v>
      </c>
      <c r="AG48" s="595" t="s">
        <v>887</v>
      </c>
      <c r="AH48" s="595" t="s">
        <v>887</v>
      </c>
      <c r="AI48" s="595" t="s">
        <v>887</v>
      </c>
      <c r="AJ48" s="595" t="s">
        <v>887</v>
      </c>
      <c r="AK48" s="595" t="s">
        <v>887</v>
      </c>
      <c r="AL48" s="595" t="s">
        <v>887</v>
      </c>
      <c r="AM48" s="595" t="s">
        <v>887</v>
      </c>
      <c r="AN48" s="595" t="s">
        <v>887</v>
      </c>
      <c r="AO48" s="595" t="s">
        <v>887</v>
      </c>
      <c r="AP48" s="595" t="s">
        <v>887</v>
      </c>
      <c r="AQ48" s="595" t="s">
        <v>887</v>
      </c>
      <c r="AR48" s="595" t="s">
        <v>887</v>
      </c>
      <c r="AS48" s="595" t="s">
        <v>887</v>
      </c>
      <c r="AT48" s="595" t="s">
        <v>887</v>
      </c>
      <c r="AU48" s="595" t="s">
        <v>887</v>
      </c>
      <c r="AV48" s="595" t="s">
        <v>887</v>
      </c>
      <c r="AW48" s="595" t="s">
        <v>887</v>
      </c>
      <c r="AX48" s="595" t="s">
        <v>887</v>
      </c>
      <c r="AY48" s="595" t="s">
        <v>887</v>
      </c>
      <c r="AZ48" s="595" t="s">
        <v>887</v>
      </c>
      <c r="BA48" s="595" t="s">
        <v>887</v>
      </c>
      <c r="BB48" s="595" t="s">
        <v>887</v>
      </c>
      <c r="BC48" s="595" t="s">
        <v>887</v>
      </c>
      <c r="BD48" s="595" t="s">
        <v>887</v>
      </c>
      <c r="BE48" s="598"/>
      <c r="BF48" s="617"/>
      <c r="BG48" s="617"/>
      <c r="BH48" s="617"/>
      <c r="BI48" s="592" t="s">
        <v>887</v>
      </c>
      <c r="BJ48" s="617"/>
      <c r="BK48" s="617"/>
      <c r="BL48" s="611"/>
      <c r="BM48" s="617"/>
      <c r="BN48" s="617"/>
      <c r="BO48" s="617"/>
      <c r="BP48" s="617"/>
      <c r="BQ48" s="617"/>
      <c r="BR48" s="617"/>
      <c r="BS48" s="617"/>
      <c r="BT48" s="617"/>
      <c r="BU48" s="617"/>
      <c r="BV48" s="617"/>
      <c r="BW48" s="617"/>
      <c r="BX48" s="617"/>
      <c r="BY48" s="617"/>
      <c r="BZ48" s="617"/>
      <c r="CA48" s="617"/>
      <c r="CB48" s="617"/>
      <c r="CC48" s="617"/>
      <c r="CD48" s="617"/>
      <c r="CE48" s="617"/>
      <c r="CF48" s="617"/>
      <c r="CG48" s="617"/>
      <c r="CH48" s="617"/>
      <c r="CI48" s="617"/>
      <c r="CJ48" s="617"/>
      <c r="CK48" s="617"/>
      <c r="CL48" s="617"/>
      <c r="CM48" s="617"/>
      <c r="CN48" s="617"/>
      <c r="CO48" s="617"/>
      <c r="CP48" s="617"/>
      <c r="CQ48" s="617"/>
      <c r="CR48" s="617"/>
      <c r="CS48" s="617"/>
    </row>
    <row r="49" spans="1:97" s="14" customFormat="1" x14ac:dyDescent="0.25">
      <c r="A49" s="8">
        <v>45</v>
      </c>
      <c r="B49" s="5" t="s">
        <v>740</v>
      </c>
      <c r="C49" s="5"/>
      <c r="D49" s="4" t="s">
        <v>55</v>
      </c>
      <c r="E49" s="4" t="s">
        <v>75</v>
      </c>
      <c r="F49" s="4" t="s">
        <v>8</v>
      </c>
      <c r="G49" s="595" t="s">
        <v>887</v>
      </c>
      <c r="H49" s="595" t="s">
        <v>887</v>
      </c>
      <c r="I49" s="595" t="s">
        <v>887</v>
      </c>
      <c r="J49" s="595" t="s">
        <v>887</v>
      </c>
      <c r="K49" s="595" t="s">
        <v>887</v>
      </c>
      <c r="L49" s="595" t="s">
        <v>887</v>
      </c>
      <c r="M49" s="595" t="s">
        <v>887</v>
      </c>
      <c r="N49" s="595" t="s">
        <v>887</v>
      </c>
      <c r="O49" s="595" t="s">
        <v>887</v>
      </c>
      <c r="P49" s="595" t="s">
        <v>887</v>
      </c>
      <c r="Q49" s="595" t="s">
        <v>887</v>
      </c>
      <c r="R49" s="595" t="s">
        <v>887</v>
      </c>
      <c r="S49" s="595" t="s">
        <v>887</v>
      </c>
      <c r="T49" s="595" t="s">
        <v>887</v>
      </c>
      <c r="U49" s="595" t="s">
        <v>887</v>
      </c>
      <c r="V49" s="595" t="s">
        <v>887</v>
      </c>
      <c r="W49" s="595" t="s">
        <v>887</v>
      </c>
      <c r="X49" s="595" t="s">
        <v>887</v>
      </c>
      <c r="Y49" s="595" t="s">
        <v>887</v>
      </c>
      <c r="Z49" s="595" t="s">
        <v>887</v>
      </c>
      <c r="AA49" s="595" t="s">
        <v>887</v>
      </c>
      <c r="AB49" s="595" t="s">
        <v>887</v>
      </c>
      <c r="AC49" s="595" t="s">
        <v>887</v>
      </c>
      <c r="AD49" s="595" t="s">
        <v>887</v>
      </c>
      <c r="AE49" s="595" t="s">
        <v>887</v>
      </c>
      <c r="AF49" s="595" t="s">
        <v>887</v>
      </c>
      <c r="AG49" s="595" t="s">
        <v>887</v>
      </c>
      <c r="AH49" s="595" t="s">
        <v>887</v>
      </c>
      <c r="AI49" s="595" t="s">
        <v>887</v>
      </c>
      <c r="AJ49" s="595" t="s">
        <v>887</v>
      </c>
      <c r="AK49" s="595" t="s">
        <v>887</v>
      </c>
      <c r="AL49" s="595" t="s">
        <v>887</v>
      </c>
      <c r="AM49" s="595" t="s">
        <v>887</v>
      </c>
      <c r="AN49" s="595" t="s">
        <v>887</v>
      </c>
      <c r="AO49" s="595" t="s">
        <v>887</v>
      </c>
      <c r="AP49" s="595" t="s">
        <v>887</v>
      </c>
      <c r="AQ49" s="595" t="s">
        <v>887</v>
      </c>
      <c r="AR49" s="595" t="s">
        <v>887</v>
      </c>
      <c r="AS49" s="595" t="s">
        <v>887</v>
      </c>
      <c r="AT49" s="595" t="s">
        <v>887</v>
      </c>
      <c r="AU49" s="595" t="s">
        <v>887</v>
      </c>
      <c r="AV49" s="595" t="s">
        <v>887</v>
      </c>
      <c r="AW49" s="595" t="s">
        <v>887</v>
      </c>
      <c r="AX49" s="595" t="s">
        <v>887</v>
      </c>
      <c r="AY49" s="595" t="s">
        <v>887</v>
      </c>
      <c r="AZ49" s="595" t="s">
        <v>887</v>
      </c>
      <c r="BA49" s="595" t="s">
        <v>887</v>
      </c>
      <c r="BB49" s="595" t="s">
        <v>887</v>
      </c>
      <c r="BC49" s="595" t="s">
        <v>887</v>
      </c>
      <c r="BD49" s="595" t="s">
        <v>887</v>
      </c>
      <c r="BE49" s="598"/>
      <c r="BF49" s="617"/>
      <c r="BG49" s="617"/>
      <c r="BH49" s="617"/>
      <c r="BI49" s="592" t="s">
        <v>887</v>
      </c>
      <c r="BJ49" s="617"/>
      <c r="BK49" s="617"/>
      <c r="BL49" s="611"/>
      <c r="BM49" s="617"/>
      <c r="BN49" s="617"/>
      <c r="BO49" s="617"/>
      <c r="BP49" s="617"/>
      <c r="BQ49" s="617"/>
      <c r="BR49" s="617"/>
      <c r="BS49" s="617"/>
      <c r="BT49" s="617"/>
      <c r="BU49" s="617"/>
      <c r="BV49" s="617"/>
      <c r="BW49" s="617"/>
      <c r="BX49" s="617"/>
      <c r="BY49" s="617"/>
      <c r="BZ49" s="617"/>
      <c r="CA49" s="617"/>
      <c r="CB49" s="617"/>
      <c r="CC49" s="617"/>
      <c r="CD49" s="617"/>
      <c r="CE49" s="617"/>
      <c r="CF49" s="617"/>
      <c r="CG49" s="617"/>
      <c r="CH49" s="617"/>
      <c r="CI49" s="617"/>
      <c r="CJ49" s="617"/>
      <c r="CK49" s="617"/>
      <c r="CL49" s="617"/>
      <c r="CM49" s="617"/>
      <c r="CN49" s="617"/>
      <c r="CO49" s="617"/>
      <c r="CP49" s="617"/>
      <c r="CQ49" s="617"/>
      <c r="CR49" s="617"/>
      <c r="CS49" s="617"/>
    </row>
    <row r="50" spans="1:97" s="14" customFormat="1" x14ac:dyDescent="0.25">
      <c r="A50" s="8">
        <v>46</v>
      </c>
      <c r="B50" s="20" t="s">
        <v>92</v>
      </c>
      <c r="C50" s="20"/>
      <c r="D50" s="4" t="s">
        <v>55</v>
      </c>
      <c r="E50" s="4" t="s">
        <v>75</v>
      </c>
      <c r="F50" s="4" t="s">
        <v>8</v>
      </c>
      <c r="G50" s="595" t="s">
        <v>887</v>
      </c>
      <c r="H50" s="595" t="s">
        <v>887</v>
      </c>
      <c r="I50" s="595" t="s">
        <v>887</v>
      </c>
      <c r="J50" s="595" t="s">
        <v>887</v>
      </c>
      <c r="K50" s="595" t="s">
        <v>887</v>
      </c>
      <c r="L50" s="595" t="s">
        <v>887</v>
      </c>
      <c r="M50" s="595" t="s">
        <v>887</v>
      </c>
      <c r="N50" s="595" t="s">
        <v>887</v>
      </c>
      <c r="O50" s="595" t="s">
        <v>887</v>
      </c>
      <c r="P50" s="595" t="s">
        <v>887</v>
      </c>
      <c r="Q50" s="595" t="s">
        <v>887</v>
      </c>
      <c r="R50" s="595" t="s">
        <v>887</v>
      </c>
      <c r="S50" s="595" t="s">
        <v>887</v>
      </c>
      <c r="T50" s="595" t="s">
        <v>887</v>
      </c>
      <c r="U50" s="595" t="s">
        <v>887</v>
      </c>
      <c r="V50" s="595" t="s">
        <v>887</v>
      </c>
      <c r="W50" s="595" t="s">
        <v>887</v>
      </c>
      <c r="X50" s="595" t="s">
        <v>887</v>
      </c>
      <c r="Y50" s="595" t="s">
        <v>887</v>
      </c>
      <c r="Z50" s="595" t="s">
        <v>887</v>
      </c>
      <c r="AA50" s="595" t="s">
        <v>887</v>
      </c>
      <c r="AB50" s="595" t="s">
        <v>887</v>
      </c>
      <c r="AC50" s="595" t="s">
        <v>887</v>
      </c>
      <c r="AD50" s="595" t="s">
        <v>887</v>
      </c>
      <c r="AE50" s="595" t="s">
        <v>887</v>
      </c>
      <c r="AF50" s="595" t="s">
        <v>887</v>
      </c>
      <c r="AG50" s="595" t="s">
        <v>887</v>
      </c>
      <c r="AH50" s="595" t="s">
        <v>887</v>
      </c>
      <c r="AI50" s="595" t="s">
        <v>887</v>
      </c>
      <c r="AJ50" s="595" t="s">
        <v>887</v>
      </c>
      <c r="AK50" s="595" t="s">
        <v>887</v>
      </c>
      <c r="AL50" s="595" t="s">
        <v>887</v>
      </c>
      <c r="AM50" s="595" t="s">
        <v>887</v>
      </c>
      <c r="AN50" s="595" t="s">
        <v>887</v>
      </c>
      <c r="AO50" s="595" t="s">
        <v>887</v>
      </c>
      <c r="AP50" s="595" t="s">
        <v>887</v>
      </c>
      <c r="AQ50" s="595" t="s">
        <v>887</v>
      </c>
      <c r="AR50" s="595" t="s">
        <v>887</v>
      </c>
      <c r="AS50" s="595" t="s">
        <v>887</v>
      </c>
      <c r="AT50" s="595" t="s">
        <v>887</v>
      </c>
      <c r="AU50" s="595" t="s">
        <v>887</v>
      </c>
      <c r="AV50" s="595" t="s">
        <v>887</v>
      </c>
      <c r="AW50" s="595" t="s">
        <v>887</v>
      </c>
      <c r="AX50" s="595" t="s">
        <v>887</v>
      </c>
      <c r="AY50" s="595" t="s">
        <v>887</v>
      </c>
      <c r="AZ50" s="595" t="s">
        <v>887</v>
      </c>
      <c r="BA50" s="595" t="s">
        <v>887</v>
      </c>
      <c r="BB50" s="595" t="s">
        <v>887</v>
      </c>
      <c r="BC50" s="595" t="s">
        <v>887</v>
      </c>
      <c r="BD50" s="595" t="s">
        <v>887</v>
      </c>
      <c r="BE50" s="598"/>
      <c r="BF50" s="617"/>
      <c r="BG50" s="617"/>
      <c r="BH50" s="617"/>
      <c r="BI50" s="592" t="s">
        <v>887</v>
      </c>
      <c r="BJ50" s="617"/>
      <c r="BK50" s="617"/>
      <c r="BL50" s="611"/>
      <c r="BM50" s="617"/>
      <c r="BN50" s="617"/>
      <c r="BO50" s="617"/>
      <c r="BP50" s="617"/>
      <c r="BQ50" s="617"/>
      <c r="BR50" s="617"/>
      <c r="BS50" s="617"/>
      <c r="BT50" s="617"/>
      <c r="BU50" s="617"/>
      <c r="BV50" s="617"/>
      <c r="BW50" s="617"/>
      <c r="BX50" s="617"/>
      <c r="BY50" s="617"/>
      <c r="BZ50" s="617"/>
      <c r="CA50" s="617"/>
      <c r="CB50" s="617"/>
      <c r="CC50" s="617"/>
      <c r="CD50" s="617"/>
      <c r="CE50" s="617"/>
      <c r="CF50" s="617"/>
      <c r="CG50" s="617"/>
      <c r="CH50" s="617"/>
      <c r="CI50" s="617"/>
      <c r="CJ50" s="617"/>
      <c r="CK50" s="617"/>
      <c r="CL50" s="617"/>
      <c r="CM50" s="617"/>
      <c r="CN50" s="617"/>
      <c r="CO50" s="617"/>
      <c r="CP50" s="617"/>
      <c r="CQ50" s="617"/>
      <c r="CR50" s="617"/>
      <c r="CS50" s="617"/>
    </row>
    <row r="51" spans="1:97" s="14" customFormat="1" x14ac:dyDescent="0.25">
      <c r="A51" s="8">
        <v>47</v>
      </c>
      <c r="B51" s="4" t="s">
        <v>746</v>
      </c>
      <c r="C51" s="4"/>
      <c r="D51" s="4" t="s">
        <v>55</v>
      </c>
      <c r="E51" s="4" t="s">
        <v>75</v>
      </c>
      <c r="F51" s="4" t="s">
        <v>8</v>
      </c>
      <c r="G51" s="595" t="s">
        <v>887</v>
      </c>
      <c r="H51" s="595" t="s">
        <v>887</v>
      </c>
      <c r="I51" s="595" t="s">
        <v>887</v>
      </c>
      <c r="J51" s="595" t="s">
        <v>887</v>
      </c>
      <c r="K51" s="595" t="s">
        <v>887</v>
      </c>
      <c r="L51" s="595" t="s">
        <v>887</v>
      </c>
      <c r="M51" s="595" t="s">
        <v>887</v>
      </c>
      <c r="N51" s="595" t="s">
        <v>887</v>
      </c>
      <c r="O51" s="595" t="s">
        <v>887</v>
      </c>
      <c r="P51" s="595" t="s">
        <v>887</v>
      </c>
      <c r="Q51" s="595" t="s">
        <v>887</v>
      </c>
      <c r="R51" s="595" t="s">
        <v>887</v>
      </c>
      <c r="S51" s="595" t="s">
        <v>887</v>
      </c>
      <c r="T51" s="595" t="s">
        <v>887</v>
      </c>
      <c r="U51" s="595" t="s">
        <v>887</v>
      </c>
      <c r="V51" s="595" t="s">
        <v>887</v>
      </c>
      <c r="W51" s="595" t="s">
        <v>887</v>
      </c>
      <c r="X51" s="595" t="s">
        <v>887</v>
      </c>
      <c r="Y51" s="595" t="s">
        <v>887</v>
      </c>
      <c r="Z51" s="595" t="s">
        <v>887</v>
      </c>
      <c r="AA51" s="595" t="s">
        <v>887</v>
      </c>
      <c r="AB51" s="595" t="s">
        <v>887</v>
      </c>
      <c r="AC51" s="595" t="s">
        <v>887</v>
      </c>
      <c r="AD51" s="595" t="s">
        <v>887</v>
      </c>
      <c r="AE51" s="595" t="s">
        <v>887</v>
      </c>
      <c r="AF51" s="595" t="s">
        <v>887</v>
      </c>
      <c r="AG51" s="595" t="s">
        <v>887</v>
      </c>
      <c r="AH51" s="595" t="s">
        <v>887</v>
      </c>
      <c r="AI51" s="595" t="s">
        <v>887</v>
      </c>
      <c r="AJ51" s="595" t="s">
        <v>887</v>
      </c>
      <c r="AK51" s="595" t="s">
        <v>887</v>
      </c>
      <c r="AL51" s="595" t="s">
        <v>887</v>
      </c>
      <c r="AM51" s="595" t="s">
        <v>887</v>
      </c>
      <c r="AN51" s="595" t="s">
        <v>887</v>
      </c>
      <c r="AO51" s="595" t="s">
        <v>887</v>
      </c>
      <c r="AP51" s="595" t="s">
        <v>887</v>
      </c>
      <c r="AQ51" s="595" t="s">
        <v>887</v>
      </c>
      <c r="AR51" s="595" t="s">
        <v>887</v>
      </c>
      <c r="AS51" s="595" t="s">
        <v>887</v>
      </c>
      <c r="AT51" s="595" t="s">
        <v>887</v>
      </c>
      <c r="AU51" s="595" t="s">
        <v>887</v>
      </c>
      <c r="AV51" s="595" t="s">
        <v>887</v>
      </c>
      <c r="AW51" s="595" t="s">
        <v>887</v>
      </c>
      <c r="AX51" s="595" t="s">
        <v>887</v>
      </c>
      <c r="AY51" s="595" t="s">
        <v>887</v>
      </c>
      <c r="AZ51" s="595" t="s">
        <v>887</v>
      </c>
      <c r="BA51" s="595" t="s">
        <v>887</v>
      </c>
      <c r="BB51" s="595" t="s">
        <v>887</v>
      </c>
      <c r="BC51" s="595" t="s">
        <v>887</v>
      </c>
      <c r="BD51" s="595" t="s">
        <v>887</v>
      </c>
      <c r="BE51" s="592"/>
      <c r="BF51" s="617"/>
      <c r="BG51" s="617"/>
      <c r="BH51" s="617"/>
      <c r="BI51" s="592" t="s">
        <v>887</v>
      </c>
      <c r="BJ51" s="617"/>
      <c r="BK51" s="617"/>
      <c r="BL51" s="611"/>
      <c r="BM51" s="617"/>
      <c r="BN51" s="617"/>
      <c r="BO51" s="617"/>
      <c r="BP51" s="617"/>
      <c r="BQ51" s="617"/>
      <c r="BR51" s="617"/>
      <c r="BS51" s="617"/>
      <c r="BT51" s="617"/>
      <c r="BU51" s="617"/>
      <c r="BV51" s="617"/>
      <c r="BW51" s="617"/>
      <c r="BX51" s="617"/>
      <c r="BY51" s="617"/>
      <c r="BZ51" s="617"/>
      <c r="CA51" s="617"/>
      <c r="CB51" s="617"/>
      <c r="CC51" s="617"/>
      <c r="CD51" s="617"/>
      <c r="CE51" s="617"/>
      <c r="CF51" s="617"/>
      <c r="CG51" s="617"/>
      <c r="CH51" s="617"/>
      <c r="CI51" s="617"/>
      <c r="CJ51" s="617"/>
      <c r="CK51" s="617"/>
      <c r="CL51" s="617"/>
      <c r="CM51" s="617"/>
      <c r="CN51" s="617"/>
      <c r="CO51" s="617"/>
      <c r="CP51" s="617"/>
      <c r="CQ51" s="617"/>
      <c r="CR51" s="617"/>
      <c r="CS51" s="617"/>
    </row>
    <row r="52" spans="1:97" s="14" customFormat="1" x14ac:dyDescent="0.25">
      <c r="A52" s="8">
        <v>48</v>
      </c>
      <c r="B52" s="4" t="s">
        <v>776</v>
      </c>
      <c r="C52" s="4"/>
      <c r="D52" s="4" t="s">
        <v>59</v>
      </c>
      <c r="E52" s="4" t="s">
        <v>75</v>
      </c>
      <c r="F52" s="4" t="s">
        <v>8</v>
      </c>
      <c r="G52" s="595" t="s">
        <v>887</v>
      </c>
      <c r="H52" s="595" t="s">
        <v>887</v>
      </c>
      <c r="I52" s="595" t="s">
        <v>887</v>
      </c>
      <c r="J52" s="595" t="s">
        <v>887</v>
      </c>
      <c r="K52" s="595" t="s">
        <v>887</v>
      </c>
      <c r="L52" s="595" t="s">
        <v>887</v>
      </c>
      <c r="M52" s="595" t="s">
        <v>887</v>
      </c>
      <c r="N52" s="595" t="s">
        <v>887</v>
      </c>
      <c r="O52" s="595" t="s">
        <v>887</v>
      </c>
      <c r="P52" s="595" t="s">
        <v>887</v>
      </c>
      <c r="Q52" s="595" t="s">
        <v>887</v>
      </c>
      <c r="R52" s="595" t="s">
        <v>887</v>
      </c>
      <c r="S52" s="595" t="s">
        <v>887</v>
      </c>
      <c r="T52" s="595" t="s">
        <v>887</v>
      </c>
      <c r="U52" s="595" t="s">
        <v>887</v>
      </c>
      <c r="V52" s="595" t="s">
        <v>887</v>
      </c>
      <c r="W52" s="595" t="s">
        <v>887</v>
      </c>
      <c r="X52" s="595" t="s">
        <v>887</v>
      </c>
      <c r="Y52" s="595" t="s">
        <v>887</v>
      </c>
      <c r="Z52" s="595" t="s">
        <v>887</v>
      </c>
      <c r="AA52" s="595" t="s">
        <v>887</v>
      </c>
      <c r="AB52" s="595" t="s">
        <v>887</v>
      </c>
      <c r="AC52" s="595" t="s">
        <v>887</v>
      </c>
      <c r="AD52" s="595" t="s">
        <v>887</v>
      </c>
      <c r="AE52" s="595" t="s">
        <v>887</v>
      </c>
      <c r="AF52" s="595" t="s">
        <v>887</v>
      </c>
      <c r="AG52" s="595" t="s">
        <v>887</v>
      </c>
      <c r="AH52" s="595" t="s">
        <v>887</v>
      </c>
      <c r="AI52" s="595" t="s">
        <v>887</v>
      </c>
      <c r="AJ52" s="595" t="s">
        <v>887</v>
      </c>
      <c r="AK52" s="595" t="s">
        <v>887</v>
      </c>
      <c r="AL52" s="595" t="s">
        <v>887</v>
      </c>
      <c r="AM52" s="595" t="s">
        <v>887</v>
      </c>
      <c r="AN52" s="595" t="s">
        <v>887</v>
      </c>
      <c r="AO52" s="595" t="s">
        <v>887</v>
      </c>
      <c r="AP52" s="595" t="s">
        <v>887</v>
      </c>
      <c r="AQ52" s="595" t="s">
        <v>887</v>
      </c>
      <c r="AR52" s="595" t="s">
        <v>887</v>
      </c>
      <c r="AS52" s="595" t="s">
        <v>887</v>
      </c>
      <c r="AT52" s="595" t="s">
        <v>887</v>
      </c>
      <c r="AU52" s="595" t="s">
        <v>887</v>
      </c>
      <c r="AV52" s="595" t="s">
        <v>887</v>
      </c>
      <c r="AW52" s="595" t="s">
        <v>887</v>
      </c>
      <c r="AX52" s="595" t="s">
        <v>887</v>
      </c>
      <c r="AY52" s="595" t="s">
        <v>887</v>
      </c>
      <c r="AZ52" s="595" t="s">
        <v>887</v>
      </c>
      <c r="BA52" s="595" t="s">
        <v>887</v>
      </c>
      <c r="BB52" s="595" t="s">
        <v>887</v>
      </c>
      <c r="BC52" s="595" t="s">
        <v>887</v>
      </c>
      <c r="BD52" s="595" t="s">
        <v>887</v>
      </c>
      <c r="BE52" s="592"/>
      <c r="BF52" s="617"/>
      <c r="BG52" s="617"/>
      <c r="BH52" s="617"/>
      <c r="BI52" s="592" t="s">
        <v>887</v>
      </c>
      <c r="BJ52" s="617"/>
      <c r="BK52" s="617"/>
      <c r="BL52" s="611"/>
      <c r="BM52" s="617"/>
      <c r="BN52" s="617"/>
      <c r="BO52" s="617"/>
      <c r="BP52" s="617"/>
      <c r="BQ52" s="617"/>
      <c r="BR52" s="617"/>
      <c r="BS52" s="617"/>
      <c r="BT52" s="617"/>
      <c r="BU52" s="617"/>
      <c r="BV52" s="617"/>
      <c r="BW52" s="617"/>
      <c r="BX52" s="617"/>
      <c r="BY52" s="617"/>
      <c r="BZ52" s="617"/>
      <c r="CA52" s="617"/>
      <c r="CB52" s="617"/>
      <c r="CC52" s="617"/>
      <c r="CD52" s="617"/>
      <c r="CE52" s="617"/>
      <c r="CF52" s="617"/>
      <c r="CG52" s="617"/>
      <c r="CH52" s="617"/>
      <c r="CI52" s="617"/>
      <c r="CJ52" s="617"/>
      <c r="CK52" s="617"/>
      <c r="CL52" s="617"/>
      <c r="CM52" s="617"/>
      <c r="CN52" s="617"/>
      <c r="CO52" s="617"/>
      <c r="CP52" s="617"/>
      <c r="CQ52" s="617"/>
      <c r="CR52" s="617"/>
      <c r="CS52" s="617"/>
    </row>
    <row r="53" spans="1:97" s="14" customFormat="1" x14ac:dyDescent="0.25">
      <c r="A53" s="8">
        <v>49</v>
      </c>
      <c r="B53" s="4" t="s">
        <v>747</v>
      </c>
      <c r="C53" s="4"/>
      <c r="D53" s="4" t="s">
        <v>59</v>
      </c>
      <c r="E53" s="4" t="s">
        <v>75</v>
      </c>
      <c r="F53" s="4" t="s">
        <v>8</v>
      </c>
      <c r="G53" s="595" t="s">
        <v>887</v>
      </c>
      <c r="H53" s="595" t="s">
        <v>887</v>
      </c>
      <c r="I53" s="595" t="s">
        <v>887</v>
      </c>
      <c r="J53" s="595" t="s">
        <v>887</v>
      </c>
      <c r="K53" s="595" t="s">
        <v>887</v>
      </c>
      <c r="L53" s="595" t="s">
        <v>887</v>
      </c>
      <c r="M53" s="595" t="s">
        <v>887</v>
      </c>
      <c r="N53" s="595" t="s">
        <v>887</v>
      </c>
      <c r="O53" s="595" t="s">
        <v>887</v>
      </c>
      <c r="P53" s="595" t="s">
        <v>887</v>
      </c>
      <c r="Q53" s="595" t="s">
        <v>887</v>
      </c>
      <c r="R53" s="595" t="s">
        <v>887</v>
      </c>
      <c r="S53" s="595" t="s">
        <v>887</v>
      </c>
      <c r="T53" s="595" t="s">
        <v>887</v>
      </c>
      <c r="U53" s="595" t="s">
        <v>887</v>
      </c>
      <c r="V53" s="595" t="s">
        <v>887</v>
      </c>
      <c r="W53" s="595" t="s">
        <v>887</v>
      </c>
      <c r="X53" s="595" t="s">
        <v>887</v>
      </c>
      <c r="Y53" s="595" t="s">
        <v>887</v>
      </c>
      <c r="Z53" s="595" t="s">
        <v>887</v>
      </c>
      <c r="AA53" s="595" t="s">
        <v>887</v>
      </c>
      <c r="AB53" s="595" t="s">
        <v>887</v>
      </c>
      <c r="AC53" s="595" t="s">
        <v>887</v>
      </c>
      <c r="AD53" s="595" t="s">
        <v>887</v>
      </c>
      <c r="AE53" s="595" t="s">
        <v>887</v>
      </c>
      <c r="AF53" s="595" t="s">
        <v>887</v>
      </c>
      <c r="AG53" s="595" t="s">
        <v>887</v>
      </c>
      <c r="AH53" s="595" t="s">
        <v>887</v>
      </c>
      <c r="AI53" s="595" t="s">
        <v>887</v>
      </c>
      <c r="AJ53" s="595" t="s">
        <v>887</v>
      </c>
      <c r="AK53" s="595" t="s">
        <v>887</v>
      </c>
      <c r="AL53" s="595" t="s">
        <v>887</v>
      </c>
      <c r="AM53" s="595" t="s">
        <v>887</v>
      </c>
      <c r="AN53" s="595" t="s">
        <v>887</v>
      </c>
      <c r="AO53" s="595" t="s">
        <v>887</v>
      </c>
      <c r="AP53" s="595" t="s">
        <v>887</v>
      </c>
      <c r="AQ53" s="595" t="s">
        <v>887</v>
      </c>
      <c r="AR53" s="595" t="s">
        <v>887</v>
      </c>
      <c r="AS53" s="595" t="s">
        <v>887</v>
      </c>
      <c r="AT53" s="595" t="s">
        <v>887</v>
      </c>
      <c r="AU53" s="595" t="s">
        <v>887</v>
      </c>
      <c r="AV53" s="595" t="s">
        <v>887</v>
      </c>
      <c r="AW53" s="595" t="s">
        <v>887</v>
      </c>
      <c r="AX53" s="595" t="s">
        <v>887</v>
      </c>
      <c r="AY53" s="595" t="s">
        <v>887</v>
      </c>
      <c r="AZ53" s="595" t="s">
        <v>887</v>
      </c>
      <c r="BA53" s="595" t="s">
        <v>887</v>
      </c>
      <c r="BB53" s="595" t="s">
        <v>887</v>
      </c>
      <c r="BC53" s="595" t="s">
        <v>887</v>
      </c>
      <c r="BD53" s="595" t="s">
        <v>887</v>
      </c>
      <c r="BE53" s="592"/>
      <c r="BF53" s="617"/>
      <c r="BG53" s="617"/>
      <c r="BH53" s="617"/>
      <c r="BI53" s="592" t="s">
        <v>887</v>
      </c>
      <c r="BJ53" s="617"/>
      <c r="BK53" s="617"/>
      <c r="BL53" s="611"/>
      <c r="BM53" s="617"/>
      <c r="BN53" s="617"/>
      <c r="BO53" s="617"/>
      <c r="BP53" s="617"/>
      <c r="BQ53" s="617"/>
      <c r="BR53" s="617"/>
      <c r="BS53" s="617"/>
      <c r="BT53" s="617"/>
      <c r="BU53" s="617"/>
      <c r="BV53" s="617"/>
      <c r="BW53" s="617"/>
      <c r="BX53" s="617"/>
      <c r="BY53" s="617"/>
      <c r="BZ53" s="617"/>
      <c r="CA53" s="617"/>
      <c r="CB53" s="617"/>
      <c r="CC53" s="617"/>
      <c r="CD53" s="617"/>
      <c r="CE53" s="617"/>
      <c r="CF53" s="617"/>
      <c r="CG53" s="617"/>
      <c r="CH53" s="617"/>
      <c r="CI53" s="617"/>
      <c r="CJ53" s="617"/>
      <c r="CK53" s="617"/>
      <c r="CL53" s="617"/>
      <c r="CM53" s="617"/>
      <c r="CN53" s="617"/>
      <c r="CO53" s="617"/>
      <c r="CP53" s="617"/>
      <c r="CQ53" s="617"/>
      <c r="CR53" s="617"/>
      <c r="CS53" s="617"/>
    </row>
    <row r="54" spans="1:97" s="14" customFormat="1" x14ac:dyDescent="0.25">
      <c r="A54" s="8">
        <v>50</v>
      </c>
      <c r="B54" s="4" t="s">
        <v>777</v>
      </c>
      <c r="C54" s="4"/>
      <c r="D54" s="4" t="s">
        <v>59</v>
      </c>
      <c r="E54" s="4" t="s">
        <v>75</v>
      </c>
      <c r="F54" s="4" t="s">
        <v>8</v>
      </c>
      <c r="G54" s="595" t="s">
        <v>887</v>
      </c>
      <c r="H54" s="595" t="s">
        <v>887</v>
      </c>
      <c r="I54" s="595" t="s">
        <v>887</v>
      </c>
      <c r="J54" s="595" t="s">
        <v>887</v>
      </c>
      <c r="K54" s="595" t="s">
        <v>887</v>
      </c>
      <c r="L54" s="595" t="s">
        <v>887</v>
      </c>
      <c r="M54" s="595" t="s">
        <v>887</v>
      </c>
      <c r="N54" s="595" t="s">
        <v>887</v>
      </c>
      <c r="O54" s="595" t="s">
        <v>887</v>
      </c>
      <c r="P54" s="595" t="s">
        <v>887</v>
      </c>
      <c r="Q54" s="595" t="s">
        <v>887</v>
      </c>
      <c r="R54" s="595" t="s">
        <v>887</v>
      </c>
      <c r="S54" s="595" t="s">
        <v>887</v>
      </c>
      <c r="T54" s="595" t="s">
        <v>887</v>
      </c>
      <c r="U54" s="595" t="s">
        <v>887</v>
      </c>
      <c r="V54" s="595" t="s">
        <v>887</v>
      </c>
      <c r="W54" s="595" t="s">
        <v>887</v>
      </c>
      <c r="X54" s="595" t="s">
        <v>887</v>
      </c>
      <c r="Y54" s="595" t="s">
        <v>887</v>
      </c>
      <c r="Z54" s="595" t="s">
        <v>887</v>
      </c>
      <c r="AA54" s="595" t="s">
        <v>887</v>
      </c>
      <c r="AB54" s="595" t="s">
        <v>887</v>
      </c>
      <c r="AC54" s="595" t="s">
        <v>887</v>
      </c>
      <c r="AD54" s="595" t="s">
        <v>887</v>
      </c>
      <c r="AE54" s="595" t="s">
        <v>887</v>
      </c>
      <c r="AF54" s="595" t="s">
        <v>887</v>
      </c>
      <c r="AG54" s="595" t="s">
        <v>887</v>
      </c>
      <c r="AH54" s="595" t="s">
        <v>887</v>
      </c>
      <c r="AI54" s="595" t="s">
        <v>887</v>
      </c>
      <c r="AJ54" s="595" t="s">
        <v>887</v>
      </c>
      <c r="AK54" s="595" t="s">
        <v>887</v>
      </c>
      <c r="AL54" s="595" t="s">
        <v>887</v>
      </c>
      <c r="AM54" s="595" t="s">
        <v>887</v>
      </c>
      <c r="AN54" s="595" t="s">
        <v>887</v>
      </c>
      <c r="AO54" s="595" t="s">
        <v>887</v>
      </c>
      <c r="AP54" s="595" t="s">
        <v>887</v>
      </c>
      <c r="AQ54" s="595" t="s">
        <v>887</v>
      </c>
      <c r="AR54" s="595" t="s">
        <v>887</v>
      </c>
      <c r="AS54" s="595" t="s">
        <v>887</v>
      </c>
      <c r="AT54" s="595" t="s">
        <v>887</v>
      </c>
      <c r="AU54" s="595" t="s">
        <v>887</v>
      </c>
      <c r="AV54" s="595" t="s">
        <v>887</v>
      </c>
      <c r="AW54" s="595" t="s">
        <v>887</v>
      </c>
      <c r="AX54" s="595" t="s">
        <v>887</v>
      </c>
      <c r="AY54" s="595" t="s">
        <v>887</v>
      </c>
      <c r="AZ54" s="595" t="s">
        <v>887</v>
      </c>
      <c r="BA54" s="595" t="s">
        <v>887</v>
      </c>
      <c r="BB54" s="595" t="s">
        <v>887</v>
      </c>
      <c r="BC54" s="595" t="s">
        <v>887</v>
      </c>
      <c r="BD54" s="595" t="s">
        <v>887</v>
      </c>
      <c r="BE54" s="592"/>
      <c r="BF54" s="617"/>
      <c r="BG54" s="617"/>
      <c r="BH54" s="617"/>
      <c r="BI54" s="592" t="s">
        <v>887</v>
      </c>
      <c r="BJ54" s="617"/>
      <c r="BK54" s="617"/>
      <c r="BL54" s="611"/>
      <c r="BM54" s="617"/>
      <c r="BN54" s="617"/>
      <c r="BO54" s="617"/>
      <c r="BP54" s="617"/>
      <c r="BQ54" s="617"/>
      <c r="BR54" s="617"/>
      <c r="BS54" s="617"/>
      <c r="BT54" s="617"/>
      <c r="BU54" s="617"/>
      <c r="BV54" s="617"/>
      <c r="BW54" s="617"/>
      <c r="BX54" s="617"/>
      <c r="BY54" s="617"/>
      <c r="BZ54" s="617"/>
      <c r="CA54" s="617"/>
      <c r="CB54" s="617"/>
      <c r="CC54" s="617"/>
      <c r="CD54" s="617"/>
      <c r="CE54" s="617"/>
      <c r="CF54" s="617"/>
      <c r="CG54" s="617"/>
      <c r="CH54" s="617"/>
      <c r="CI54" s="617"/>
      <c r="CJ54" s="617"/>
      <c r="CK54" s="617"/>
      <c r="CL54" s="617"/>
      <c r="CM54" s="617"/>
      <c r="CN54" s="617"/>
      <c r="CO54" s="617"/>
      <c r="CP54" s="617"/>
      <c r="CQ54" s="617"/>
      <c r="CR54" s="617"/>
      <c r="CS54" s="617"/>
    </row>
    <row r="55" spans="1:97" s="14" customFormat="1" x14ac:dyDescent="0.25">
      <c r="A55" s="8">
        <v>51</v>
      </c>
      <c r="B55" s="4" t="s">
        <v>748</v>
      </c>
      <c r="C55" s="4"/>
      <c r="D55" s="4" t="s">
        <v>52</v>
      </c>
      <c r="E55" s="4" t="s">
        <v>74</v>
      </c>
      <c r="F55" s="4" t="s">
        <v>8</v>
      </c>
      <c r="G55" s="595" t="s">
        <v>887</v>
      </c>
      <c r="H55" s="595" t="s">
        <v>887</v>
      </c>
      <c r="I55" s="595" t="s">
        <v>887</v>
      </c>
      <c r="J55" s="595">
        <v>10004</v>
      </c>
      <c r="K55" s="595">
        <v>10005</v>
      </c>
      <c r="L55" s="595" t="s">
        <v>887</v>
      </c>
      <c r="M55" s="595" t="s">
        <v>887</v>
      </c>
      <c r="N55" s="595" t="s">
        <v>887</v>
      </c>
      <c r="O55" s="595">
        <v>10004</v>
      </c>
      <c r="P55" s="595">
        <v>10005</v>
      </c>
      <c r="Q55" s="595" t="s">
        <v>887</v>
      </c>
      <c r="R55" s="595" t="s">
        <v>887</v>
      </c>
      <c r="S55" s="595" t="s">
        <v>887</v>
      </c>
      <c r="T55" s="595">
        <v>10004</v>
      </c>
      <c r="U55" s="595">
        <v>10005</v>
      </c>
      <c r="V55" s="595" t="s">
        <v>887</v>
      </c>
      <c r="W55" s="595" t="s">
        <v>887</v>
      </c>
      <c r="X55" s="595" t="s">
        <v>887</v>
      </c>
      <c r="Y55" s="595" t="s">
        <v>887</v>
      </c>
      <c r="Z55" s="595" t="s">
        <v>887</v>
      </c>
      <c r="AA55" s="595" t="s">
        <v>887</v>
      </c>
      <c r="AB55" s="595" t="s">
        <v>887</v>
      </c>
      <c r="AC55" s="595" t="s">
        <v>887</v>
      </c>
      <c r="AD55" s="595">
        <v>10004</v>
      </c>
      <c r="AE55" s="595">
        <v>10005</v>
      </c>
      <c r="AF55" s="595" t="s">
        <v>887</v>
      </c>
      <c r="AG55" s="595" t="s">
        <v>887</v>
      </c>
      <c r="AH55" s="595" t="s">
        <v>887</v>
      </c>
      <c r="AI55" s="595" t="s">
        <v>887</v>
      </c>
      <c r="AJ55" s="595">
        <v>10005</v>
      </c>
      <c r="AK55" s="595" t="s">
        <v>887</v>
      </c>
      <c r="AL55" s="595" t="s">
        <v>887</v>
      </c>
      <c r="AM55" s="595" t="s">
        <v>887</v>
      </c>
      <c r="AN55" s="595" t="s">
        <v>887</v>
      </c>
      <c r="AO55" s="595">
        <v>10005</v>
      </c>
      <c r="AP55" s="595" t="s">
        <v>887</v>
      </c>
      <c r="AQ55" s="595" t="s">
        <v>887</v>
      </c>
      <c r="AR55" s="595" t="s">
        <v>887</v>
      </c>
      <c r="AS55" s="595" t="s">
        <v>887</v>
      </c>
      <c r="AT55" s="595">
        <v>10005</v>
      </c>
      <c r="AU55" s="595" t="s">
        <v>887</v>
      </c>
      <c r="AV55" s="595" t="s">
        <v>887</v>
      </c>
      <c r="AW55" s="595" t="s">
        <v>887</v>
      </c>
      <c r="AX55" s="595" t="s">
        <v>887</v>
      </c>
      <c r="AY55" s="595" t="s">
        <v>887</v>
      </c>
      <c r="AZ55" s="595" t="s">
        <v>887</v>
      </c>
      <c r="BA55" s="595" t="s">
        <v>887</v>
      </c>
      <c r="BB55" s="595" t="s">
        <v>887</v>
      </c>
      <c r="BC55" s="595" t="s">
        <v>887</v>
      </c>
      <c r="BD55" s="595">
        <v>10005</v>
      </c>
      <c r="BE55" s="582"/>
      <c r="BF55" s="617"/>
      <c r="BG55" s="617"/>
      <c r="BH55" s="617"/>
      <c r="BI55" s="592" t="s">
        <v>887</v>
      </c>
      <c r="BJ55" s="617"/>
      <c r="BK55" s="617"/>
      <c r="BL55" s="611"/>
      <c r="BM55" s="617"/>
      <c r="BN55" s="617"/>
      <c r="BO55" s="617"/>
      <c r="BP55" s="617"/>
      <c r="BQ55" s="617"/>
      <c r="BR55" s="617"/>
      <c r="BS55" s="617"/>
      <c r="BT55" s="617"/>
      <c r="BU55" s="617"/>
      <c r="BV55" s="617"/>
      <c r="BW55" s="617"/>
      <c r="BX55" s="617"/>
      <c r="BY55" s="617"/>
      <c r="BZ55" s="617"/>
      <c r="CA55" s="617"/>
      <c r="CB55" s="617"/>
      <c r="CC55" s="617"/>
      <c r="CD55" s="617"/>
      <c r="CE55" s="617"/>
      <c r="CF55" s="617"/>
      <c r="CG55" s="617"/>
      <c r="CH55" s="617"/>
      <c r="CI55" s="617"/>
      <c r="CJ55" s="617"/>
      <c r="CK55" s="617"/>
      <c r="CL55" s="617"/>
      <c r="CM55" s="617"/>
      <c r="CN55" s="617"/>
      <c r="CO55" s="617"/>
      <c r="CP55" s="617"/>
      <c r="CQ55" s="617"/>
      <c r="CR55" s="617"/>
      <c r="CS55" s="617"/>
    </row>
    <row r="56" spans="1:97" s="14" customFormat="1" x14ac:dyDescent="0.25">
      <c r="A56" s="8">
        <v>52</v>
      </c>
      <c r="B56" s="4" t="s">
        <v>749</v>
      </c>
      <c r="C56" s="4"/>
      <c r="D56" s="4" t="s">
        <v>52</v>
      </c>
      <c r="E56" s="4" t="s">
        <v>75</v>
      </c>
      <c r="F56" s="4" t="s">
        <v>8</v>
      </c>
      <c r="G56" s="595" t="s">
        <v>887</v>
      </c>
      <c r="H56" s="595" t="s">
        <v>887</v>
      </c>
      <c r="I56" s="595" t="s">
        <v>887</v>
      </c>
      <c r="J56" s="595" t="s">
        <v>887</v>
      </c>
      <c r="K56" s="595" t="s">
        <v>887</v>
      </c>
      <c r="L56" s="595" t="s">
        <v>887</v>
      </c>
      <c r="M56" s="595" t="s">
        <v>887</v>
      </c>
      <c r="N56" s="595" t="s">
        <v>887</v>
      </c>
      <c r="O56" s="595" t="s">
        <v>887</v>
      </c>
      <c r="P56" s="595" t="s">
        <v>887</v>
      </c>
      <c r="Q56" s="595" t="s">
        <v>887</v>
      </c>
      <c r="R56" s="595" t="s">
        <v>887</v>
      </c>
      <c r="S56" s="595" t="s">
        <v>887</v>
      </c>
      <c r="T56" s="595" t="s">
        <v>887</v>
      </c>
      <c r="U56" s="595" t="s">
        <v>887</v>
      </c>
      <c r="V56" s="595" t="s">
        <v>887</v>
      </c>
      <c r="W56" s="595" t="s">
        <v>887</v>
      </c>
      <c r="X56" s="595" t="s">
        <v>887</v>
      </c>
      <c r="Y56" s="595" t="s">
        <v>887</v>
      </c>
      <c r="Z56" s="595" t="s">
        <v>887</v>
      </c>
      <c r="AA56" s="595" t="s">
        <v>887</v>
      </c>
      <c r="AB56" s="595" t="s">
        <v>887</v>
      </c>
      <c r="AC56" s="595" t="s">
        <v>887</v>
      </c>
      <c r="AD56" s="595" t="s">
        <v>887</v>
      </c>
      <c r="AE56" s="595" t="s">
        <v>887</v>
      </c>
      <c r="AF56" s="595" t="s">
        <v>887</v>
      </c>
      <c r="AG56" s="595" t="s">
        <v>887</v>
      </c>
      <c r="AH56" s="595" t="s">
        <v>887</v>
      </c>
      <c r="AI56" s="595" t="s">
        <v>887</v>
      </c>
      <c r="AJ56" s="595" t="s">
        <v>887</v>
      </c>
      <c r="AK56" s="595" t="s">
        <v>887</v>
      </c>
      <c r="AL56" s="595" t="s">
        <v>887</v>
      </c>
      <c r="AM56" s="595" t="s">
        <v>887</v>
      </c>
      <c r="AN56" s="595" t="s">
        <v>887</v>
      </c>
      <c r="AO56" s="595" t="s">
        <v>887</v>
      </c>
      <c r="AP56" s="595" t="s">
        <v>887</v>
      </c>
      <c r="AQ56" s="595" t="s">
        <v>887</v>
      </c>
      <c r="AR56" s="595" t="s">
        <v>887</v>
      </c>
      <c r="AS56" s="595" t="s">
        <v>887</v>
      </c>
      <c r="AT56" s="595" t="s">
        <v>887</v>
      </c>
      <c r="AU56" s="595" t="s">
        <v>887</v>
      </c>
      <c r="AV56" s="595" t="s">
        <v>887</v>
      </c>
      <c r="AW56" s="595" t="s">
        <v>887</v>
      </c>
      <c r="AX56" s="595" t="s">
        <v>887</v>
      </c>
      <c r="AY56" s="595" t="s">
        <v>887</v>
      </c>
      <c r="AZ56" s="595" t="s">
        <v>887</v>
      </c>
      <c r="BA56" s="595" t="s">
        <v>887</v>
      </c>
      <c r="BB56" s="595" t="s">
        <v>887</v>
      </c>
      <c r="BC56" s="595" t="s">
        <v>887</v>
      </c>
      <c r="BD56" s="595" t="s">
        <v>887</v>
      </c>
      <c r="BE56" s="592"/>
      <c r="BF56" s="617"/>
      <c r="BG56" s="617"/>
      <c r="BH56" s="617"/>
      <c r="BI56" s="592" t="s">
        <v>887</v>
      </c>
      <c r="BJ56" s="617"/>
      <c r="BK56" s="617"/>
      <c r="BL56" s="611"/>
      <c r="BM56" s="617"/>
      <c r="BN56" s="617"/>
      <c r="BO56" s="617"/>
      <c r="BP56" s="617"/>
      <c r="BQ56" s="617"/>
      <c r="BR56" s="617"/>
      <c r="BS56" s="617"/>
      <c r="BT56" s="617"/>
      <c r="BU56" s="617"/>
      <c r="BV56" s="617"/>
      <c r="BW56" s="617"/>
      <c r="BX56" s="617"/>
      <c r="BY56" s="617"/>
      <c r="BZ56" s="617"/>
      <c r="CA56" s="617"/>
      <c r="CB56" s="617"/>
      <c r="CC56" s="617"/>
      <c r="CD56" s="617"/>
      <c r="CE56" s="617"/>
      <c r="CF56" s="617"/>
      <c r="CG56" s="617"/>
      <c r="CH56" s="617"/>
      <c r="CI56" s="617"/>
      <c r="CJ56" s="617"/>
      <c r="CK56" s="617"/>
      <c r="CL56" s="617"/>
      <c r="CM56" s="617"/>
      <c r="CN56" s="617"/>
      <c r="CO56" s="617"/>
      <c r="CP56" s="617"/>
      <c r="CQ56" s="617"/>
      <c r="CR56" s="617"/>
      <c r="CS56" s="617"/>
    </row>
    <row r="57" spans="1:97" s="14" customFormat="1" x14ac:dyDescent="0.25">
      <c r="A57" s="8">
        <v>53</v>
      </c>
      <c r="B57" s="4" t="s">
        <v>13</v>
      </c>
      <c r="C57" s="4"/>
      <c r="D57" s="4" t="s">
        <v>52</v>
      </c>
      <c r="E57" s="4" t="s">
        <v>74</v>
      </c>
      <c r="F57" s="4" t="s">
        <v>8</v>
      </c>
      <c r="G57" s="595" t="s">
        <v>887</v>
      </c>
      <c r="H57" s="595" t="s">
        <v>887</v>
      </c>
      <c r="I57" s="595" t="s">
        <v>887</v>
      </c>
      <c r="J57" s="595" t="s">
        <v>887</v>
      </c>
      <c r="K57" s="595">
        <v>10005</v>
      </c>
      <c r="L57" s="595" t="s">
        <v>887</v>
      </c>
      <c r="M57" s="595" t="s">
        <v>887</v>
      </c>
      <c r="N57" s="595" t="s">
        <v>887</v>
      </c>
      <c r="O57" s="595" t="s">
        <v>887</v>
      </c>
      <c r="P57" s="595">
        <v>10005</v>
      </c>
      <c r="Q57" s="595" t="s">
        <v>887</v>
      </c>
      <c r="R57" s="595" t="s">
        <v>887</v>
      </c>
      <c r="S57" s="595" t="s">
        <v>887</v>
      </c>
      <c r="T57" s="595" t="s">
        <v>887</v>
      </c>
      <c r="U57" s="595">
        <v>10005</v>
      </c>
      <c r="V57" s="595" t="s">
        <v>887</v>
      </c>
      <c r="W57" s="595" t="s">
        <v>887</v>
      </c>
      <c r="X57" s="595" t="s">
        <v>887</v>
      </c>
      <c r="Y57" s="595" t="s">
        <v>887</v>
      </c>
      <c r="Z57" s="595" t="s">
        <v>887</v>
      </c>
      <c r="AA57" s="595" t="s">
        <v>887</v>
      </c>
      <c r="AB57" s="595" t="s">
        <v>887</v>
      </c>
      <c r="AC57" s="595" t="s">
        <v>887</v>
      </c>
      <c r="AD57" s="595" t="s">
        <v>887</v>
      </c>
      <c r="AE57" s="595">
        <v>10005</v>
      </c>
      <c r="AF57" s="595" t="s">
        <v>887</v>
      </c>
      <c r="AG57" s="595" t="s">
        <v>887</v>
      </c>
      <c r="AH57" s="595" t="s">
        <v>887</v>
      </c>
      <c r="AI57" s="595" t="s">
        <v>887</v>
      </c>
      <c r="AJ57" s="595" t="s">
        <v>887</v>
      </c>
      <c r="AK57" s="595" t="s">
        <v>887</v>
      </c>
      <c r="AL57" s="595" t="s">
        <v>887</v>
      </c>
      <c r="AM57" s="595" t="s">
        <v>887</v>
      </c>
      <c r="AN57" s="595" t="s">
        <v>887</v>
      </c>
      <c r="AO57" s="595" t="s">
        <v>887</v>
      </c>
      <c r="AP57" s="595" t="s">
        <v>887</v>
      </c>
      <c r="AQ57" s="595" t="s">
        <v>887</v>
      </c>
      <c r="AR57" s="595" t="s">
        <v>887</v>
      </c>
      <c r="AS57" s="595" t="s">
        <v>887</v>
      </c>
      <c r="AT57" s="595" t="s">
        <v>887</v>
      </c>
      <c r="AU57" s="595" t="s">
        <v>887</v>
      </c>
      <c r="AV57" s="595" t="s">
        <v>887</v>
      </c>
      <c r="AW57" s="595" t="s">
        <v>887</v>
      </c>
      <c r="AX57" s="595" t="s">
        <v>887</v>
      </c>
      <c r="AY57" s="595" t="s">
        <v>887</v>
      </c>
      <c r="AZ57" s="595" t="s">
        <v>887</v>
      </c>
      <c r="BA57" s="595" t="s">
        <v>887</v>
      </c>
      <c r="BB57" s="595" t="s">
        <v>887</v>
      </c>
      <c r="BC57" s="595" t="s">
        <v>887</v>
      </c>
      <c r="BD57" s="595" t="s">
        <v>887</v>
      </c>
      <c r="BE57" s="582">
        <v>20001</v>
      </c>
      <c r="BF57" s="617"/>
      <c r="BG57" s="617"/>
      <c r="BH57" s="617"/>
      <c r="BI57" s="592">
        <v>40001</v>
      </c>
      <c r="BJ57" s="617"/>
      <c r="BK57" s="617"/>
      <c r="BL57" s="611"/>
      <c r="BM57" s="617"/>
      <c r="BN57" s="617"/>
      <c r="BO57" s="617"/>
      <c r="BP57" s="617"/>
      <c r="BQ57" s="617"/>
      <c r="BR57" s="617"/>
      <c r="BS57" s="617"/>
      <c r="BT57" s="617"/>
      <c r="BU57" s="617"/>
      <c r="BV57" s="617"/>
      <c r="BW57" s="617"/>
      <c r="BX57" s="617"/>
      <c r="BY57" s="617"/>
      <c r="BZ57" s="617"/>
      <c r="CA57" s="617"/>
      <c r="CB57" s="617"/>
      <c r="CC57" s="617"/>
      <c r="CD57" s="617"/>
      <c r="CE57" s="617"/>
      <c r="CF57" s="617"/>
      <c r="CG57" s="617"/>
      <c r="CH57" s="617"/>
      <c r="CI57" s="617"/>
      <c r="CJ57" s="617"/>
      <c r="CK57" s="617"/>
      <c r="CL57" s="617"/>
      <c r="CM57" s="617"/>
      <c r="CN57" s="617"/>
      <c r="CO57" s="617"/>
      <c r="CP57" s="617"/>
      <c r="CQ57" s="617"/>
      <c r="CR57" s="617"/>
      <c r="CS57" s="617"/>
    </row>
    <row r="58" spans="1:97" s="14" customFormat="1" x14ac:dyDescent="0.25">
      <c r="A58" s="8">
        <v>54</v>
      </c>
      <c r="B58" s="4" t="s">
        <v>12</v>
      </c>
      <c r="C58" s="4"/>
      <c r="D58" s="4" t="s">
        <v>52</v>
      </c>
      <c r="E58" s="4" t="s">
        <v>74</v>
      </c>
      <c r="F58" s="4" t="s">
        <v>8</v>
      </c>
      <c r="G58" s="595" t="s">
        <v>887</v>
      </c>
      <c r="H58" s="595">
        <v>10002</v>
      </c>
      <c r="I58" s="595" t="s">
        <v>887</v>
      </c>
      <c r="J58" s="595">
        <v>10004</v>
      </c>
      <c r="K58" s="595">
        <v>10005</v>
      </c>
      <c r="L58" s="595" t="s">
        <v>887</v>
      </c>
      <c r="M58" s="595">
        <v>10002</v>
      </c>
      <c r="N58" s="595" t="s">
        <v>887</v>
      </c>
      <c r="O58" s="595">
        <v>10004</v>
      </c>
      <c r="P58" s="595">
        <v>10005</v>
      </c>
      <c r="Q58" s="595" t="s">
        <v>887</v>
      </c>
      <c r="R58" s="595">
        <v>10002</v>
      </c>
      <c r="S58" s="595" t="s">
        <v>887</v>
      </c>
      <c r="T58" s="595">
        <v>10004</v>
      </c>
      <c r="U58" s="595">
        <v>10005</v>
      </c>
      <c r="V58" s="595" t="s">
        <v>887</v>
      </c>
      <c r="W58" s="595" t="s">
        <v>887</v>
      </c>
      <c r="X58" s="595" t="s">
        <v>887</v>
      </c>
      <c r="Y58" s="595" t="s">
        <v>887</v>
      </c>
      <c r="Z58" s="595" t="s">
        <v>887</v>
      </c>
      <c r="AA58" s="595" t="s">
        <v>887</v>
      </c>
      <c r="AB58" s="595">
        <v>10002</v>
      </c>
      <c r="AC58" s="595" t="s">
        <v>887</v>
      </c>
      <c r="AD58" s="595">
        <v>10004</v>
      </c>
      <c r="AE58" s="595">
        <v>10005</v>
      </c>
      <c r="AF58" s="595" t="s">
        <v>887</v>
      </c>
      <c r="AG58" s="595">
        <v>10002</v>
      </c>
      <c r="AH58" s="595" t="s">
        <v>887</v>
      </c>
      <c r="AI58" s="595">
        <v>10004</v>
      </c>
      <c r="AJ58" s="595">
        <v>10005</v>
      </c>
      <c r="AK58" s="595" t="s">
        <v>887</v>
      </c>
      <c r="AL58" s="595">
        <v>10002</v>
      </c>
      <c r="AM58" s="595" t="s">
        <v>887</v>
      </c>
      <c r="AN58" s="595">
        <v>10004</v>
      </c>
      <c r="AO58" s="595">
        <v>10005</v>
      </c>
      <c r="AP58" s="595" t="s">
        <v>887</v>
      </c>
      <c r="AQ58" s="595">
        <v>10002</v>
      </c>
      <c r="AR58" s="595" t="s">
        <v>887</v>
      </c>
      <c r="AS58" s="595">
        <v>10004</v>
      </c>
      <c r="AT58" s="595">
        <v>10005</v>
      </c>
      <c r="AU58" s="595" t="s">
        <v>887</v>
      </c>
      <c r="AV58" s="595" t="s">
        <v>887</v>
      </c>
      <c r="AW58" s="595" t="s">
        <v>887</v>
      </c>
      <c r="AX58" s="595" t="s">
        <v>887</v>
      </c>
      <c r="AY58" s="595" t="s">
        <v>887</v>
      </c>
      <c r="AZ58" s="595" t="s">
        <v>887</v>
      </c>
      <c r="BA58" s="595">
        <v>10002</v>
      </c>
      <c r="BB58" s="595" t="s">
        <v>887</v>
      </c>
      <c r="BC58" s="595">
        <v>10004</v>
      </c>
      <c r="BD58" s="595">
        <v>10005</v>
      </c>
      <c r="BE58" s="582">
        <v>20001</v>
      </c>
      <c r="BF58" s="617"/>
      <c r="BG58" s="617"/>
      <c r="BH58" s="617"/>
      <c r="BI58" s="592">
        <v>40001</v>
      </c>
      <c r="BJ58" s="617"/>
      <c r="BK58" s="617"/>
      <c r="BL58" s="611"/>
      <c r="BM58" s="617"/>
      <c r="BN58" s="617"/>
      <c r="BO58" s="617"/>
      <c r="BP58" s="617"/>
      <c r="BQ58" s="617"/>
      <c r="BR58" s="617"/>
      <c r="BS58" s="617"/>
      <c r="BT58" s="617"/>
      <c r="BU58" s="617"/>
      <c r="BV58" s="617"/>
      <c r="BW58" s="617"/>
      <c r="BX58" s="617"/>
      <c r="BY58" s="617"/>
      <c r="BZ58" s="617"/>
      <c r="CA58" s="617"/>
      <c r="CB58" s="617"/>
      <c r="CC58" s="617"/>
      <c r="CD58" s="617"/>
      <c r="CE58" s="617"/>
      <c r="CF58" s="617"/>
      <c r="CG58" s="617"/>
      <c r="CH58" s="617"/>
      <c r="CI58" s="617"/>
      <c r="CJ58" s="617"/>
      <c r="CK58" s="617"/>
      <c r="CL58" s="617"/>
      <c r="CM58" s="617"/>
      <c r="CN58" s="617"/>
      <c r="CO58" s="617"/>
      <c r="CP58" s="617"/>
      <c r="CQ58" s="617"/>
      <c r="CR58" s="617"/>
      <c r="CS58" s="617"/>
    </row>
    <row r="59" spans="1:97" s="14" customFormat="1" x14ac:dyDescent="0.25">
      <c r="A59" s="8">
        <v>55</v>
      </c>
      <c r="B59" s="4" t="s">
        <v>26</v>
      </c>
      <c r="C59" s="4"/>
      <c r="D59" s="4" t="s">
        <v>52</v>
      </c>
      <c r="E59" s="4" t="s">
        <v>75</v>
      </c>
      <c r="F59" s="4" t="s">
        <v>8</v>
      </c>
      <c r="G59" s="595" t="s">
        <v>887</v>
      </c>
      <c r="H59" s="595" t="s">
        <v>887</v>
      </c>
      <c r="I59" s="595" t="s">
        <v>887</v>
      </c>
      <c r="J59" s="595" t="s">
        <v>887</v>
      </c>
      <c r="K59" s="595" t="s">
        <v>887</v>
      </c>
      <c r="L59" s="595" t="s">
        <v>887</v>
      </c>
      <c r="M59" s="595" t="s">
        <v>887</v>
      </c>
      <c r="N59" s="595" t="s">
        <v>887</v>
      </c>
      <c r="O59" s="595" t="s">
        <v>887</v>
      </c>
      <c r="P59" s="595" t="s">
        <v>887</v>
      </c>
      <c r="Q59" s="595" t="s">
        <v>887</v>
      </c>
      <c r="R59" s="595" t="s">
        <v>887</v>
      </c>
      <c r="S59" s="595" t="s">
        <v>887</v>
      </c>
      <c r="T59" s="595" t="s">
        <v>887</v>
      </c>
      <c r="U59" s="595" t="s">
        <v>887</v>
      </c>
      <c r="V59" s="595" t="s">
        <v>887</v>
      </c>
      <c r="W59" s="595" t="s">
        <v>887</v>
      </c>
      <c r="X59" s="595" t="s">
        <v>887</v>
      </c>
      <c r="Y59" s="595" t="s">
        <v>887</v>
      </c>
      <c r="Z59" s="595" t="s">
        <v>887</v>
      </c>
      <c r="AA59" s="595" t="s">
        <v>887</v>
      </c>
      <c r="AB59" s="595" t="s">
        <v>887</v>
      </c>
      <c r="AC59" s="595" t="s">
        <v>887</v>
      </c>
      <c r="AD59" s="595" t="s">
        <v>887</v>
      </c>
      <c r="AE59" s="595" t="s">
        <v>887</v>
      </c>
      <c r="AF59" s="595" t="s">
        <v>887</v>
      </c>
      <c r="AG59" s="595" t="s">
        <v>887</v>
      </c>
      <c r="AH59" s="595" t="s">
        <v>887</v>
      </c>
      <c r="AI59" s="595" t="s">
        <v>887</v>
      </c>
      <c r="AJ59" s="595" t="s">
        <v>887</v>
      </c>
      <c r="AK59" s="595" t="s">
        <v>887</v>
      </c>
      <c r="AL59" s="595" t="s">
        <v>887</v>
      </c>
      <c r="AM59" s="595" t="s">
        <v>887</v>
      </c>
      <c r="AN59" s="595" t="s">
        <v>887</v>
      </c>
      <c r="AO59" s="595" t="s">
        <v>887</v>
      </c>
      <c r="AP59" s="595" t="s">
        <v>887</v>
      </c>
      <c r="AQ59" s="595" t="s">
        <v>887</v>
      </c>
      <c r="AR59" s="595" t="s">
        <v>887</v>
      </c>
      <c r="AS59" s="595" t="s">
        <v>887</v>
      </c>
      <c r="AT59" s="595" t="s">
        <v>887</v>
      </c>
      <c r="AU59" s="595" t="s">
        <v>887</v>
      </c>
      <c r="AV59" s="595" t="s">
        <v>887</v>
      </c>
      <c r="AW59" s="595" t="s">
        <v>887</v>
      </c>
      <c r="AX59" s="595" t="s">
        <v>887</v>
      </c>
      <c r="AY59" s="595" t="s">
        <v>887</v>
      </c>
      <c r="AZ59" s="595" t="s">
        <v>887</v>
      </c>
      <c r="BA59" s="595" t="s">
        <v>887</v>
      </c>
      <c r="BB59" s="595" t="s">
        <v>887</v>
      </c>
      <c r="BC59" s="595" t="s">
        <v>887</v>
      </c>
      <c r="BD59" s="595" t="s">
        <v>887</v>
      </c>
      <c r="BE59" s="592"/>
      <c r="BF59" s="617"/>
      <c r="BG59" s="617"/>
      <c r="BH59" s="617"/>
      <c r="BI59" s="592" t="s">
        <v>887</v>
      </c>
      <c r="BJ59" s="617"/>
      <c r="BK59" s="617"/>
      <c r="BL59" s="611"/>
      <c r="BM59" s="617"/>
      <c r="BN59" s="617"/>
      <c r="BO59" s="617"/>
      <c r="BP59" s="617"/>
      <c r="BQ59" s="617"/>
      <c r="BR59" s="617"/>
      <c r="BS59" s="617"/>
      <c r="BT59" s="617"/>
      <c r="BU59" s="617"/>
      <c r="BV59" s="617"/>
      <c r="BW59" s="617"/>
      <c r="BX59" s="617"/>
      <c r="BY59" s="617"/>
      <c r="BZ59" s="617"/>
      <c r="CA59" s="617"/>
      <c r="CB59" s="617"/>
      <c r="CC59" s="617"/>
      <c r="CD59" s="617"/>
      <c r="CE59" s="617"/>
      <c r="CF59" s="617"/>
      <c r="CG59" s="617"/>
      <c r="CH59" s="617"/>
      <c r="CI59" s="617"/>
      <c r="CJ59" s="617"/>
      <c r="CK59" s="617"/>
      <c r="CL59" s="617"/>
      <c r="CM59" s="617"/>
      <c r="CN59" s="617"/>
      <c r="CO59" s="617"/>
      <c r="CP59" s="617"/>
      <c r="CQ59" s="617"/>
      <c r="CR59" s="617"/>
      <c r="CS59" s="617"/>
    </row>
    <row r="60" spans="1:97" s="14" customFormat="1" x14ac:dyDescent="0.25">
      <c r="A60" s="8">
        <v>56</v>
      </c>
      <c r="B60" s="4" t="s">
        <v>27</v>
      </c>
      <c r="C60" s="4"/>
      <c r="D60" s="4" t="s">
        <v>52</v>
      </c>
      <c r="E60" s="4" t="s">
        <v>75</v>
      </c>
      <c r="F60" s="4" t="s">
        <v>8</v>
      </c>
      <c r="G60" s="595" t="s">
        <v>887</v>
      </c>
      <c r="H60" s="595" t="s">
        <v>887</v>
      </c>
      <c r="I60" s="595" t="s">
        <v>887</v>
      </c>
      <c r="J60" s="595" t="s">
        <v>887</v>
      </c>
      <c r="K60" s="595" t="s">
        <v>887</v>
      </c>
      <c r="L60" s="595" t="s">
        <v>887</v>
      </c>
      <c r="M60" s="595" t="s">
        <v>887</v>
      </c>
      <c r="N60" s="595" t="s">
        <v>887</v>
      </c>
      <c r="O60" s="595" t="s">
        <v>887</v>
      </c>
      <c r="P60" s="595" t="s">
        <v>887</v>
      </c>
      <c r="Q60" s="595" t="s">
        <v>887</v>
      </c>
      <c r="R60" s="595" t="s">
        <v>887</v>
      </c>
      <c r="S60" s="595" t="s">
        <v>887</v>
      </c>
      <c r="T60" s="595" t="s">
        <v>887</v>
      </c>
      <c r="U60" s="595" t="s">
        <v>887</v>
      </c>
      <c r="V60" s="595" t="s">
        <v>887</v>
      </c>
      <c r="W60" s="595" t="s">
        <v>887</v>
      </c>
      <c r="X60" s="595" t="s">
        <v>887</v>
      </c>
      <c r="Y60" s="595" t="s">
        <v>887</v>
      </c>
      <c r="Z60" s="595" t="s">
        <v>887</v>
      </c>
      <c r="AA60" s="595" t="s">
        <v>887</v>
      </c>
      <c r="AB60" s="595" t="s">
        <v>887</v>
      </c>
      <c r="AC60" s="595" t="s">
        <v>887</v>
      </c>
      <c r="AD60" s="595" t="s">
        <v>887</v>
      </c>
      <c r="AE60" s="595" t="s">
        <v>887</v>
      </c>
      <c r="AF60" s="595" t="s">
        <v>887</v>
      </c>
      <c r="AG60" s="595" t="s">
        <v>887</v>
      </c>
      <c r="AH60" s="595" t="s">
        <v>887</v>
      </c>
      <c r="AI60" s="595" t="s">
        <v>887</v>
      </c>
      <c r="AJ60" s="595" t="s">
        <v>887</v>
      </c>
      <c r="AK60" s="595" t="s">
        <v>887</v>
      </c>
      <c r="AL60" s="595" t="s">
        <v>887</v>
      </c>
      <c r="AM60" s="595" t="s">
        <v>887</v>
      </c>
      <c r="AN60" s="595" t="s">
        <v>887</v>
      </c>
      <c r="AO60" s="595" t="s">
        <v>887</v>
      </c>
      <c r="AP60" s="595" t="s">
        <v>887</v>
      </c>
      <c r="AQ60" s="595" t="s">
        <v>887</v>
      </c>
      <c r="AR60" s="595" t="s">
        <v>887</v>
      </c>
      <c r="AS60" s="595" t="s">
        <v>887</v>
      </c>
      <c r="AT60" s="595" t="s">
        <v>887</v>
      </c>
      <c r="AU60" s="595" t="s">
        <v>887</v>
      </c>
      <c r="AV60" s="595" t="s">
        <v>887</v>
      </c>
      <c r="AW60" s="595" t="s">
        <v>887</v>
      </c>
      <c r="AX60" s="595" t="s">
        <v>887</v>
      </c>
      <c r="AY60" s="595" t="s">
        <v>887</v>
      </c>
      <c r="AZ60" s="595" t="s">
        <v>887</v>
      </c>
      <c r="BA60" s="595" t="s">
        <v>887</v>
      </c>
      <c r="BB60" s="595" t="s">
        <v>887</v>
      </c>
      <c r="BC60" s="595" t="s">
        <v>887</v>
      </c>
      <c r="BD60" s="595" t="s">
        <v>887</v>
      </c>
      <c r="BE60" s="592"/>
      <c r="BF60" s="617"/>
      <c r="BG60" s="617"/>
      <c r="BH60" s="617"/>
      <c r="BI60" s="592" t="s">
        <v>887</v>
      </c>
      <c r="BJ60" s="617"/>
      <c r="BK60" s="617"/>
      <c r="BL60" s="611"/>
      <c r="BM60" s="617"/>
      <c r="BN60" s="617"/>
      <c r="BO60" s="617"/>
      <c r="BP60" s="617"/>
      <c r="BQ60" s="617"/>
      <c r="BR60" s="617"/>
      <c r="BS60" s="617"/>
      <c r="BT60" s="617"/>
      <c r="BU60" s="617"/>
      <c r="BV60" s="617"/>
      <c r="BW60" s="617"/>
      <c r="BX60" s="617"/>
      <c r="BY60" s="617"/>
      <c r="BZ60" s="617"/>
      <c r="CA60" s="617"/>
      <c r="CB60" s="617"/>
      <c r="CC60" s="617"/>
      <c r="CD60" s="617"/>
      <c r="CE60" s="617"/>
      <c r="CF60" s="617"/>
      <c r="CG60" s="617"/>
      <c r="CH60" s="617"/>
      <c r="CI60" s="617"/>
      <c r="CJ60" s="617"/>
      <c r="CK60" s="617"/>
      <c r="CL60" s="617"/>
      <c r="CM60" s="617"/>
      <c r="CN60" s="617"/>
      <c r="CO60" s="617"/>
      <c r="CP60" s="617"/>
      <c r="CQ60" s="617"/>
      <c r="CR60" s="617"/>
      <c r="CS60" s="617"/>
    </row>
    <row r="61" spans="1:97" s="14" customFormat="1" x14ac:dyDescent="0.25">
      <c r="A61" s="8">
        <v>57</v>
      </c>
      <c r="B61" s="4" t="s">
        <v>105</v>
      </c>
      <c r="C61" s="4" t="s">
        <v>106</v>
      </c>
      <c r="D61" s="4" t="s">
        <v>52</v>
      </c>
      <c r="E61" s="4" t="s">
        <v>74</v>
      </c>
      <c r="F61" s="4" t="s">
        <v>8</v>
      </c>
      <c r="G61" s="595" t="s">
        <v>887</v>
      </c>
      <c r="H61" s="595" t="s">
        <v>887</v>
      </c>
      <c r="I61" s="595" t="s">
        <v>887</v>
      </c>
      <c r="J61" s="595" t="s">
        <v>887</v>
      </c>
      <c r="K61" s="595" t="s">
        <v>887</v>
      </c>
      <c r="L61" s="595" t="s">
        <v>887</v>
      </c>
      <c r="M61" s="595" t="s">
        <v>887</v>
      </c>
      <c r="N61" s="595" t="s">
        <v>887</v>
      </c>
      <c r="O61" s="595" t="s">
        <v>887</v>
      </c>
      <c r="P61" s="595" t="s">
        <v>887</v>
      </c>
      <c r="Q61" s="595" t="s">
        <v>887</v>
      </c>
      <c r="R61" s="595" t="s">
        <v>887</v>
      </c>
      <c r="S61" s="595" t="s">
        <v>887</v>
      </c>
      <c r="T61" s="595" t="s">
        <v>887</v>
      </c>
      <c r="U61" s="595" t="s">
        <v>887</v>
      </c>
      <c r="V61" s="595" t="s">
        <v>887</v>
      </c>
      <c r="W61" s="595" t="s">
        <v>887</v>
      </c>
      <c r="X61" s="595" t="s">
        <v>887</v>
      </c>
      <c r="Y61" s="595" t="s">
        <v>887</v>
      </c>
      <c r="Z61" s="595" t="s">
        <v>887</v>
      </c>
      <c r="AA61" s="595" t="s">
        <v>887</v>
      </c>
      <c r="AB61" s="595" t="s">
        <v>887</v>
      </c>
      <c r="AC61" s="595" t="s">
        <v>887</v>
      </c>
      <c r="AD61" s="595" t="s">
        <v>887</v>
      </c>
      <c r="AE61" s="595" t="s">
        <v>887</v>
      </c>
      <c r="AF61" s="595" t="s">
        <v>887</v>
      </c>
      <c r="AG61" s="595" t="s">
        <v>887</v>
      </c>
      <c r="AH61" s="595" t="s">
        <v>887</v>
      </c>
      <c r="AI61" s="595" t="s">
        <v>887</v>
      </c>
      <c r="AJ61" s="595" t="s">
        <v>887</v>
      </c>
      <c r="AK61" s="595" t="s">
        <v>887</v>
      </c>
      <c r="AL61" s="595" t="s">
        <v>887</v>
      </c>
      <c r="AM61" s="595" t="s">
        <v>887</v>
      </c>
      <c r="AN61" s="595" t="s">
        <v>887</v>
      </c>
      <c r="AO61" s="595" t="s">
        <v>887</v>
      </c>
      <c r="AP61" s="595" t="s">
        <v>887</v>
      </c>
      <c r="AQ61" s="595" t="s">
        <v>887</v>
      </c>
      <c r="AR61" s="595" t="s">
        <v>887</v>
      </c>
      <c r="AS61" s="595" t="s">
        <v>887</v>
      </c>
      <c r="AT61" s="595" t="s">
        <v>887</v>
      </c>
      <c r="AU61" s="595" t="s">
        <v>887</v>
      </c>
      <c r="AV61" s="595" t="s">
        <v>887</v>
      </c>
      <c r="AW61" s="595" t="s">
        <v>887</v>
      </c>
      <c r="AX61" s="595" t="s">
        <v>887</v>
      </c>
      <c r="AY61" s="595" t="s">
        <v>887</v>
      </c>
      <c r="AZ61" s="595" t="s">
        <v>887</v>
      </c>
      <c r="BA61" s="595" t="s">
        <v>887</v>
      </c>
      <c r="BB61" s="595" t="s">
        <v>887</v>
      </c>
      <c r="BC61" s="595" t="s">
        <v>887</v>
      </c>
      <c r="BD61" s="595" t="s">
        <v>887</v>
      </c>
      <c r="BE61" s="582">
        <v>20001</v>
      </c>
      <c r="BF61" s="617"/>
      <c r="BG61" s="617"/>
      <c r="BH61" s="617"/>
      <c r="BI61" s="592">
        <v>40001</v>
      </c>
      <c r="BJ61" s="617"/>
      <c r="BK61" s="617"/>
      <c r="BL61" s="611"/>
      <c r="BM61" s="617"/>
      <c r="BN61" s="617"/>
      <c r="BO61" s="617"/>
      <c r="BP61" s="617"/>
      <c r="BQ61" s="617"/>
      <c r="BR61" s="617"/>
      <c r="BS61" s="617"/>
      <c r="BT61" s="617"/>
      <c r="BU61" s="617"/>
      <c r="BV61" s="617"/>
      <c r="BW61" s="617"/>
      <c r="BX61" s="617"/>
      <c r="BY61" s="617"/>
      <c r="BZ61" s="617"/>
      <c r="CA61" s="617"/>
      <c r="CB61" s="617"/>
      <c r="CC61" s="617"/>
      <c r="CD61" s="617"/>
      <c r="CE61" s="617"/>
      <c r="CF61" s="617"/>
      <c r="CG61" s="617"/>
      <c r="CH61" s="617"/>
      <c r="CI61" s="617"/>
      <c r="CJ61" s="617"/>
      <c r="CK61" s="617"/>
      <c r="CL61" s="617"/>
      <c r="CM61" s="617"/>
      <c r="CN61" s="617"/>
      <c r="CO61" s="617"/>
      <c r="CP61" s="617"/>
      <c r="CQ61" s="617"/>
      <c r="CR61" s="617"/>
      <c r="CS61" s="617"/>
    </row>
    <row r="62" spans="1:97" s="14" customFormat="1" x14ac:dyDescent="0.25">
      <c r="A62" s="8">
        <v>58</v>
      </c>
      <c r="B62" s="4" t="s">
        <v>782</v>
      </c>
      <c r="C62" s="4"/>
      <c r="D62" s="4" t="s">
        <v>52</v>
      </c>
      <c r="E62" s="4" t="s">
        <v>75</v>
      </c>
      <c r="F62" s="4" t="s">
        <v>8</v>
      </c>
      <c r="G62" s="595" t="s">
        <v>887</v>
      </c>
      <c r="H62" s="595" t="s">
        <v>887</v>
      </c>
      <c r="I62" s="595" t="s">
        <v>887</v>
      </c>
      <c r="J62" s="595" t="s">
        <v>887</v>
      </c>
      <c r="K62" s="595">
        <v>10005</v>
      </c>
      <c r="L62" s="595" t="s">
        <v>887</v>
      </c>
      <c r="M62" s="595" t="s">
        <v>887</v>
      </c>
      <c r="N62" s="595" t="s">
        <v>887</v>
      </c>
      <c r="O62" s="595" t="s">
        <v>887</v>
      </c>
      <c r="P62" s="595">
        <v>10005</v>
      </c>
      <c r="Q62" s="595" t="s">
        <v>887</v>
      </c>
      <c r="R62" s="595" t="s">
        <v>887</v>
      </c>
      <c r="S62" s="595" t="s">
        <v>887</v>
      </c>
      <c r="T62" s="595" t="s">
        <v>887</v>
      </c>
      <c r="U62" s="595">
        <v>10005</v>
      </c>
      <c r="V62" s="595" t="s">
        <v>887</v>
      </c>
      <c r="W62" s="595" t="s">
        <v>887</v>
      </c>
      <c r="X62" s="595" t="s">
        <v>887</v>
      </c>
      <c r="Y62" s="595" t="s">
        <v>887</v>
      </c>
      <c r="Z62" s="595" t="s">
        <v>887</v>
      </c>
      <c r="AA62" s="595" t="s">
        <v>887</v>
      </c>
      <c r="AB62" s="595" t="s">
        <v>887</v>
      </c>
      <c r="AC62" s="595" t="s">
        <v>887</v>
      </c>
      <c r="AD62" s="595" t="s">
        <v>887</v>
      </c>
      <c r="AE62" s="595">
        <v>10005</v>
      </c>
      <c r="AF62" s="595" t="s">
        <v>887</v>
      </c>
      <c r="AG62" s="595" t="s">
        <v>887</v>
      </c>
      <c r="AH62" s="595" t="s">
        <v>887</v>
      </c>
      <c r="AI62" s="595" t="s">
        <v>887</v>
      </c>
      <c r="AJ62" s="595">
        <v>10005</v>
      </c>
      <c r="AK62" s="595" t="s">
        <v>887</v>
      </c>
      <c r="AL62" s="595" t="s">
        <v>887</v>
      </c>
      <c r="AM62" s="595" t="s">
        <v>887</v>
      </c>
      <c r="AN62" s="595" t="s">
        <v>887</v>
      </c>
      <c r="AO62" s="595">
        <v>10005</v>
      </c>
      <c r="AP62" s="595" t="s">
        <v>887</v>
      </c>
      <c r="AQ62" s="595" t="s">
        <v>887</v>
      </c>
      <c r="AR62" s="595" t="s">
        <v>887</v>
      </c>
      <c r="AS62" s="595" t="s">
        <v>887</v>
      </c>
      <c r="AT62" s="595">
        <v>10005</v>
      </c>
      <c r="AU62" s="595" t="s">
        <v>887</v>
      </c>
      <c r="AV62" s="595" t="s">
        <v>887</v>
      </c>
      <c r="AW62" s="595" t="s">
        <v>887</v>
      </c>
      <c r="AX62" s="595" t="s">
        <v>887</v>
      </c>
      <c r="AY62" s="595" t="s">
        <v>887</v>
      </c>
      <c r="AZ62" s="595" t="s">
        <v>887</v>
      </c>
      <c r="BA62" s="595" t="s">
        <v>887</v>
      </c>
      <c r="BB62" s="595" t="s">
        <v>887</v>
      </c>
      <c r="BC62" s="595" t="s">
        <v>887</v>
      </c>
      <c r="BD62" s="595">
        <v>10005</v>
      </c>
      <c r="BE62" s="592"/>
      <c r="BF62" s="617"/>
      <c r="BG62" s="617"/>
      <c r="BH62" s="617"/>
      <c r="BI62" s="592" t="s">
        <v>887</v>
      </c>
      <c r="BJ62" s="617"/>
      <c r="BK62" s="617"/>
      <c r="BL62" s="611"/>
      <c r="BM62" s="617"/>
      <c r="BN62" s="617"/>
      <c r="BO62" s="617"/>
      <c r="BP62" s="617"/>
      <c r="BQ62" s="617"/>
      <c r="BR62" s="617"/>
      <c r="BS62" s="617"/>
      <c r="BT62" s="617"/>
      <c r="BU62" s="617"/>
      <c r="BV62" s="617"/>
      <c r="BW62" s="617"/>
      <c r="BX62" s="617"/>
      <c r="BY62" s="617"/>
      <c r="BZ62" s="617"/>
      <c r="CA62" s="617"/>
      <c r="CB62" s="617"/>
      <c r="CC62" s="617"/>
      <c r="CD62" s="617"/>
      <c r="CE62" s="617"/>
      <c r="CF62" s="617"/>
      <c r="CG62" s="617"/>
      <c r="CH62" s="617"/>
      <c r="CI62" s="617"/>
      <c r="CJ62" s="617"/>
      <c r="CK62" s="617"/>
      <c r="CL62" s="617"/>
      <c r="CM62" s="617"/>
      <c r="CN62" s="617"/>
      <c r="CO62" s="617"/>
      <c r="CP62" s="617"/>
      <c r="CQ62" s="617"/>
      <c r="CR62" s="617"/>
      <c r="CS62" s="617"/>
    </row>
    <row r="63" spans="1:97" s="14" customFormat="1" x14ac:dyDescent="0.25">
      <c r="A63" s="8">
        <v>59</v>
      </c>
      <c r="B63" s="4" t="s">
        <v>68</v>
      </c>
      <c r="C63" s="4"/>
      <c r="D63" s="4" t="s">
        <v>60</v>
      </c>
      <c r="E63" s="4" t="s">
        <v>75</v>
      </c>
      <c r="F63" s="4" t="s">
        <v>8</v>
      </c>
      <c r="G63" s="595" t="s">
        <v>887</v>
      </c>
      <c r="H63" s="595">
        <v>10002</v>
      </c>
      <c r="I63" s="595" t="s">
        <v>887</v>
      </c>
      <c r="J63" s="595">
        <v>10004</v>
      </c>
      <c r="K63" s="595" t="s">
        <v>887</v>
      </c>
      <c r="L63" s="595" t="s">
        <v>887</v>
      </c>
      <c r="M63" s="595">
        <v>10002</v>
      </c>
      <c r="N63" s="595" t="s">
        <v>887</v>
      </c>
      <c r="O63" s="595">
        <v>10004</v>
      </c>
      <c r="P63" s="595" t="s">
        <v>887</v>
      </c>
      <c r="Q63" s="595" t="s">
        <v>887</v>
      </c>
      <c r="R63" s="595">
        <v>10002</v>
      </c>
      <c r="S63" s="595" t="s">
        <v>887</v>
      </c>
      <c r="T63" s="595">
        <v>10004</v>
      </c>
      <c r="U63" s="595" t="s">
        <v>887</v>
      </c>
      <c r="V63" s="595" t="s">
        <v>887</v>
      </c>
      <c r="W63" s="595" t="s">
        <v>887</v>
      </c>
      <c r="X63" s="595" t="s">
        <v>887</v>
      </c>
      <c r="Y63" s="595" t="s">
        <v>887</v>
      </c>
      <c r="Z63" s="595" t="s">
        <v>887</v>
      </c>
      <c r="AA63" s="595" t="s">
        <v>887</v>
      </c>
      <c r="AB63" s="595">
        <v>10002</v>
      </c>
      <c r="AC63" s="595" t="s">
        <v>887</v>
      </c>
      <c r="AD63" s="595">
        <v>10004</v>
      </c>
      <c r="AE63" s="595" t="s">
        <v>887</v>
      </c>
      <c r="AF63" s="595" t="s">
        <v>887</v>
      </c>
      <c r="AG63" s="595" t="s">
        <v>887</v>
      </c>
      <c r="AH63" s="595" t="s">
        <v>887</v>
      </c>
      <c r="AI63" s="595" t="s">
        <v>887</v>
      </c>
      <c r="AJ63" s="595" t="s">
        <v>887</v>
      </c>
      <c r="AK63" s="595" t="s">
        <v>887</v>
      </c>
      <c r="AL63" s="595" t="s">
        <v>887</v>
      </c>
      <c r="AM63" s="595" t="s">
        <v>887</v>
      </c>
      <c r="AN63" s="595" t="s">
        <v>887</v>
      </c>
      <c r="AO63" s="595" t="s">
        <v>887</v>
      </c>
      <c r="AP63" s="595" t="s">
        <v>887</v>
      </c>
      <c r="AQ63" s="595" t="s">
        <v>887</v>
      </c>
      <c r="AR63" s="595" t="s">
        <v>887</v>
      </c>
      <c r="AS63" s="595" t="s">
        <v>887</v>
      </c>
      <c r="AT63" s="595" t="s">
        <v>887</v>
      </c>
      <c r="AU63" s="595" t="s">
        <v>887</v>
      </c>
      <c r="AV63" s="595" t="s">
        <v>887</v>
      </c>
      <c r="AW63" s="595" t="s">
        <v>887</v>
      </c>
      <c r="AX63" s="595" t="s">
        <v>887</v>
      </c>
      <c r="AY63" s="595" t="s">
        <v>887</v>
      </c>
      <c r="AZ63" s="595" t="s">
        <v>887</v>
      </c>
      <c r="BA63" s="595" t="s">
        <v>887</v>
      </c>
      <c r="BB63" s="595" t="s">
        <v>887</v>
      </c>
      <c r="BC63" s="595" t="s">
        <v>887</v>
      </c>
      <c r="BD63" s="595" t="s">
        <v>887</v>
      </c>
      <c r="BE63" s="592"/>
      <c r="BF63" s="617"/>
      <c r="BG63" s="617"/>
      <c r="BH63" s="617"/>
      <c r="BI63" s="592" t="s">
        <v>887</v>
      </c>
      <c r="BJ63" s="617"/>
      <c r="BK63" s="617"/>
      <c r="BL63" s="611"/>
      <c r="BM63" s="617"/>
      <c r="BN63" s="617"/>
      <c r="BO63" s="617"/>
      <c r="BP63" s="617"/>
      <c r="BQ63" s="617"/>
      <c r="BR63" s="617"/>
      <c r="BS63" s="617"/>
      <c r="BT63" s="617"/>
      <c r="BU63" s="617"/>
      <c r="BV63" s="617"/>
      <c r="BW63" s="617"/>
      <c r="BX63" s="617"/>
      <c r="BY63" s="617"/>
      <c r="BZ63" s="617"/>
      <c r="CA63" s="617"/>
      <c r="CB63" s="617"/>
      <c r="CC63" s="617"/>
      <c r="CD63" s="617"/>
      <c r="CE63" s="617"/>
      <c r="CF63" s="617"/>
      <c r="CG63" s="617"/>
      <c r="CH63" s="617"/>
      <c r="CI63" s="617"/>
      <c r="CJ63" s="617"/>
      <c r="CK63" s="617"/>
      <c r="CL63" s="617"/>
      <c r="CM63" s="617"/>
      <c r="CN63" s="617"/>
      <c r="CO63" s="617"/>
      <c r="CP63" s="617"/>
      <c r="CQ63" s="617"/>
      <c r="CR63" s="617"/>
      <c r="CS63" s="617"/>
    </row>
    <row r="64" spans="1:97" s="14" customFormat="1" x14ac:dyDescent="0.25">
      <c r="A64" s="8">
        <v>60</v>
      </c>
      <c r="B64" s="4" t="s">
        <v>70</v>
      </c>
      <c r="C64" s="4"/>
      <c r="D64" s="4" t="s">
        <v>60</v>
      </c>
      <c r="E64" s="4" t="s">
        <v>75</v>
      </c>
      <c r="F64" s="5" t="s">
        <v>6</v>
      </c>
      <c r="G64" s="595" t="s">
        <v>887</v>
      </c>
      <c r="H64" s="595">
        <v>10002</v>
      </c>
      <c r="I64" s="595" t="s">
        <v>887</v>
      </c>
      <c r="J64" s="595">
        <v>10004</v>
      </c>
      <c r="K64" s="595" t="s">
        <v>887</v>
      </c>
      <c r="L64" s="595" t="s">
        <v>887</v>
      </c>
      <c r="M64" s="595">
        <v>10002</v>
      </c>
      <c r="N64" s="595" t="s">
        <v>887</v>
      </c>
      <c r="O64" s="595">
        <v>10004</v>
      </c>
      <c r="P64" s="595" t="s">
        <v>887</v>
      </c>
      <c r="Q64" s="595"/>
      <c r="R64" s="595" t="s">
        <v>887</v>
      </c>
      <c r="S64" s="595"/>
      <c r="T64" s="595" t="s">
        <v>887</v>
      </c>
      <c r="U64" s="595" t="s">
        <v>887</v>
      </c>
      <c r="V64" s="595" t="s">
        <v>887</v>
      </c>
      <c r="W64" s="595">
        <v>10002</v>
      </c>
      <c r="X64" s="595" t="s">
        <v>887</v>
      </c>
      <c r="Y64" s="595">
        <v>10004</v>
      </c>
      <c r="Z64" s="595" t="s">
        <v>887</v>
      </c>
      <c r="AA64" s="595" t="s">
        <v>887</v>
      </c>
      <c r="AB64" s="595">
        <v>10002</v>
      </c>
      <c r="AC64" s="595" t="s">
        <v>887</v>
      </c>
      <c r="AD64" s="595">
        <v>10004</v>
      </c>
      <c r="AE64" s="595" t="s">
        <v>887</v>
      </c>
      <c r="AF64" s="595" t="s">
        <v>887</v>
      </c>
      <c r="AG64" s="595" t="s">
        <v>887</v>
      </c>
      <c r="AH64" s="595" t="s">
        <v>887</v>
      </c>
      <c r="AI64" s="595" t="s">
        <v>887</v>
      </c>
      <c r="AJ64" s="595" t="s">
        <v>887</v>
      </c>
      <c r="AK64" s="595" t="s">
        <v>887</v>
      </c>
      <c r="AL64" s="595" t="s">
        <v>887</v>
      </c>
      <c r="AM64" s="595" t="s">
        <v>887</v>
      </c>
      <c r="AN64" s="595" t="s">
        <v>887</v>
      </c>
      <c r="AO64" s="595" t="s">
        <v>887</v>
      </c>
      <c r="AP64" s="595" t="s">
        <v>887</v>
      </c>
      <c r="AQ64" s="595" t="s">
        <v>887</v>
      </c>
      <c r="AR64" s="595" t="s">
        <v>887</v>
      </c>
      <c r="AS64" s="595" t="s">
        <v>887</v>
      </c>
      <c r="AT64" s="595" t="s">
        <v>887</v>
      </c>
      <c r="AU64" s="595" t="s">
        <v>887</v>
      </c>
      <c r="AV64" s="595" t="s">
        <v>887</v>
      </c>
      <c r="AW64" s="595" t="s">
        <v>887</v>
      </c>
      <c r="AX64" s="595" t="s">
        <v>887</v>
      </c>
      <c r="AY64" s="595" t="s">
        <v>887</v>
      </c>
      <c r="AZ64" s="595" t="s">
        <v>887</v>
      </c>
      <c r="BA64" s="595" t="s">
        <v>887</v>
      </c>
      <c r="BB64" s="595" t="s">
        <v>887</v>
      </c>
      <c r="BC64" s="595" t="s">
        <v>887</v>
      </c>
      <c r="BD64" s="595" t="s">
        <v>887</v>
      </c>
      <c r="BE64" s="592"/>
      <c r="BF64" s="617"/>
      <c r="BG64" s="617"/>
      <c r="BH64" s="617"/>
      <c r="BI64" s="592" t="s">
        <v>887</v>
      </c>
      <c r="BJ64" s="617"/>
      <c r="BK64" s="617"/>
      <c r="BL64" s="611"/>
      <c r="BM64" s="617"/>
      <c r="BN64" s="617"/>
      <c r="BO64" s="617"/>
      <c r="BP64" s="617"/>
      <c r="BQ64" s="617"/>
      <c r="BR64" s="617"/>
      <c r="BS64" s="617"/>
      <c r="BT64" s="617"/>
      <c r="BU64" s="617"/>
      <c r="BV64" s="617"/>
      <c r="BW64" s="617"/>
      <c r="BX64" s="617"/>
      <c r="BY64" s="617"/>
      <c r="BZ64" s="617"/>
      <c r="CA64" s="617"/>
      <c r="CB64" s="617"/>
      <c r="CC64" s="617"/>
      <c r="CD64" s="617"/>
      <c r="CE64" s="617"/>
      <c r="CF64" s="617"/>
      <c r="CG64" s="617"/>
      <c r="CH64" s="617"/>
      <c r="CI64" s="617"/>
      <c r="CJ64" s="617"/>
      <c r="CK64" s="617"/>
      <c r="CL64" s="617"/>
      <c r="CM64" s="617"/>
      <c r="CN64" s="617"/>
      <c r="CO64" s="617"/>
      <c r="CP64" s="617"/>
      <c r="CQ64" s="617"/>
      <c r="CR64" s="617"/>
      <c r="CS64" s="617"/>
    </row>
    <row r="65" spans="1:97" s="14" customFormat="1" x14ac:dyDescent="0.25">
      <c r="A65" s="8">
        <v>61</v>
      </c>
      <c r="B65" s="5" t="s">
        <v>49</v>
      </c>
      <c r="C65" s="5"/>
      <c r="D65" s="4" t="s">
        <v>60</v>
      </c>
      <c r="E65" s="4" t="s">
        <v>75</v>
      </c>
      <c r="F65" s="4" t="s">
        <v>8</v>
      </c>
      <c r="G65" s="595" t="s">
        <v>887</v>
      </c>
      <c r="H65" s="595" t="s">
        <v>887</v>
      </c>
      <c r="I65" s="595" t="s">
        <v>887</v>
      </c>
      <c r="J65" s="595" t="s">
        <v>887</v>
      </c>
      <c r="K65" s="595" t="s">
        <v>887</v>
      </c>
      <c r="L65" s="595" t="s">
        <v>887</v>
      </c>
      <c r="M65" s="595" t="s">
        <v>887</v>
      </c>
      <c r="N65" s="595" t="s">
        <v>887</v>
      </c>
      <c r="O65" s="595" t="s">
        <v>887</v>
      </c>
      <c r="P65" s="595" t="s">
        <v>887</v>
      </c>
      <c r="Q65" s="595" t="s">
        <v>887</v>
      </c>
      <c r="R65" s="595" t="s">
        <v>887</v>
      </c>
      <c r="S65" s="595" t="s">
        <v>887</v>
      </c>
      <c r="T65" s="595" t="s">
        <v>887</v>
      </c>
      <c r="U65" s="595" t="s">
        <v>887</v>
      </c>
      <c r="V65" s="595" t="s">
        <v>887</v>
      </c>
      <c r="W65" s="595" t="s">
        <v>887</v>
      </c>
      <c r="X65" s="595" t="s">
        <v>887</v>
      </c>
      <c r="Y65" s="595" t="s">
        <v>887</v>
      </c>
      <c r="Z65" s="595" t="s">
        <v>887</v>
      </c>
      <c r="AA65" s="595" t="s">
        <v>887</v>
      </c>
      <c r="AB65" s="595" t="s">
        <v>887</v>
      </c>
      <c r="AC65" s="595" t="s">
        <v>887</v>
      </c>
      <c r="AD65" s="595" t="s">
        <v>887</v>
      </c>
      <c r="AE65" s="595" t="s">
        <v>887</v>
      </c>
      <c r="AF65" s="595" t="s">
        <v>887</v>
      </c>
      <c r="AG65" s="595" t="s">
        <v>887</v>
      </c>
      <c r="AH65" s="595" t="s">
        <v>887</v>
      </c>
      <c r="AI65" s="595" t="s">
        <v>887</v>
      </c>
      <c r="AJ65" s="595" t="s">
        <v>887</v>
      </c>
      <c r="AK65" s="595" t="s">
        <v>887</v>
      </c>
      <c r="AL65" s="595" t="s">
        <v>887</v>
      </c>
      <c r="AM65" s="595" t="s">
        <v>887</v>
      </c>
      <c r="AN65" s="595" t="s">
        <v>887</v>
      </c>
      <c r="AO65" s="595" t="s">
        <v>887</v>
      </c>
      <c r="AP65" s="595" t="s">
        <v>887</v>
      </c>
      <c r="AQ65" s="595" t="s">
        <v>887</v>
      </c>
      <c r="AR65" s="595" t="s">
        <v>887</v>
      </c>
      <c r="AS65" s="595" t="s">
        <v>887</v>
      </c>
      <c r="AT65" s="595" t="s">
        <v>887</v>
      </c>
      <c r="AU65" s="595" t="s">
        <v>887</v>
      </c>
      <c r="AV65" s="595" t="s">
        <v>887</v>
      </c>
      <c r="AW65" s="595" t="s">
        <v>887</v>
      </c>
      <c r="AX65" s="595" t="s">
        <v>887</v>
      </c>
      <c r="AY65" s="595" t="s">
        <v>887</v>
      </c>
      <c r="AZ65" s="595" t="s">
        <v>887</v>
      </c>
      <c r="BA65" s="595" t="s">
        <v>887</v>
      </c>
      <c r="BB65" s="595" t="s">
        <v>887</v>
      </c>
      <c r="BC65" s="595" t="s">
        <v>887</v>
      </c>
      <c r="BD65" s="595" t="s">
        <v>887</v>
      </c>
      <c r="BE65" s="598"/>
      <c r="BF65" s="617"/>
      <c r="BG65" s="617"/>
      <c r="BH65" s="617"/>
      <c r="BI65" s="592" t="s">
        <v>887</v>
      </c>
      <c r="BJ65" s="617"/>
      <c r="BK65" s="617"/>
      <c r="BL65" s="611"/>
      <c r="BM65" s="617"/>
      <c r="BN65" s="617"/>
      <c r="BO65" s="617"/>
      <c r="BP65" s="617"/>
      <c r="BQ65" s="617"/>
      <c r="BR65" s="617"/>
      <c r="BS65" s="617"/>
      <c r="BT65" s="617"/>
      <c r="BU65" s="617"/>
      <c r="BV65" s="617"/>
      <c r="BW65" s="617"/>
      <c r="BX65" s="617"/>
      <c r="BY65" s="617"/>
      <c r="BZ65" s="617"/>
      <c r="CA65" s="617"/>
      <c r="CB65" s="617"/>
      <c r="CC65" s="617"/>
      <c r="CD65" s="617"/>
      <c r="CE65" s="617"/>
      <c r="CF65" s="617"/>
      <c r="CG65" s="617"/>
      <c r="CH65" s="617"/>
      <c r="CI65" s="617"/>
      <c r="CJ65" s="617"/>
      <c r="CK65" s="617"/>
      <c r="CL65" s="617"/>
      <c r="CM65" s="617"/>
      <c r="CN65" s="617"/>
      <c r="CO65" s="617"/>
      <c r="CP65" s="617"/>
      <c r="CQ65" s="617"/>
      <c r="CR65" s="617"/>
      <c r="CS65" s="617"/>
    </row>
    <row r="66" spans="1:97" s="14" customFormat="1" x14ac:dyDescent="0.25">
      <c r="A66" s="8">
        <v>62</v>
      </c>
      <c r="B66" s="5" t="s">
        <v>752</v>
      </c>
      <c r="C66" s="5"/>
      <c r="D66" s="4" t="s">
        <v>60</v>
      </c>
      <c r="E66" s="4" t="s">
        <v>75</v>
      </c>
      <c r="F66" s="4" t="s">
        <v>8</v>
      </c>
      <c r="G66" s="595" t="s">
        <v>887</v>
      </c>
      <c r="H66" s="595">
        <v>10002</v>
      </c>
      <c r="I66" s="595" t="s">
        <v>887</v>
      </c>
      <c r="J66" s="595">
        <v>10004</v>
      </c>
      <c r="K66" s="595" t="s">
        <v>887</v>
      </c>
      <c r="L66" s="595" t="s">
        <v>887</v>
      </c>
      <c r="M66" s="595">
        <v>10002</v>
      </c>
      <c r="N66" s="595" t="s">
        <v>887</v>
      </c>
      <c r="O66" s="595">
        <v>10004</v>
      </c>
      <c r="P66" s="595" t="s">
        <v>887</v>
      </c>
      <c r="Q66" s="595" t="s">
        <v>887</v>
      </c>
      <c r="R66" s="595">
        <v>10002</v>
      </c>
      <c r="S66" s="595" t="s">
        <v>887</v>
      </c>
      <c r="T66" s="595">
        <v>10004</v>
      </c>
      <c r="U66" s="595" t="s">
        <v>887</v>
      </c>
      <c r="V66" s="595" t="s">
        <v>887</v>
      </c>
      <c r="W66" s="595" t="s">
        <v>887</v>
      </c>
      <c r="X66" s="595" t="s">
        <v>887</v>
      </c>
      <c r="Y66" s="595" t="s">
        <v>887</v>
      </c>
      <c r="Z66" s="595" t="s">
        <v>887</v>
      </c>
      <c r="AA66" s="595" t="s">
        <v>887</v>
      </c>
      <c r="AB66" s="595">
        <v>10002</v>
      </c>
      <c r="AC66" s="595" t="s">
        <v>887</v>
      </c>
      <c r="AD66" s="595">
        <v>10004</v>
      </c>
      <c r="AE66" s="595" t="s">
        <v>887</v>
      </c>
      <c r="AF66" s="595" t="s">
        <v>887</v>
      </c>
      <c r="AG66" s="595" t="s">
        <v>887</v>
      </c>
      <c r="AH66" s="595" t="s">
        <v>887</v>
      </c>
      <c r="AI66" s="595" t="s">
        <v>887</v>
      </c>
      <c r="AJ66" s="595" t="s">
        <v>887</v>
      </c>
      <c r="AK66" s="595" t="s">
        <v>887</v>
      </c>
      <c r="AL66" s="595" t="s">
        <v>887</v>
      </c>
      <c r="AM66" s="595" t="s">
        <v>887</v>
      </c>
      <c r="AN66" s="595" t="s">
        <v>887</v>
      </c>
      <c r="AO66" s="595" t="s">
        <v>887</v>
      </c>
      <c r="AP66" s="595" t="s">
        <v>887</v>
      </c>
      <c r="AQ66" s="595" t="s">
        <v>887</v>
      </c>
      <c r="AR66" s="595" t="s">
        <v>887</v>
      </c>
      <c r="AS66" s="595" t="s">
        <v>887</v>
      </c>
      <c r="AT66" s="595" t="s">
        <v>887</v>
      </c>
      <c r="AU66" s="595" t="s">
        <v>887</v>
      </c>
      <c r="AV66" s="595" t="s">
        <v>887</v>
      </c>
      <c r="AW66" s="595" t="s">
        <v>887</v>
      </c>
      <c r="AX66" s="595" t="s">
        <v>887</v>
      </c>
      <c r="AY66" s="595" t="s">
        <v>887</v>
      </c>
      <c r="AZ66" s="595" t="s">
        <v>887</v>
      </c>
      <c r="BA66" s="595" t="s">
        <v>887</v>
      </c>
      <c r="BB66" s="595" t="s">
        <v>887</v>
      </c>
      <c r="BC66" s="595" t="s">
        <v>887</v>
      </c>
      <c r="BD66" s="595" t="s">
        <v>887</v>
      </c>
      <c r="BE66" s="598"/>
      <c r="BF66" s="617"/>
      <c r="BG66" s="617"/>
      <c r="BH66" s="617"/>
      <c r="BI66" s="592" t="s">
        <v>887</v>
      </c>
      <c r="BJ66" s="617"/>
      <c r="BK66" s="617"/>
      <c r="BL66" s="611"/>
      <c r="BM66" s="617"/>
      <c r="BN66" s="617"/>
      <c r="BO66" s="617"/>
      <c r="BP66" s="617"/>
      <c r="BQ66" s="617"/>
      <c r="BR66" s="617"/>
      <c r="BS66" s="617"/>
      <c r="BT66" s="617"/>
      <c r="BU66" s="617"/>
      <c r="BV66" s="617"/>
      <c r="BW66" s="617"/>
      <c r="BX66" s="617"/>
      <c r="BY66" s="617"/>
      <c r="BZ66" s="617"/>
      <c r="CA66" s="617"/>
      <c r="CB66" s="617"/>
      <c r="CC66" s="617"/>
      <c r="CD66" s="617"/>
      <c r="CE66" s="617"/>
      <c r="CF66" s="617"/>
      <c r="CG66" s="617"/>
      <c r="CH66" s="617"/>
      <c r="CI66" s="617"/>
      <c r="CJ66" s="617"/>
      <c r="CK66" s="617"/>
      <c r="CL66" s="617"/>
      <c r="CM66" s="617"/>
      <c r="CN66" s="617"/>
      <c r="CO66" s="617"/>
      <c r="CP66" s="617"/>
      <c r="CQ66" s="617"/>
      <c r="CR66" s="617"/>
      <c r="CS66" s="617"/>
    </row>
    <row r="67" spans="1:97" s="14" customFormat="1" x14ac:dyDescent="0.25">
      <c r="A67" s="8">
        <v>63</v>
      </c>
      <c r="B67" s="4" t="s">
        <v>753</v>
      </c>
      <c r="C67" s="4"/>
      <c r="D67" s="4" t="s">
        <v>60</v>
      </c>
      <c r="E67" s="4" t="s">
        <v>75</v>
      </c>
      <c r="F67" s="4" t="s">
        <v>8</v>
      </c>
      <c r="G67" s="595" t="s">
        <v>887</v>
      </c>
      <c r="H67" s="595" t="s">
        <v>887</v>
      </c>
      <c r="I67" s="595" t="s">
        <v>887</v>
      </c>
      <c r="J67" s="595" t="s">
        <v>887</v>
      </c>
      <c r="K67" s="595" t="s">
        <v>887</v>
      </c>
      <c r="L67" s="595" t="s">
        <v>887</v>
      </c>
      <c r="M67" s="595" t="s">
        <v>887</v>
      </c>
      <c r="N67" s="595" t="s">
        <v>887</v>
      </c>
      <c r="O67" s="595" t="s">
        <v>887</v>
      </c>
      <c r="P67" s="595" t="s">
        <v>887</v>
      </c>
      <c r="Q67" s="595" t="s">
        <v>887</v>
      </c>
      <c r="R67" s="595" t="s">
        <v>887</v>
      </c>
      <c r="S67" s="595" t="s">
        <v>887</v>
      </c>
      <c r="T67" s="595" t="s">
        <v>887</v>
      </c>
      <c r="U67" s="595" t="s">
        <v>887</v>
      </c>
      <c r="V67" s="595" t="s">
        <v>887</v>
      </c>
      <c r="W67" s="595" t="s">
        <v>887</v>
      </c>
      <c r="X67" s="595" t="s">
        <v>887</v>
      </c>
      <c r="Y67" s="595" t="s">
        <v>887</v>
      </c>
      <c r="Z67" s="595" t="s">
        <v>887</v>
      </c>
      <c r="AA67" s="595" t="s">
        <v>887</v>
      </c>
      <c r="AB67" s="595" t="s">
        <v>887</v>
      </c>
      <c r="AC67" s="595" t="s">
        <v>887</v>
      </c>
      <c r="AD67" s="595" t="s">
        <v>887</v>
      </c>
      <c r="AE67" s="595" t="s">
        <v>887</v>
      </c>
      <c r="AF67" s="595" t="s">
        <v>887</v>
      </c>
      <c r="AG67" s="595" t="s">
        <v>887</v>
      </c>
      <c r="AH67" s="595" t="s">
        <v>887</v>
      </c>
      <c r="AI67" s="595" t="s">
        <v>887</v>
      </c>
      <c r="AJ67" s="595" t="s">
        <v>887</v>
      </c>
      <c r="AK67" s="595" t="s">
        <v>887</v>
      </c>
      <c r="AL67" s="595" t="s">
        <v>887</v>
      </c>
      <c r="AM67" s="595" t="s">
        <v>887</v>
      </c>
      <c r="AN67" s="595" t="s">
        <v>887</v>
      </c>
      <c r="AO67" s="595" t="s">
        <v>887</v>
      </c>
      <c r="AP67" s="595" t="s">
        <v>887</v>
      </c>
      <c r="AQ67" s="595" t="s">
        <v>887</v>
      </c>
      <c r="AR67" s="595" t="s">
        <v>887</v>
      </c>
      <c r="AS67" s="595" t="s">
        <v>887</v>
      </c>
      <c r="AT67" s="595" t="s">
        <v>887</v>
      </c>
      <c r="AU67" s="595" t="s">
        <v>887</v>
      </c>
      <c r="AV67" s="595" t="s">
        <v>887</v>
      </c>
      <c r="AW67" s="595" t="s">
        <v>887</v>
      </c>
      <c r="AX67" s="595" t="s">
        <v>887</v>
      </c>
      <c r="AY67" s="595" t="s">
        <v>887</v>
      </c>
      <c r="AZ67" s="595" t="s">
        <v>887</v>
      </c>
      <c r="BA67" s="595" t="s">
        <v>887</v>
      </c>
      <c r="BB67" s="595" t="s">
        <v>887</v>
      </c>
      <c r="BC67" s="595" t="s">
        <v>887</v>
      </c>
      <c r="BD67" s="595" t="s">
        <v>887</v>
      </c>
      <c r="BE67" s="592"/>
      <c r="BF67" s="617"/>
      <c r="BG67" s="617"/>
      <c r="BH67" s="617"/>
      <c r="BI67" s="592" t="s">
        <v>887</v>
      </c>
      <c r="BJ67" s="617"/>
      <c r="BK67" s="617"/>
      <c r="BL67" s="611"/>
      <c r="BM67" s="617"/>
      <c r="BN67" s="617"/>
      <c r="BO67" s="617"/>
      <c r="BP67" s="617"/>
      <c r="BQ67" s="617"/>
      <c r="BR67" s="617"/>
      <c r="BS67" s="617"/>
      <c r="BT67" s="617"/>
      <c r="BU67" s="617"/>
      <c r="BV67" s="617"/>
      <c r="BW67" s="617"/>
      <c r="BX67" s="617"/>
      <c r="BY67" s="617"/>
      <c r="BZ67" s="617"/>
      <c r="CA67" s="617"/>
      <c r="CB67" s="617"/>
      <c r="CC67" s="617"/>
      <c r="CD67" s="617"/>
      <c r="CE67" s="617"/>
      <c r="CF67" s="617"/>
      <c r="CG67" s="617"/>
      <c r="CH67" s="617"/>
      <c r="CI67" s="617"/>
      <c r="CJ67" s="617"/>
      <c r="CK67" s="617"/>
      <c r="CL67" s="617"/>
      <c r="CM67" s="617"/>
      <c r="CN67" s="617"/>
      <c r="CO67" s="617"/>
      <c r="CP67" s="617"/>
      <c r="CQ67" s="617"/>
      <c r="CR67" s="617"/>
      <c r="CS67" s="617"/>
    </row>
    <row r="68" spans="1:97" s="14" customFormat="1" x14ac:dyDescent="0.25">
      <c r="A68" s="8">
        <v>64</v>
      </c>
      <c r="B68" s="4" t="s">
        <v>780</v>
      </c>
      <c r="C68" s="4"/>
      <c r="D68" s="4" t="s">
        <v>60</v>
      </c>
      <c r="E68" s="4" t="s">
        <v>75</v>
      </c>
      <c r="F68" s="4" t="s">
        <v>8</v>
      </c>
      <c r="G68" s="595" t="s">
        <v>887</v>
      </c>
      <c r="H68" s="595" t="s">
        <v>887</v>
      </c>
      <c r="I68" s="595" t="s">
        <v>887</v>
      </c>
      <c r="J68" s="595" t="s">
        <v>887</v>
      </c>
      <c r="K68" s="595" t="s">
        <v>887</v>
      </c>
      <c r="L68" s="595" t="s">
        <v>887</v>
      </c>
      <c r="M68" s="595" t="s">
        <v>887</v>
      </c>
      <c r="N68" s="595" t="s">
        <v>887</v>
      </c>
      <c r="O68" s="595" t="s">
        <v>887</v>
      </c>
      <c r="P68" s="595" t="s">
        <v>887</v>
      </c>
      <c r="Q68" s="595" t="s">
        <v>887</v>
      </c>
      <c r="R68" s="595" t="s">
        <v>887</v>
      </c>
      <c r="S68" s="595" t="s">
        <v>887</v>
      </c>
      <c r="T68" s="595" t="s">
        <v>887</v>
      </c>
      <c r="U68" s="595" t="s">
        <v>887</v>
      </c>
      <c r="V68" s="595" t="s">
        <v>887</v>
      </c>
      <c r="W68" s="595" t="s">
        <v>887</v>
      </c>
      <c r="X68" s="595" t="s">
        <v>887</v>
      </c>
      <c r="Y68" s="595" t="s">
        <v>887</v>
      </c>
      <c r="Z68" s="595" t="s">
        <v>887</v>
      </c>
      <c r="AA68" s="595" t="s">
        <v>887</v>
      </c>
      <c r="AB68" s="595" t="s">
        <v>887</v>
      </c>
      <c r="AC68" s="595" t="s">
        <v>887</v>
      </c>
      <c r="AD68" s="595" t="s">
        <v>887</v>
      </c>
      <c r="AE68" s="595" t="s">
        <v>887</v>
      </c>
      <c r="AF68" s="595" t="s">
        <v>887</v>
      </c>
      <c r="AG68" s="595" t="s">
        <v>887</v>
      </c>
      <c r="AH68" s="595" t="s">
        <v>887</v>
      </c>
      <c r="AI68" s="595" t="s">
        <v>887</v>
      </c>
      <c r="AJ68" s="595" t="s">
        <v>887</v>
      </c>
      <c r="AK68" s="595" t="s">
        <v>887</v>
      </c>
      <c r="AL68" s="595" t="s">
        <v>887</v>
      </c>
      <c r="AM68" s="595" t="s">
        <v>887</v>
      </c>
      <c r="AN68" s="595" t="s">
        <v>887</v>
      </c>
      <c r="AO68" s="595" t="s">
        <v>887</v>
      </c>
      <c r="AP68" s="595" t="s">
        <v>887</v>
      </c>
      <c r="AQ68" s="595" t="s">
        <v>887</v>
      </c>
      <c r="AR68" s="595" t="s">
        <v>887</v>
      </c>
      <c r="AS68" s="595" t="s">
        <v>887</v>
      </c>
      <c r="AT68" s="595" t="s">
        <v>887</v>
      </c>
      <c r="AU68" s="595" t="s">
        <v>887</v>
      </c>
      <c r="AV68" s="595" t="s">
        <v>887</v>
      </c>
      <c r="AW68" s="595" t="s">
        <v>887</v>
      </c>
      <c r="AX68" s="595" t="s">
        <v>887</v>
      </c>
      <c r="AY68" s="595" t="s">
        <v>887</v>
      </c>
      <c r="AZ68" s="595" t="s">
        <v>887</v>
      </c>
      <c r="BA68" s="595" t="s">
        <v>887</v>
      </c>
      <c r="BB68" s="595" t="s">
        <v>887</v>
      </c>
      <c r="BC68" s="595" t="s">
        <v>887</v>
      </c>
      <c r="BD68" s="595" t="s">
        <v>887</v>
      </c>
      <c r="BE68" s="582">
        <v>20001</v>
      </c>
      <c r="BF68" s="617"/>
      <c r="BG68" s="617"/>
      <c r="BH68" s="617"/>
      <c r="BI68" s="592" t="s">
        <v>887</v>
      </c>
      <c r="BJ68" s="617"/>
      <c r="BK68" s="617"/>
      <c r="BL68" s="611"/>
      <c r="BM68" s="617"/>
      <c r="BN68" s="617"/>
      <c r="BO68" s="617"/>
      <c r="BP68" s="617"/>
      <c r="BQ68" s="617"/>
      <c r="BR68" s="617"/>
      <c r="BS68" s="617"/>
      <c r="BT68" s="617"/>
      <c r="BU68" s="617"/>
      <c r="BV68" s="617"/>
      <c r="BW68" s="617"/>
      <c r="BX68" s="617"/>
      <c r="BY68" s="617"/>
      <c r="BZ68" s="617"/>
      <c r="CA68" s="617"/>
      <c r="CB68" s="617"/>
      <c r="CC68" s="617"/>
      <c r="CD68" s="617"/>
      <c r="CE68" s="617"/>
      <c r="CF68" s="617"/>
      <c r="CG68" s="617"/>
      <c r="CH68" s="617"/>
      <c r="CI68" s="617"/>
      <c r="CJ68" s="617"/>
      <c r="CK68" s="617"/>
      <c r="CL68" s="617"/>
      <c r="CM68" s="617"/>
      <c r="CN68" s="617"/>
      <c r="CO68" s="617"/>
      <c r="CP68" s="617"/>
      <c r="CQ68" s="617"/>
      <c r="CR68" s="617"/>
      <c r="CS68" s="617"/>
    </row>
    <row r="69" spans="1:97" s="14" customFormat="1" x14ac:dyDescent="0.25">
      <c r="A69" s="8">
        <v>65</v>
      </c>
      <c r="B69" s="4" t="s">
        <v>48</v>
      </c>
      <c r="C69" s="4"/>
      <c r="D69" s="4" t="s">
        <v>60</v>
      </c>
      <c r="E69" s="4" t="s">
        <v>75</v>
      </c>
      <c r="F69" s="4" t="s">
        <v>8</v>
      </c>
      <c r="G69" s="595" t="s">
        <v>887</v>
      </c>
      <c r="H69" s="595" t="s">
        <v>887</v>
      </c>
      <c r="I69" s="595" t="s">
        <v>887</v>
      </c>
      <c r="J69" s="595" t="s">
        <v>887</v>
      </c>
      <c r="K69" s="595" t="s">
        <v>887</v>
      </c>
      <c r="L69" s="595" t="s">
        <v>887</v>
      </c>
      <c r="M69" s="595" t="s">
        <v>887</v>
      </c>
      <c r="N69" s="595" t="s">
        <v>887</v>
      </c>
      <c r="O69" s="595" t="s">
        <v>887</v>
      </c>
      <c r="P69" s="595" t="s">
        <v>887</v>
      </c>
      <c r="Q69" s="595" t="s">
        <v>887</v>
      </c>
      <c r="R69" s="595" t="s">
        <v>887</v>
      </c>
      <c r="S69" s="595" t="s">
        <v>887</v>
      </c>
      <c r="T69" s="595" t="s">
        <v>887</v>
      </c>
      <c r="U69" s="595" t="s">
        <v>887</v>
      </c>
      <c r="V69" s="595" t="s">
        <v>887</v>
      </c>
      <c r="W69" s="595" t="s">
        <v>887</v>
      </c>
      <c r="X69" s="595" t="s">
        <v>887</v>
      </c>
      <c r="Y69" s="595" t="s">
        <v>887</v>
      </c>
      <c r="Z69" s="595" t="s">
        <v>887</v>
      </c>
      <c r="AA69" s="595" t="s">
        <v>887</v>
      </c>
      <c r="AB69" s="595" t="s">
        <v>887</v>
      </c>
      <c r="AC69" s="595" t="s">
        <v>887</v>
      </c>
      <c r="AD69" s="595" t="s">
        <v>887</v>
      </c>
      <c r="AE69" s="595" t="s">
        <v>887</v>
      </c>
      <c r="AF69" s="595" t="s">
        <v>887</v>
      </c>
      <c r="AG69" s="595" t="s">
        <v>887</v>
      </c>
      <c r="AH69" s="595" t="s">
        <v>887</v>
      </c>
      <c r="AI69" s="595" t="s">
        <v>887</v>
      </c>
      <c r="AJ69" s="595" t="s">
        <v>887</v>
      </c>
      <c r="AK69" s="595" t="s">
        <v>887</v>
      </c>
      <c r="AL69" s="595" t="s">
        <v>887</v>
      </c>
      <c r="AM69" s="595" t="s">
        <v>887</v>
      </c>
      <c r="AN69" s="595" t="s">
        <v>887</v>
      </c>
      <c r="AO69" s="595" t="s">
        <v>887</v>
      </c>
      <c r="AP69" s="595" t="s">
        <v>887</v>
      </c>
      <c r="AQ69" s="595" t="s">
        <v>887</v>
      </c>
      <c r="AR69" s="595" t="s">
        <v>887</v>
      </c>
      <c r="AS69" s="595" t="s">
        <v>887</v>
      </c>
      <c r="AT69" s="595" t="s">
        <v>887</v>
      </c>
      <c r="AU69" s="595" t="s">
        <v>887</v>
      </c>
      <c r="AV69" s="595" t="s">
        <v>887</v>
      </c>
      <c r="AW69" s="595" t="s">
        <v>887</v>
      </c>
      <c r="AX69" s="595" t="s">
        <v>887</v>
      </c>
      <c r="AY69" s="595" t="s">
        <v>887</v>
      </c>
      <c r="AZ69" s="595" t="s">
        <v>887</v>
      </c>
      <c r="BA69" s="595" t="s">
        <v>887</v>
      </c>
      <c r="BB69" s="595" t="s">
        <v>887</v>
      </c>
      <c r="BC69" s="595" t="s">
        <v>887</v>
      </c>
      <c r="BD69" s="595" t="s">
        <v>887</v>
      </c>
      <c r="BE69" s="592"/>
      <c r="BF69" s="617"/>
      <c r="BG69" s="617"/>
      <c r="BH69" s="617"/>
      <c r="BI69" s="592" t="s">
        <v>887</v>
      </c>
      <c r="BJ69" s="617"/>
      <c r="BK69" s="617"/>
      <c r="BL69" s="611"/>
      <c r="BM69" s="617"/>
      <c r="BN69" s="617"/>
      <c r="BO69" s="617"/>
      <c r="BP69" s="617"/>
      <c r="BQ69" s="617"/>
      <c r="BR69" s="617"/>
      <c r="BS69" s="617"/>
      <c r="BT69" s="617"/>
      <c r="BU69" s="617"/>
      <c r="BV69" s="617"/>
      <c r="BW69" s="617"/>
      <c r="BX69" s="617"/>
      <c r="BY69" s="617"/>
      <c r="BZ69" s="617"/>
      <c r="CA69" s="617"/>
      <c r="CB69" s="617"/>
      <c r="CC69" s="617"/>
      <c r="CD69" s="617"/>
      <c r="CE69" s="617"/>
      <c r="CF69" s="617"/>
      <c r="CG69" s="617"/>
      <c r="CH69" s="617"/>
      <c r="CI69" s="617"/>
      <c r="CJ69" s="617"/>
      <c r="CK69" s="617"/>
      <c r="CL69" s="617"/>
      <c r="CM69" s="617"/>
      <c r="CN69" s="617"/>
      <c r="CO69" s="617"/>
      <c r="CP69" s="617"/>
      <c r="CQ69" s="617"/>
      <c r="CR69" s="617"/>
      <c r="CS69" s="617"/>
    </row>
    <row r="70" spans="1:97" s="14" customFormat="1" x14ac:dyDescent="0.25">
      <c r="A70" s="8">
        <v>66</v>
      </c>
      <c r="B70" s="4" t="s">
        <v>31</v>
      </c>
      <c r="C70" s="4"/>
      <c r="D70" s="4" t="s">
        <v>77</v>
      </c>
      <c r="E70" s="4" t="s">
        <v>75</v>
      </c>
      <c r="F70" s="4" t="s">
        <v>8</v>
      </c>
      <c r="G70" s="595" t="s">
        <v>887</v>
      </c>
      <c r="H70" s="595">
        <v>10002</v>
      </c>
      <c r="I70" s="595" t="s">
        <v>887</v>
      </c>
      <c r="J70" s="595">
        <v>10004</v>
      </c>
      <c r="K70" s="595" t="s">
        <v>887</v>
      </c>
      <c r="L70" s="595" t="s">
        <v>887</v>
      </c>
      <c r="M70" s="595">
        <v>10002</v>
      </c>
      <c r="N70" s="595" t="s">
        <v>887</v>
      </c>
      <c r="O70" s="595">
        <v>10004</v>
      </c>
      <c r="P70" s="595" t="s">
        <v>887</v>
      </c>
      <c r="Q70" s="595" t="s">
        <v>887</v>
      </c>
      <c r="R70" s="595">
        <v>10002</v>
      </c>
      <c r="S70" s="595" t="s">
        <v>887</v>
      </c>
      <c r="T70" s="595">
        <v>10004</v>
      </c>
      <c r="U70" s="595" t="s">
        <v>887</v>
      </c>
      <c r="V70" s="595" t="s">
        <v>887</v>
      </c>
      <c r="W70" s="595" t="s">
        <v>887</v>
      </c>
      <c r="X70" s="595" t="s">
        <v>887</v>
      </c>
      <c r="Y70" s="595" t="s">
        <v>887</v>
      </c>
      <c r="Z70" s="595" t="s">
        <v>887</v>
      </c>
      <c r="AA70" s="595" t="s">
        <v>887</v>
      </c>
      <c r="AB70" s="595">
        <v>10002</v>
      </c>
      <c r="AC70" s="595" t="s">
        <v>887</v>
      </c>
      <c r="AD70" s="595">
        <v>10004</v>
      </c>
      <c r="AE70" s="595" t="s">
        <v>887</v>
      </c>
      <c r="AF70" s="595" t="s">
        <v>887</v>
      </c>
      <c r="AG70" s="595">
        <v>10002</v>
      </c>
      <c r="AH70" s="595" t="s">
        <v>887</v>
      </c>
      <c r="AI70" s="595">
        <v>10004</v>
      </c>
      <c r="AJ70" s="595" t="s">
        <v>887</v>
      </c>
      <c r="AK70" s="595" t="s">
        <v>887</v>
      </c>
      <c r="AL70" s="595">
        <v>10002</v>
      </c>
      <c r="AM70" s="595" t="s">
        <v>887</v>
      </c>
      <c r="AN70" s="595">
        <v>10004</v>
      </c>
      <c r="AO70" s="595" t="s">
        <v>887</v>
      </c>
      <c r="AP70" s="595" t="s">
        <v>887</v>
      </c>
      <c r="AQ70" s="595">
        <v>10002</v>
      </c>
      <c r="AR70" s="595" t="s">
        <v>887</v>
      </c>
      <c r="AS70" s="595">
        <v>10004</v>
      </c>
      <c r="AT70" s="595" t="s">
        <v>887</v>
      </c>
      <c r="AU70" s="595" t="s">
        <v>887</v>
      </c>
      <c r="AV70" s="595" t="s">
        <v>887</v>
      </c>
      <c r="AW70" s="595" t="s">
        <v>887</v>
      </c>
      <c r="AX70" s="595" t="s">
        <v>887</v>
      </c>
      <c r="AY70" s="595" t="s">
        <v>887</v>
      </c>
      <c r="AZ70" s="595" t="s">
        <v>887</v>
      </c>
      <c r="BA70" s="595">
        <v>10002</v>
      </c>
      <c r="BB70" s="595" t="s">
        <v>887</v>
      </c>
      <c r="BC70" s="595">
        <v>10004</v>
      </c>
      <c r="BD70" s="595" t="s">
        <v>887</v>
      </c>
      <c r="BE70" s="582">
        <v>20001</v>
      </c>
      <c r="BF70" s="617"/>
      <c r="BG70" s="617"/>
      <c r="BH70" s="617"/>
      <c r="BI70" s="592">
        <v>40001</v>
      </c>
      <c r="BJ70" s="617"/>
      <c r="BK70" s="617"/>
      <c r="BL70" s="611"/>
      <c r="BM70" s="617"/>
      <c r="BN70" s="617"/>
      <c r="BO70" s="617"/>
      <c r="BP70" s="617"/>
      <c r="BQ70" s="617"/>
      <c r="BR70" s="617"/>
      <c r="BS70" s="617"/>
      <c r="BT70" s="617"/>
      <c r="BU70" s="617"/>
      <c r="BV70" s="617"/>
      <c r="BW70" s="617"/>
      <c r="BX70" s="617"/>
      <c r="BY70" s="617"/>
      <c r="BZ70" s="617"/>
      <c r="CA70" s="617"/>
      <c r="CB70" s="617"/>
      <c r="CC70" s="617"/>
      <c r="CD70" s="617"/>
      <c r="CE70" s="617"/>
      <c r="CF70" s="617"/>
      <c r="CG70" s="617"/>
      <c r="CH70" s="617"/>
      <c r="CI70" s="617"/>
      <c r="CJ70" s="617"/>
      <c r="CK70" s="617"/>
      <c r="CL70" s="617"/>
      <c r="CM70" s="617"/>
      <c r="CN70" s="617"/>
      <c r="CO70" s="617"/>
      <c r="CP70" s="617"/>
      <c r="CQ70" s="617"/>
      <c r="CR70" s="617"/>
      <c r="CS70" s="617"/>
    </row>
    <row r="71" spans="1:97" s="14" customFormat="1" x14ac:dyDescent="0.25">
      <c r="A71" s="8">
        <v>67</v>
      </c>
      <c r="B71" s="4" t="s">
        <v>722</v>
      </c>
      <c r="C71" s="4"/>
      <c r="D71" s="4" t="s">
        <v>77</v>
      </c>
      <c r="E71" s="4" t="s">
        <v>75</v>
      </c>
      <c r="F71" s="4" t="s">
        <v>8</v>
      </c>
      <c r="G71" s="595" t="s">
        <v>887</v>
      </c>
      <c r="H71" s="595">
        <v>10002</v>
      </c>
      <c r="I71" s="595" t="s">
        <v>887</v>
      </c>
      <c r="J71" s="595">
        <v>10004</v>
      </c>
      <c r="K71" s="595" t="s">
        <v>887</v>
      </c>
      <c r="L71" s="595" t="s">
        <v>887</v>
      </c>
      <c r="M71" s="595">
        <v>10002</v>
      </c>
      <c r="N71" s="595" t="s">
        <v>887</v>
      </c>
      <c r="O71" s="595">
        <v>10004</v>
      </c>
      <c r="P71" s="595" t="s">
        <v>887</v>
      </c>
      <c r="Q71" s="595" t="s">
        <v>887</v>
      </c>
      <c r="R71" s="595">
        <v>10002</v>
      </c>
      <c r="S71" s="595" t="s">
        <v>887</v>
      </c>
      <c r="T71" s="595">
        <v>10004</v>
      </c>
      <c r="U71" s="595" t="s">
        <v>887</v>
      </c>
      <c r="V71" s="595" t="s">
        <v>887</v>
      </c>
      <c r="W71" s="595" t="s">
        <v>887</v>
      </c>
      <c r="X71" s="595" t="s">
        <v>887</v>
      </c>
      <c r="Y71" s="595" t="s">
        <v>887</v>
      </c>
      <c r="Z71" s="595" t="s">
        <v>887</v>
      </c>
      <c r="AA71" s="595" t="s">
        <v>887</v>
      </c>
      <c r="AB71" s="595">
        <v>10002</v>
      </c>
      <c r="AC71" s="595" t="s">
        <v>887</v>
      </c>
      <c r="AD71" s="595">
        <v>10004</v>
      </c>
      <c r="AE71" s="595" t="s">
        <v>887</v>
      </c>
      <c r="AF71" s="595" t="s">
        <v>887</v>
      </c>
      <c r="AG71" s="595">
        <v>10002</v>
      </c>
      <c r="AH71" s="595" t="s">
        <v>887</v>
      </c>
      <c r="AI71" s="595">
        <v>10004</v>
      </c>
      <c r="AJ71" s="595" t="s">
        <v>887</v>
      </c>
      <c r="AK71" s="595" t="s">
        <v>887</v>
      </c>
      <c r="AL71" s="595">
        <v>10002</v>
      </c>
      <c r="AM71" s="595" t="s">
        <v>887</v>
      </c>
      <c r="AN71" s="595">
        <v>10004</v>
      </c>
      <c r="AO71" s="595" t="s">
        <v>887</v>
      </c>
      <c r="AP71" s="595" t="s">
        <v>887</v>
      </c>
      <c r="AQ71" s="595">
        <v>10002</v>
      </c>
      <c r="AR71" s="595" t="s">
        <v>887</v>
      </c>
      <c r="AS71" s="595">
        <v>10004</v>
      </c>
      <c r="AT71" s="595" t="s">
        <v>887</v>
      </c>
      <c r="AU71" s="595" t="s">
        <v>887</v>
      </c>
      <c r="AV71" s="595" t="s">
        <v>887</v>
      </c>
      <c r="AW71" s="595" t="s">
        <v>887</v>
      </c>
      <c r="AX71" s="595" t="s">
        <v>887</v>
      </c>
      <c r="AY71" s="595" t="s">
        <v>887</v>
      </c>
      <c r="AZ71" s="595" t="s">
        <v>887</v>
      </c>
      <c r="BA71" s="595">
        <v>10002</v>
      </c>
      <c r="BB71" s="595" t="s">
        <v>887</v>
      </c>
      <c r="BC71" s="595">
        <v>10004</v>
      </c>
      <c r="BD71" s="595" t="s">
        <v>887</v>
      </c>
      <c r="BE71" s="592"/>
      <c r="BF71" s="617"/>
      <c r="BG71" s="617"/>
      <c r="BH71" s="617"/>
      <c r="BI71" s="592" t="s">
        <v>887</v>
      </c>
      <c r="BJ71" s="617"/>
      <c r="BK71" s="617"/>
      <c r="BL71" s="611"/>
      <c r="BM71" s="617"/>
      <c r="BN71" s="617"/>
      <c r="BO71" s="617"/>
      <c r="BP71" s="617"/>
      <c r="BQ71" s="617"/>
      <c r="BR71" s="617"/>
      <c r="BS71" s="617"/>
      <c r="BT71" s="617"/>
      <c r="BU71" s="617"/>
      <c r="BV71" s="617"/>
      <c r="BW71" s="617"/>
      <c r="BX71" s="617"/>
      <c r="BY71" s="617"/>
      <c r="BZ71" s="617"/>
      <c r="CA71" s="617"/>
      <c r="CB71" s="617"/>
      <c r="CC71" s="617"/>
      <c r="CD71" s="617"/>
      <c r="CE71" s="617"/>
      <c r="CF71" s="617"/>
      <c r="CG71" s="617"/>
      <c r="CH71" s="617"/>
      <c r="CI71" s="617"/>
      <c r="CJ71" s="617"/>
      <c r="CK71" s="617"/>
      <c r="CL71" s="617"/>
      <c r="CM71" s="617"/>
      <c r="CN71" s="617"/>
      <c r="CO71" s="617"/>
      <c r="CP71" s="617"/>
      <c r="CQ71" s="617"/>
      <c r="CR71" s="617"/>
      <c r="CS71" s="617"/>
    </row>
    <row r="72" spans="1:97" s="14" customFormat="1" x14ac:dyDescent="0.25">
      <c r="A72" s="8">
        <v>68</v>
      </c>
      <c r="B72" s="4" t="s">
        <v>18</v>
      </c>
      <c r="C72" s="4"/>
      <c r="D72" s="4" t="s">
        <v>77</v>
      </c>
      <c r="E72" s="4" t="s">
        <v>74</v>
      </c>
      <c r="F72" s="4" t="s">
        <v>6</v>
      </c>
      <c r="G72" s="595">
        <v>10001</v>
      </c>
      <c r="H72" s="595">
        <v>10002</v>
      </c>
      <c r="I72" s="595">
        <v>10003</v>
      </c>
      <c r="J72" s="595">
        <v>10004</v>
      </c>
      <c r="K72" s="595">
        <v>10005</v>
      </c>
      <c r="L72" s="595">
        <v>10001</v>
      </c>
      <c r="M72" s="595">
        <v>10002</v>
      </c>
      <c r="N72" s="595">
        <v>10003</v>
      </c>
      <c r="O72" s="595">
        <v>10004</v>
      </c>
      <c r="P72" s="595">
        <v>10005</v>
      </c>
      <c r="Q72" s="595"/>
      <c r="R72" s="595" t="s">
        <v>887</v>
      </c>
      <c r="S72" s="595"/>
      <c r="T72" s="595" t="s">
        <v>887</v>
      </c>
      <c r="U72" s="595" t="s">
        <v>887</v>
      </c>
      <c r="V72" s="595" t="s">
        <v>887</v>
      </c>
      <c r="W72" s="595">
        <v>10002</v>
      </c>
      <c r="X72" s="595" t="s">
        <v>887</v>
      </c>
      <c r="Y72" s="595">
        <v>10004</v>
      </c>
      <c r="Z72" s="595">
        <v>10005</v>
      </c>
      <c r="AA72" s="595">
        <v>10001</v>
      </c>
      <c r="AB72" s="595">
        <v>10002</v>
      </c>
      <c r="AC72" s="595">
        <v>10003</v>
      </c>
      <c r="AD72" s="595">
        <v>10004</v>
      </c>
      <c r="AE72" s="595">
        <v>10005</v>
      </c>
      <c r="AF72" s="595" t="s">
        <v>887</v>
      </c>
      <c r="AG72" s="595" t="s">
        <v>887</v>
      </c>
      <c r="AH72" s="595" t="s">
        <v>887</v>
      </c>
      <c r="AI72" s="595" t="s">
        <v>887</v>
      </c>
      <c r="AJ72" s="595" t="s">
        <v>887</v>
      </c>
      <c r="AK72" s="595" t="s">
        <v>887</v>
      </c>
      <c r="AL72" s="595" t="s">
        <v>887</v>
      </c>
      <c r="AM72" s="595" t="s">
        <v>887</v>
      </c>
      <c r="AN72" s="595" t="s">
        <v>887</v>
      </c>
      <c r="AO72" s="595" t="s">
        <v>887</v>
      </c>
      <c r="AP72" s="595" t="s">
        <v>887</v>
      </c>
      <c r="AQ72" s="595" t="s">
        <v>887</v>
      </c>
      <c r="AR72" s="595" t="s">
        <v>887</v>
      </c>
      <c r="AS72" s="595" t="s">
        <v>887</v>
      </c>
      <c r="AT72" s="595" t="s">
        <v>887</v>
      </c>
      <c r="AU72" s="595" t="s">
        <v>887</v>
      </c>
      <c r="AV72" s="595" t="s">
        <v>887</v>
      </c>
      <c r="AW72" s="595" t="s">
        <v>887</v>
      </c>
      <c r="AX72" s="595" t="s">
        <v>887</v>
      </c>
      <c r="AY72" s="595" t="s">
        <v>887</v>
      </c>
      <c r="AZ72" s="595" t="s">
        <v>887</v>
      </c>
      <c r="BA72" s="595" t="s">
        <v>887</v>
      </c>
      <c r="BB72" s="595" t="s">
        <v>887</v>
      </c>
      <c r="BC72" s="595" t="s">
        <v>887</v>
      </c>
      <c r="BD72" s="595" t="s">
        <v>887</v>
      </c>
      <c r="BE72" s="582">
        <v>20001</v>
      </c>
      <c r="BF72" s="617"/>
      <c r="BG72" s="617"/>
      <c r="BH72" s="617"/>
      <c r="BI72" s="592">
        <v>40001</v>
      </c>
      <c r="BJ72" s="617"/>
      <c r="BK72" s="617"/>
      <c r="BL72" s="611"/>
      <c r="BM72" s="617"/>
      <c r="BN72" s="617"/>
      <c r="BO72" s="617"/>
      <c r="BP72" s="617"/>
      <c r="BQ72" s="617"/>
      <c r="BR72" s="617"/>
      <c r="BS72" s="617"/>
      <c r="BT72" s="617"/>
      <c r="BU72" s="617"/>
      <c r="BV72" s="617"/>
      <c r="BW72" s="617"/>
      <c r="BX72" s="617"/>
      <c r="BY72" s="617"/>
      <c r="BZ72" s="617"/>
      <c r="CA72" s="617"/>
      <c r="CB72" s="617"/>
      <c r="CC72" s="617"/>
      <c r="CD72" s="617"/>
      <c r="CE72" s="617"/>
      <c r="CF72" s="617"/>
      <c r="CG72" s="617"/>
      <c r="CH72" s="617"/>
      <c r="CI72" s="617"/>
      <c r="CJ72" s="617"/>
      <c r="CK72" s="617"/>
      <c r="CL72" s="617"/>
      <c r="CM72" s="617"/>
      <c r="CN72" s="617"/>
      <c r="CO72" s="617"/>
      <c r="CP72" s="617"/>
      <c r="CQ72" s="617"/>
      <c r="CR72" s="617"/>
      <c r="CS72" s="617"/>
    </row>
    <row r="73" spans="1:97" s="14" customFormat="1" x14ac:dyDescent="0.25">
      <c r="A73" s="8">
        <v>69</v>
      </c>
      <c r="B73" s="4" t="s">
        <v>724</v>
      </c>
      <c r="C73" s="4"/>
      <c r="D73" s="4" t="s">
        <v>77</v>
      </c>
      <c r="E73" s="4" t="s">
        <v>74</v>
      </c>
      <c r="F73" s="4" t="s">
        <v>8</v>
      </c>
      <c r="G73" s="595" t="s">
        <v>887</v>
      </c>
      <c r="H73" s="595">
        <v>10002</v>
      </c>
      <c r="I73" s="595" t="s">
        <v>887</v>
      </c>
      <c r="J73" s="595">
        <v>10004</v>
      </c>
      <c r="K73" s="595" t="s">
        <v>887</v>
      </c>
      <c r="L73" s="595" t="s">
        <v>887</v>
      </c>
      <c r="M73" s="595">
        <v>10002</v>
      </c>
      <c r="N73" s="595" t="s">
        <v>887</v>
      </c>
      <c r="O73" s="595">
        <v>10004</v>
      </c>
      <c r="P73" s="595" t="s">
        <v>887</v>
      </c>
      <c r="Q73" s="595" t="s">
        <v>887</v>
      </c>
      <c r="R73" s="595">
        <v>10002</v>
      </c>
      <c r="S73" s="595" t="s">
        <v>887</v>
      </c>
      <c r="T73" s="595">
        <v>10004</v>
      </c>
      <c r="U73" s="595" t="s">
        <v>887</v>
      </c>
      <c r="V73" s="595" t="s">
        <v>887</v>
      </c>
      <c r="W73" s="595" t="s">
        <v>887</v>
      </c>
      <c r="X73" s="595" t="s">
        <v>887</v>
      </c>
      <c r="Y73" s="595" t="s">
        <v>887</v>
      </c>
      <c r="Z73" s="595" t="s">
        <v>887</v>
      </c>
      <c r="AA73" s="595" t="s">
        <v>887</v>
      </c>
      <c r="AB73" s="595">
        <v>10002</v>
      </c>
      <c r="AC73" s="595" t="s">
        <v>887</v>
      </c>
      <c r="AD73" s="595">
        <v>10004</v>
      </c>
      <c r="AE73" s="595" t="s">
        <v>887</v>
      </c>
      <c r="AF73" s="595" t="s">
        <v>887</v>
      </c>
      <c r="AG73" s="595">
        <v>10002</v>
      </c>
      <c r="AH73" s="595" t="s">
        <v>887</v>
      </c>
      <c r="AI73" s="595">
        <v>10004</v>
      </c>
      <c r="AJ73" s="595" t="s">
        <v>887</v>
      </c>
      <c r="AK73" s="595" t="s">
        <v>887</v>
      </c>
      <c r="AL73" s="595">
        <v>10002</v>
      </c>
      <c r="AM73" s="595" t="s">
        <v>887</v>
      </c>
      <c r="AN73" s="595">
        <v>10004</v>
      </c>
      <c r="AO73" s="595" t="s">
        <v>887</v>
      </c>
      <c r="AP73" s="595" t="s">
        <v>887</v>
      </c>
      <c r="AQ73" s="595">
        <v>10002</v>
      </c>
      <c r="AR73" s="595" t="s">
        <v>887</v>
      </c>
      <c r="AS73" s="595">
        <v>10004</v>
      </c>
      <c r="AT73" s="595" t="s">
        <v>887</v>
      </c>
      <c r="AU73" s="595" t="s">
        <v>887</v>
      </c>
      <c r="AV73" s="595" t="s">
        <v>887</v>
      </c>
      <c r="AW73" s="595" t="s">
        <v>887</v>
      </c>
      <c r="AX73" s="595" t="s">
        <v>887</v>
      </c>
      <c r="AY73" s="595" t="s">
        <v>887</v>
      </c>
      <c r="AZ73" s="595" t="s">
        <v>887</v>
      </c>
      <c r="BA73" s="595">
        <v>10002</v>
      </c>
      <c r="BB73" s="595" t="s">
        <v>887</v>
      </c>
      <c r="BC73" s="595">
        <v>10004</v>
      </c>
      <c r="BD73" s="595" t="s">
        <v>887</v>
      </c>
      <c r="BE73" s="582">
        <v>20001</v>
      </c>
      <c r="BF73" s="617"/>
      <c r="BG73" s="617"/>
      <c r="BH73" s="617"/>
      <c r="BI73" s="592">
        <v>40001</v>
      </c>
      <c r="BJ73" s="617"/>
      <c r="BK73" s="617"/>
      <c r="BL73" s="611"/>
      <c r="BM73" s="617"/>
      <c r="BN73" s="617"/>
      <c r="BO73" s="617"/>
      <c r="BP73" s="617"/>
      <c r="BQ73" s="617"/>
      <c r="BR73" s="617"/>
      <c r="BS73" s="617"/>
      <c r="BT73" s="617"/>
      <c r="BU73" s="617"/>
      <c r="BV73" s="617"/>
      <c r="BW73" s="617"/>
      <c r="BX73" s="617"/>
      <c r="BY73" s="617"/>
      <c r="BZ73" s="617"/>
      <c r="CA73" s="617"/>
      <c r="CB73" s="617"/>
      <c r="CC73" s="617"/>
      <c r="CD73" s="617"/>
      <c r="CE73" s="617"/>
      <c r="CF73" s="617"/>
      <c r="CG73" s="617"/>
      <c r="CH73" s="617"/>
      <c r="CI73" s="617"/>
      <c r="CJ73" s="617"/>
      <c r="CK73" s="617"/>
      <c r="CL73" s="617"/>
      <c r="CM73" s="617"/>
      <c r="CN73" s="617"/>
      <c r="CO73" s="617"/>
      <c r="CP73" s="617"/>
      <c r="CQ73" s="617"/>
      <c r="CR73" s="617"/>
      <c r="CS73" s="617"/>
    </row>
    <row r="74" spans="1:97" s="14" customFormat="1" x14ac:dyDescent="0.25">
      <c r="A74" s="8">
        <v>70</v>
      </c>
      <c r="B74" s="4" t="s">
        <v>28</v>
      </c>
      <c r="C74" s="4"/>
      <c r="D74" s="4" t="s">
        <v>77</v>
      </c>
      <c r="E74" s="4" t="s">
        <v>74</v>
      </c>
      <c r="F74" s="4" t="s">
        <v>8</v>
      </c>
      <c r="G74" s="595">
        <v>10001</v>
      </c>
      <c r="H74" s="595">
        <v>10002</v>
      </c>
      <c r="I74" s="595">
        <v>10003</v>
      </c>
      <c r="J74" s="595">
        <v>10004</v>
      </c>
      <c r="K74" s="595" t="s">
        <v>887</v>
      </c>
      <c r="L74" s="595">
        <v>10001</v>
      </c>
      <c r="M74" s="595">
        <v>10002</v>
      </c>
      <c r="N74" s="595">
        <v>10003</v>
      </c>
      <c r="O74" s="595">
        <v>10004</v>
      </c>
      <c r="P74" s="595" t="s">
        <v>887</v>
      </c>
      <c r="Q74" s="595">
        <v>10001</v>
      </c>
      <c r="R74" s="595">
        <v>10002</v>
      </c>
      <c r="S74" s="595">
        <v>10003</v>
      </c>
      <c r="T74" s="595">
        <v>10004</v>
      </c>
      <c r="U74" s="595" t="s">
        <v>887</v>
      </c>
      <c r="V74" s="595" t="s">
        <v>887</v>
      </c>
      <c r="W74" s="595" t="s">
        <v>887</v>
      </c>
      <c r="X74" s="595" t="s">
        <v>887</v>
      </c>
      <c r="Y74" s="595" t="s">
        <v>887</v>
      </c>
      <c r="Z74" s="595" t="s">
        <v>887</v>
      </c>
      <c r="AA74" s="595">
        <v>10001</v>
      </c>
      <c r="AB74" s="595">
        <v>10002</v>
      </c>
      <c r="AC74" s="595">
        <v>10003</v>
      </c>
      <c r="AD74" s="595">
        <v>10004</v>
      </c>
      <c r="AE74" s="595" t="s">
        <v>887</v>
      </c>
      <c r="AF74" s="595" t="s">
        <v>887</v>
      </c>
      <c r="AG74" s="595">
        <v>10002</v>
      </c>
      <c r="AH74" s="595" t="s">
        <v>887</v>
      </c>
      <c r="AI74" s="595">
        <v>10004</v>
      </c>
      <c r="AJ74" s="595" t="s">
        <v>887</v>
      </c>
      <c r="AK74" s="595" t="s">
        <v>887</v>
      </c>
      <c r="AL74" s="595">
        <v>10002</v>
      </c>
      <c r="AM74" s="595" t="s">
        <v>887</v>
      </c>
      <c r="AN74" s="595">
        <v>10004</v>
      </c>
      <c r="AO74" s="595" t="s">
        <v>887</v>
      </c>
      <c r="AP74" s="595" t="s">
        <v>887</v>
      </c>
      <c r="AQ74" s="595">
        <v>10002</v>
      </c>
      <c r="AR74" s="595" t="s">
        <v>887</v>
      </c>
      <c r="AS74" s="595">
        <v>10004</v>
      </c>
      <c r="AT74" s="595" t="s">
        <v>887</v>
      </c>
      <c r="AU74" s="595" t="s">
        <v>887</v>
      </c>
      <c r="AV74" s="595" t="s">
        <v>887</v>
      </c>
      <c r="AW74" s="595" t="s">
        <v>887</v>
      </c>
      <c r="AX74" s="595" t="s">
        <v>887</v>
      </c>
      <c r="AY74" s="595" t="s">
        <v>887</v>
      </c>
      <c r="AZ74" s="595" t="s">
        <v>887</v>
      </c>
      <c r="BA74" s="595">
        <v>10002</v>
      </c>
      <c r="BB74" s="595" t="s">
        <v>887</v>
      </c>
      <c r="BC74" s="595">
        <v>10004</v>
      </c>
      <c r="BD74" s="595" t="s">
        <v>887</v>
      </c>
      <c r="BE74" s="592"/>
      <c r="BF74" s="617"/>
      <c r="BG74" s="617"/>
      <c r="BH74" s="617"/>
      <c r="BI74" s="592">
        <v>40001</v>
      </c>
      <c r="BJ74" s="617"/>
      <c r="BK74" s="617"/>
      <c r="BL74" s="611"/>
      <c r="BM74" s="617"/>
      <c r="BN74" s="617"/>
      <c r="BO74" s="617"/>
      <c r="BP74" s="617"/>
      <c r="BQ74" s="617"/>
      <c r="BR74" s="617"/>
      <c r="BS74" s="617"/>
      <c r="BT74" s="617"/>
      <c r="BU74" s="617"/>
      <c r="BV74" s="617"/>
      <c r="BW74" s="617"/>
      <c r="BX74" s="617"/>
      <c r="BY74" s="617"/>
      <c r="BZ74" s="617"/>
      <c r="CA74" s="617"/>
      <c r="CB74" s="617"/>
      <c r="CC74" s="617"/>
      <c r="CD74" s="617"/>
      <c r="CE74" s="617"/>
      <c r="CF74" s="617"/>
      <c r="CG74" s="617"/>
      <c r="CH74" s="617"/>
      <c r="CI74" s="617"/>
      <c r="CJ74" s="617"/>
      <c r="CK74" s="617"/>
      <c r="CL74" s="617"/>
      <c r="CM74" s="617"/>
      <c r="CN74" s="617"/>
      <c r="CO74" s="617"/>
      <c r="CP74" s="617"/>
      <c r="CQ74" s="617"/>
      <c r="CR74" s="617"/>
      <c r="CS74" s="617"/>
    </row>
    <row r="75" spans="1:97" s="14" customFormat="1" x14ac:dyDescent="0.25">
      <c r="A75" s="8">
        <v>71</v>
      </c>
      <c r="B75" s="20" t="s">
        <v>663</v>
      </c>
      <c r="C75" s="20"/>
      <c r="D75" s="20" t="s">
        <v>77</v>
      </c>
      <c r="E75" s="20" t="s">
        <v>75</v>
      </c>
      <c r="F75" s="20" t="s">
        <v>8</v>
      </c>
      <c r="G75" s="595" t="s">
        <v>887</v>
      </c>
      <c r="H75" s="595">
        <v>10002</v>
      </c>
      <c r="I75" s="595" t="s">
        <v>887</v>
      </c>
      <c r="J75" s="595" t="s">
        <v>887</v>
      </c>
      <c r="K75" s="595" t="s">
        <v>887</v>
      </c>
      <c r="L75" s="595" t="s">
        <v>887</v>
      </c>
      <c r="M75" s="595">
        <v>10002</v>
      </c>
      <c r="N75" s="595" t="s">
        <v>887</v>
      </c>
      <c r="O75" s="595" t="s">
        <v>887</v>
      </c>
      <c r="P75" s="595" t="s">
        <v>887</v>
      </c>
      <c r="Q75" s="595" t="s">
        <v>887</v>
      </c>
      <c r="R75" s="595">
        <v>10002</v>
      </c>
      <c r="S75" s="595" t="s">
        <v>887</v>
      </c>
      <c r="T75" s="595" t="s">
        <v>887</v>
      </c>
      <c r="U75" s="595" t="s">
        <v>887</v>
      </c>
      <c r="V75" s="595" t="s">
        <v>887</v>
      </c>
      <c r="W75" s="595" t="s">
        <v>887</v>
      </c>
      <c r="X75" s="595" t="s">
        <v>887</v>
      </c>
      <c r="Y75" s="595" t="s">
        <v>887</v>
      </c>
      <c r="Z75" s="595" t="s">
        <v>887</v>
      </c>
      <c r="AA75" s="595" t="s">
        <v>887</v>
      </c>
      <c r="AB75" s="595">
        <v>10002</v>
      </c>
      <c r="AC75" s="595" t="s">
        <v>887</v>
      </c>
      <c r="AD75" s="595" t="s">
        <v>887</v>
      </c>
      <c r="AE75" s="595" t="s">
        <v>887</v>
      </c>
      <c r="AF75" s="595" t="s">
        <v>887</v>
      </c>
      <c r="AG75" s="595">
        <v>10002</v>
      </c>
      <c r="AH75" s="595" t="s">
        <v>887</v>
      </c>
      <c r="AI75" s="595" t="s">
        <v>887</v>
      </c>
      <c r="AJ75" s="595" t="s">
        <v>887</v>
      </c>
      <c r="AK75" s="595" t="s">
        <v>887</v>
      </c>
      <c r="AL75" s="595">
        <v>10002</v>
      </c>
      <c r="AM75" s="595" t="s">
        <v>887</v>
      </c>
      <c r="AN75" s="595" t="s">
        <v>887</v>
      </c>
      <c r="AO75" s="595" t="s">
        <v>887</v>
      </c>
      <c r="AP75" s="595" t="s">
        <v>887</v>
      </c>
      <c r="AQ75" s="595">
        <v>10002</v>
      </c>
      <c r="AR75" s="595" t="s">
        <v>887</v>
      </c>
      <c r="AS75" s="595" t="s">
        <v>887</v>
      </c>
      <c r="AT75" s="595" t="s">
        <v>887</v>
      </c>
      <c r="AU75" s="595" t="s">
        <v>887</v>
      </c>
      <c r="AV75" s="595" t="s">
        <v>887</v>
      </c>
      <c r="AW75" s="595" t="s">
        <v>887</v>
      </c>
      <c r="AX75" s="595" t="s">
        <v>887</v>
      </c>
      <c r="AY75" s="595" t="s">
        <v>887</v>
      </c>
      <c r="AZ75" s="595" t="s">
        <v>887</v>
      </c>
      <c r="BA75" s="595">
        <v>10002</v>
      </c>
      <c r="BB75" s="595" t="s">
        <v>887</v>
      </c>
      <c r="BC75" s="595" t="s">
        <v>887</v>
      </c>
      <c r="BD75" s="595" t="s">
        <v>887</v>
      </c>
      <c r="BE75" s="582">
        <v>20001</v>
      </c>
      <c r="BF75" s="617"/>
      <c r="BG75" s="617"/>
      <c r="BH75" s="617"/>
      <c r="BI75" s="592">
        <v>40001</v>
      </c>
      <c r="BJ75" s="617"/>
      <c r="BK75" s="617"/>
      <c r="BL75" s="611"/>
      <c r="BM75" s="617"/>
      <c r="BN75" s="617"/>
      <c r="BO75" s="617"/>
      <c r="BP75" s="617"/>
      <c r="BQ75" s="617"/>
      <c r="BR75" s="617"/>
      <c r="BS75" s="617"/>
      <c r="BT75" s="617"/>
      <c r="BU75" s="617"/>
      <c r="BV75" s="617"/>
      <c r="BW75" s="617"/>
      <c r="BX75" s="617"/>
      <c r="BY75" s="617"/>
      <c r="BZ75" s="617"/>
      <c r="CA75" s="617"/>
      <c r="CB75" s="617"/>
      <c r="CC75" s="617"/>
      <c r="CD75" s="617"/>
      <c r="CE75" s="617"/>
      <c r="CF75" s="617"/>
      <c r="CG75" s="617"/>
      <c r="CH75" s="617"/>
      <c r="CI75" s="617"/>
      <c r="CJ75" s="617"/>
      <c r="CK75" s="617"/>
      <c r="CL75" s="617"/>
      <c r="CM75" s="617"/>
      <c r="CN75" s="617"/>
      <c r="CO75" s="617"/>
      <c r="CP75" s="617"/>
      <c r="CQ75" s="617"/>
      <c r="CR75" s="617"/>
      <c r="CS75" s="617"/>
    </row>
    <row r="76" spans="1:97" s="14" customFormat="1" x14ac:dyDescent="0.25">
      <c r="A76" s="8">
        <v>72</v>
      </c>
      <c r="B76" s="20" t="s">
        <v>29</v>
      </c>
      <c r="C76" s="20"/>
      <c r="D76" s="20" t="s">
        <v>77</v>
      </c>
      <c r="E76" s="20" t="s">
        <v>75</v>
      </c>
      <c r="F76" s="20" t="s">
        <v>6</v>
      </c>
      <c r="G76" s="595">
        <v>10001</v>
      </c>
      <c r="H76" s="595" t="s">
        <v>887</v>
      </c>
      <c r="I76" s="595">
        <v>10003</v>
      </c>
      <c r="J76" s="595">
        <v>10004</v>
      </c>
      <c r="K76" s="595" t="s">
        <v>887</v>
      </c>
      <c r="L76" s="595">
        <v>10001</v>
      </c>
      <c r="M76" s="595" t="s">
        <v>887</v>
      </c>
      <c r="N76" s="595">
        <v>10003</v>
      </c>
      <c r="O76" s="595">
        <v>10004</v>
      </c>
      <c r="P76" s="595" t="s">
        <v>887</v>
      </c>
      <c r="Q76" s="595"/>
      <c r="R76" s="595" t="s">
        <v>887</v>
      </c>
      <c r="S76" s="595"/>
      <c r="T76" s="595" t="s">
        <v>887</v>
      </c>
      <c r="U76" s="595" t="s">
        <v>887</v>
      </c>
      <c r="V76" s="595" t="s">
        <v>887</v>
      </c>
      <c r="W76" s="595" t="s">
        <v>887</v>
      </c>
      <c r="X76" s="595" t="s">
        <v>887</v>
      </c>
      <c r="Y76" s="595">
        <v>10004</v>
      </c>
      <c r="Z76" s="595" t="s">
        <v>887</v>
      </c>
      <c r="AA76" s="595">
        <v>10001</v>
      </c>
      <c r="AB76" s="595" t="s">
        <v>887</v>
      </c>
      <c r="AC76" s="595">
        <v>10003</v>
      </c>
      <c r="AD76" s="595">
        <v>10004</v>
      </c>
      <c r="AE76" s="595" t="s">
        <v>887</v>
      </c>
      <c r="AF76" s="595" t="s">
        <v>887</v>
      </c>
      <c r="AG76" s="595" t="s">
        <v>887</v>
      </c>
      <c r="AH76" s="595" t="s">
        <v>887</v>
      </c>
      <c r="AI76" s="595" t="s">
        <v>887</v>
      </c>
      <c r="AJ76" s="595" t="s">
        <v>887</v>
      </c>
      <c r="AK76" s="595" t="s">
        <v>887</v>
      </c>
      <c r="AL76" s="595" t="s">
        <v>887</v>
      </c>
      <c r="AM76" s="595" t="s">
        <v>887</v>
      </c>
      <c r="AN76" s="595" t="s">
        <v>887</v>
      </c>
      <c r="AO76" s="595" t="s">
        <v>887</v>
      </c>
      <c r="AP76" s="595" t="s">
        <v>887</v>
      </c>
      <c r="AQ76" s="595" t="s">
        <v>887</v>
      </c>
      <c r="AR76" s="595" t="s">
        <v>887</v>
      </c>
      <c r="AS76" s="595" t="s">
        <v>887</v>
      </c>
      <c r="AT76" s="595" t="s">
        <v>887</v>
      </c>
      <c r="AU76" s="595" t="s">
        <v>887</v>
      </c>
      <c r="AV76" s="595" t="s">
        <v>887</v>
      </c>
      <c r="AW76" s="595" t="s">
        <v>887</v>
      </c>
      <c r="AX76" s="595" t="s">
        <v>887</v>
      </c>
      <c r="AY76" s="595" t="s">
        <v>887</v>
      </c>
      <c r="AZ76" s="595" t="s">
        <v>887</v>
      </c>
      <c r="BA76" s="595" t="s">
        <v>887</v>
      </c>
      <c r="BB76" s="595" t="s">
        <v>887</v>
      </c>
      <c r="BC76" s="595" t="s">
        <v>887</v>
      </c>
      <c r="BD76" s="595" t="s">
        <v>887</v>
      </c>
      <c r="BE76" s="592"/>
      <c r="BF76" s="617"/>
      <c r="BG76" s="617"/>
      <c r="BH76" s="617"/>
      <c r="BI76" s="592" t="s">
        <v>887</v>
      </c>
      <c r="BJ76" s="617"/>
      <c r="BK76" s="617"/>
      <c r="BL76" s="611"/>
      <c r="BM76" s="617"/>
      <c r="BN76" s="617"/>
      <c r="BO76" s="617"/>
      <c r="BP76" s="617"/>
      <c r="BQ76" s="617"/>
      <c r="BR76" s="617"/>
      <c r="BS76" s="617"/>
      <c r="BT76" s="617"/>
      <c r="BU76" s="617"/>
      <c r="BV76" s="617"/>
      <c r="BW76" s="617"/>
      <c r="BX76" s="617"/>
      <c r="BY76" s="617"/>
      <c r="BZ76" s="617"/>
      <c r="CA76" s="617"/>
      <c r="CB76" s="617"/>
      <c r="CC76" s="617"/>
      <c r="CD76" s="617"/>
      <c r="CE76" s="617"/>
      <c r="CF76" s="617"/>
      <c r="CG76" s="617"/>
      <c r="CH76" s="617"/>
      <c r="CI76" s="617"/>
      <c r="CJ76" s="617"/>
      <c r="CK76" s="617"/>
      <c r="CL76" s="617"/>
      <c r="CM76" s="617"/>
      <c r="CN76" s="617"/>
      <c r="CO76" s="617"/>
      <c r="CP76" s="617"/>
      <c r="CQ76" s="617"/>
      <c r="CR76" s="617"/>
      <c r="CS76" s="617"/>
    </row>
    <row r="77" spans="1:97" s="14" customFormat="1" x14ac:dyDescent="0.25">
      <c r="A77" s="8">
        <v>73</v>
      </c>
      <c r="B77" s="20" t="s">
        <v>754</v>
      </c>
      <c r="C77" s="20"/>
      <c r="D77" s="20" t="s">
        <v>77</v>
      </c>
      <c r="E77" s="20" t="s">
        <v>75</v>
      </c>
      <c r="F77" s="20" t="s">
        <v>8</v>
      </c>
      <c r="G77" s="595">
        <v>10001</v>
      </c>
      <c r="H77" s="595">
        <v>10002</v>
      </c>
      <c r="I77" s="595" t="s">
        <v>887</v>
      </c>
      <c r="J77" s="595">
        <v>10004</v>
      </c>
      <c r="K77" s="595">
        <v>10005</v>
      </c>
      <c r="L77" s="595">
        <v>10001</v>
      </c>
      <c r="M77" s="595">
        <v>10002</v>
      </c>
      <c r="N77" s="595" t="s">
        <v>887</v>
      </c>
      <c r="O77" s="595">
        <v>10004</v>
      </c>
      <c r="P77" s="595">
        <v>10005</v>
      </c>
      <c r="Q77" s="595">
        <v>10001</v>
      </c>
      <c r="R77" s="595">
        <v>10002</v>
      </c>
      <c r="S77" s="595" t="s">
        <v>887</v>
      </c>
      <c r="T77" s="595">
        <v>10004</v>
      </c>
      <c r="U77" s="595">
        <v>10005</v>
      </c>
      <c r="V77" s="595" t="s">
        <v>887</v>
      </c>
      <c r="W77" s="595" t="s">
        <v>887</v>
      </c>
      <c r="X77" s="595" t="s">
        <v>887</v>
      </c>
      <c r="Y77" s="595" t="s">
        <v>887</v>
      </c>
      <c r="Z77" s="595" t="s">
        <v>887</v>
      </c>
      <c r="AA77" s="595">
        <v>10001</v>
      </c>
      <c r="AB77" s="595">
        <v>10002</v>
      </c>
      <c r="AC77" s="595" t="s">
        <v>887</v>
      </c>
      <c r="AD77" s="595">
        <v>10004</v>
      </c>
      <c r="AE77" s="595">
        <v>10005</v>
      </c>
      <c r="AF77" s="595" t="s">
        <v>887</v>
      </c>
      <c r="AG77" s="595">
        <v>10002</v>
      </c>
      <c r="AH77" s="595" t="s">
        <v>887</v>
      </c>
      <c r="AI77" s="595">
        <v>10004</v>
      </c>
      <c r="AJ77" s="595" t="s">
        <v>887</v>
      </c>
      <c r="AK77" s="595" t="s">
        <v>887</v>
      </c>
      <c r="AL77" s="595">
        <v>10002</v>
      </c>
      <c r="AM77" s="595" t="s">
        <v>887</v>
      </c>
      <c r="AN77" s="595">
        <v>10004</v>
      </c>
      <c r="AO77" s="595" t="s">
        <v>887</v>
      </c>
      <c r="AP77" s="595" t="s">
        <v>887</v>
      </c>
      <c r="AQ77" s="595">
        <v>10002</v>
      </c>
      <c r="AR77" s="595" t="s">
        <v>887</v>
      </c>
      <c r="AS77" s="595">
        <v>10004</v>
      </c>
      <c r="AT77" s="595" t="s">
        <v>887</v>
      </c>
      <c r="AU77" s="595" t="s">
        <v>887</v>
      </c>
      <c r="AV77" s="595" t="s">
        <v>887</v>
      </c>
      <c r="AW77" s="595" t="s">
        <v>887</v>
      </c>
      <c r="AX77" s="595" t="s">
        <v>887</v>
      </c>
      <c r="AY77" s="595" t="s">
        <v>887</v>
      </c>
      <c r="AZ77" s="595" t="s">
        <v>887</v>
      </c>
      <c r="BA77" s="595">
        <v>10002</v>
      </c>
      <c r="BB77" s="595" t="s">
        <v>887</v>
      </c>
      <c r="BC77" s="595">
        <v>10004</v>
      </c>
      <c r="BD77" s="595" t="s">
        <v>887</v>
      </c>
      <c r="BE77" s="582">
        <v>20001</v>
      </c>
      <c r="BF77" s="617"/>
      <c r="BG77" s="617"/>
      <c r="BH77" s="617"/>
      <c r="BI77" s="592">
        <v>40001</v>
      </c>
      <c r="BJ77" s="617"/>
      <c r="BK77" s="617"/>
      <c r="BL77" s="611"/>
      <c r="BM77" s="617"/>
      <c r="BN77" s="617"/>
      <c r="BO77" s="617"/>
      <c r="BP77" s="617"/>
      <c r="BQ77" s="617"/>
      <c r="BR77" s="617"/>
      <c r="BS77" s="617"/>
      <c r="BT77" s="617"/>
      <c r="BU77" s="617"/>
      <c r="BV77" s="617"/>
      <c r="BW77" s="617"/>
      <c r="BX77" s="617"/>
      <c r="BY77" s="617"/>
      <c r="BZ77" s="617"/>
      <c r="CA77" s="617"/>
      <c r="CB77" s="617"/>
      <c r="CC77" s="617"/>
      <c r="CD77" s="617"/>
      <c r="CE77" s="617"/>
      <c r="CF77" s="617"/>
      <c r="CG77" s="617"/>
      <c r="CH77" s="617"/>
      <c r="CI77" s="617"/>
      <c r="CJ77" s="617"/>
      <c r="CK77" s="617"/>
      <c r="CL77" s="617"/>
      <c r="CM77" s="617"/>
      <c r="CN77" s="617"/>
      <c r="CO77" s="617"/>
      <c r="CP77" s="617"/>
      <c r="CQ77" s="617"/>
      <c r="CR77" s="617"/>
      <c r="CS77" s="617"/>
    </row>
    <row r="78" spans="1:97" s="14" customFormat="1" x14ac:dyDescent="0.25">
      <c r="A78" s="8">
        <v>74</v>
      </c>
      <c r="B78" s="20" t="s">
        <v>662</v>
      </c>
      <c r="C78" s="20"/>
      <c r="D78" s="20" t="s">
        <v>77</v>
      </c>
      <c r="E78" s="20" t="s">
        <v>75</v>
      </c>
      <c r="F78" s="20" t="s">
        <v>8</v>
      </c>
      <c r="G78" s="595" t="s">
        <v>887</v>
      </c>
      <c r="H78" s="595">
        <v>10002</v>
      </c>
      <c r="I78" s="595" t="s">
        <v>887</v>
      </c>
      <c r="J78" s="595" t="s">
        <v>887</v>
      </c>
      <c r="K78" s="595" t="s">
        <v>887</v>
      </c>
      <c r="L78" s="595" t="s">
        <v>887</v>
      </c>
      <c r="M78" s="595">
        <v>10002</v>
      </c>
      <c r="N78" s="595" t="s">
        <v>887</v>
      </c>
      <c r="O78" s="595" t="s">
        <v>887</v>
      </c>
      <c r="P78" s="595" t="s">
        <v>887</v>
      </c>
      <c r="Q78" s="595" t="s">
        <v>887</v>
      </c>
      <c r="R78" s="595">
        <v>10002</v>
      </c>
      <c r="S78" s="595" t="s">
        <v>887</v>
      </c>
      <c r="T78" s="595" t="s">
        <v>887</v>
      </c>
      <c r="U78" s="595" t="s">
        <v>887</v>
      </c>
      <c r="V78" s="595" t="s">
        <v>887</v>
      </c>
      <c r="W78" s="595" t="s">
        <v>887</v>
      </c>
      <c r="X78" s="595" t="s">
        <v>887</v>
      </c>
      <c r="Y78" s="595" t="s">
        <v>887</v>
      </c>
      <c r="Z78" s="595" t="s">
        <v>887</v>
      </c>
      <c r="AA78" s="595" t="s">
        <v>887</v>
      </c>
      <c r="AB78" s="595">
        <v>10002</v>
      </c>
      <c r="AC78" s="595" t="s">
        <v>887</v>
      </c>
      <c r="AD78" s="595" t="s">
        <v>887</v>
      </c>
      <c r="AE78" s="595" t="s">
        <v>887</v>
      </c>
      <c r="AF78" s="595" t="s">
        <v>887</v>
      </c>
      <c r="AG78" s="595">
        <v>10002</v>
      </c>
      <c r="AH78" s="595" t="s">
        <v>887</v>
      </c>
      <c r="AI78" s="595" t="s">
        <v>887</v>
      </c>
      <c r="AJ78" s="595" t="s">
        <v>887</v>
      </c>
      <c r="AK78" s="595" t="s">
        <v>887</v>
      </c>
      <c r="AL78" s="595">
        <v>10002</v>
      </c>
      <c r="AM78" s="595" t="s">
        <v>887</v>
      </c>
      <c r="AN78" s="595" t="s">
        <v>887</v>
      </c>
      <c r="AO78" s="595" t="s">
        <v>887</v>
      </c>
      <c r="AP78" s="595" t="s">
        <v>887</v>
      </c>
      <c r="AQ78" s="595">
        <v>10002</v>
      </c>
      <c r="AR78" s="595" t="s">
        <v>887</v>
      </c>
      <c r="AS78" s="595" t="s">
        <v>887</v>
      </c>
      <c r="AT78" s="595" t="s">
        <v>887</v>
      </c>
      <c r="AU78" s="595" t="s">
        <v>887</v>
      </c>
      <c r="AV78" s="595" t="s">
        <v>887</v>
      </c>
      <c r="AW78" s="595" t="s">
        <v>887</v>
      </c>
      <c r="AX78" s="595" t="s">
        <v>887</v>
      </c>
      <c r="AY78" s="595" t="s">
        <v>887</v>
      </c>
      <c r="AZ78" s="595" t="s">
        <v>887</v>
      </c>
      <c r="BA78" s="595">
        <v>10002</v>
      </c>
      <c r="BB78" s="595" t="s">
        <v>887</v>
      </c>
      <c r="BC78" s="595" t="s">
        <v>887</v>
      </c>
      <c r="BD78" s="595" t="s">
        <v>887</v>
      </c>
      <c r="BE78" s="582"/>
      <c r="BF78" s="617"/>
      <c r="BG78" s="617"/>
      <c r="BH78" s="617"/>
      <c r="BI78" s="592" t="s">
        <v>887</v>
      </c>
      <c r="BJ78" s="617"/>
      <c r="BK78" s="617"/>
      <c r="BL78" s="611"/>
      <c r="BM78" s="617"/>
      <c r="BN78" s="617"/>
      <c r="BO78" s="617"/>
      <c r="BP78" s="617"/>
      <c r="BQ78" s="617"/>
      <c r="BR78" s="617"/>
      <c r="BS78" s="617"/>
      <c r="BT78" s="617"/>
      <c r="BU78" s="617"/>
      <c r="BV78" s="617"/>
      <c r="BW78" s="617"/>
      <c r="BX78" s="617"/>
      <c r="BY78" s="617"/>
      <c r="BZ78" s="617"/>
      <c r="CA78" s="617"/>
      <c r="CB78" s="617"/>
      <c r="CC78" s="617"/>
      <c r="CD78" s="617"/>
      <c r="CE78" s="617"/>
      <c r="CF78" s="617"/>
      <c r="CG78" s="617"/>
      <c r="CH78" s="617"/>
      <c r="CI78" s="617"/>
      <c r="CJ78" s="617"/>
      <c r="CK78" s="617"/>
      <c r="CL78" s="617"/>
      <c r="CM78" s="617"/>
      <c r="CN78" s="617"/>
      <c r="CO78" s="617"/>
      <c r="CP78" s="617"/>
      <c r="CQ78" s="617"/>
      <c r="CR78" s="617"/>
      <c r="CS78" s="617"/>
    </row>
    <row r="79" spans="1:97" s="14" customFormat="1" x14ac:dyDescent="0.25">
      <c r="A79" s="8">
        <v>75</v>
      </c>
      <c r="B79" s="20" t="s">
        <v>98</v>
      </c>
      <c r="C79" s="20"/>
      <c r="D79" s="4" t="s">
        <v>77</v>
      </c>
      <c r="E79" s="4" t="s">
        <v>75</v>
      </c>
      <c r="F79" s="4" t="s">
        <v>8</v>
      </c>
      <c r="G79" s="595" t="s">
        <v>887</v>
      </c>
      <c r="H79" s="595" t="s">
        <v>887</v>
      </c>
      <c r="I79" s="595" t="s">
        <v>887</v>
      </c>
      <c r="J79" s="595" t="s">
        <v>887</v>
      </c>
      <c r="K79" s="595" t="s">
        <v>887</v>
      </c>
      <c r="L79" s="595" t="s">
        <v>887</v>
      </c>
      <c r="M79" s="595" t="s">
        <v>887</v>
      </c>
      <c r="N79" s="595" t="s">
        <v>887</v>
      </c>
      <c r="O79" s="595" t="s">
        <v>887</v>
      </c>
      <c r="P79" s="595" t="s">
        <v>887</v>
      </c>
      <c r="Q79" s="595" t="s">
        <v>887</v>
      </c>
      <c r="R79" s="595" t="s">
        <v>887</v>
      </c>
      <c r="S79" s="595" t="s">
        <v>887</v>
      </c>
      <c r="T79" s="595" t="s">
        <v>887</v>
      </c>
      <c r="U79" s="595" t="s">
        <v>887</v>
      </c>
      <c r="V79" s="595" t="s">
        <v>887</v>
      </c>
      <c r="W79" s="595" t="s">
        <v>887</v>
      </c>
      <c r="X79" s="595" t="s">
        <v>887</v>
      </c>
      <c r="Y79" s="595" t="s">
        <v>887</v>
      </c>
      <c r="Z79" s="595" t="s">
        <v>887</v>
      </c>
      <c r="AA79" s="595" t="s">
        <v>887</v>
      </c>
      <c r="AB79" s="595" t="s">
        <v>887</v>
      </c>
      <c r="AC79" s="595" t="s">
        <v>887</v>
      </c>
      <c r="AD79" s="595" t="s">
        <v>887</v>
      </c>
      <c r="AE79" s="595" t="s">
        <v>887</v>
      </c>
      <c r="AF79" s="595" t="s">
        <v>887</v>
      </c>
      <c r="AG79" s="595" t="s">
        <v>887</v>
      </c>
      <c r="AH79" s="595" t="s">
        <v>887</v>
      </c>
      <c r="AI79" s="595" t="s">
        <v>887</v>
      </c>
      <c r="AJ79" s="595" t="s">
        <v>887</v>
      </c>
      <c r="AK79" s="595" t="s">
        <v>887</v>
      </c>
      <c r="AL79" s="595" t="s">
        <v>887</v>
      </c>
      <c r="AM79" s="595" t="s">
        <v>887</v>
      </c>
      <c r="AN79" s="595" t="s">
        <v>887</v>
      </c>
      <c r="AO79" s="595" t="s">
        <v>887</v>
      </c>
      <c r="AP79" s="595" t="s">
        <v>887</v>
      </c>
      <c r="AQ79" s="595" t="s">
        <v>887</v>
      </c>
      <c r="AR79" s="595" t="s">
        <v>887</v>
      </c>
      <c r="AS79" s="595" t="s">
        <v>887</v>
      </c>
      <c r="AT79" s="595" t="s">
        <v>887</v>
      </c>
      <c r="AU79" s="595" t="s">
        <v>887</v>
      </c>
      <c r="AV79" s="595" t="s">
        <v>887</v>
      </c>
      <c r="AW79" s="595" t="s">
        <v>887</v>
      </c>
      <c r="AX79" s="595" t="s">
        <v>887</v>
      </c>
      <c r="AY79" s="595" t="s">
        <v>887</v>
      </c>
      <c r="AZ79" s="595" t="s">
        <v>887</v>
      </c>
      <c r="BA79" s="595" t="s">
        <v>887</v>
      </c>
      <c r="BB79" s="595" t="s">
        <v>887</v>
      </c>
      <c r="BC79" s="595" t="s">
        <v>887</v>
      </c>
      <c r="BD79" s="595" t="s">
        <v>887</v>
      </c>
      <c r="BE79" s="598"/>
      <c r="BF79" s="617"/>
      <c r="BG79" s="617"/>
      <c r="BH79" s="617"/>
      <c r="BI79" s="592" t="s">
        <v>887</v>
      </c>
      <c r="BJ79" s="617"/>
      <c r="BK79" s="617"/>
      <c r="BL79" s="611"/>
      <c r="BM79" s="617"/>
      <c r="BN79" s="617"/>
      <c r="BO79" s="617"/>
      <c r="BP79" s="617"/>
      <c r="BQ79" s="617"/>
      <c r="BR79" s="617"/>
      <c r="BS79" s="617"/>
      <c r="BT79" s="617"/>
      <c r="BU79" s="617"/>
      <c r="BV79" s="617"/>
      <c r="BW79" s="617"/>
      <c r="BX79" s="617"/>
      <c r="BY79" s="617"/>
      <c r="BZ79" s="617"/>
      <c r="CA79" s="617"/>
      <c r="CB79" s="617"/>
      <c r="CC79" s="617"/>
      <c r="CD79" s="617"/>
      <c r="CE79" s="617"/>
      <c r="CF79" s="617"/>
      <c r="CG79" s="617"/>
      <c r="CH79" s="617"/>
      <c r="CI79" s="617"/>
      <c r="CJ79" s="617"/>
      <c r="CK79" s="617"/>
      <c r="CL79" s="617"/>
      <c r="CM79" s="617"/>
      <c r="CN79" s="617"/>
      <c r="CO79" s="617"/>
      <c r="CP79" s="617"/>
      <c r="CQ79" s="617"/>
      <c r="CR79" s="617"/>
      <c r="CS79" s="617"/>
    </row>
    <row r="80" spans="1:97" s="14" customFormat="1" x14ac:dyDescent="0.25">
      <c r="A80" s="8">
        <v>76</v>
      </c>
      <c r="B80" s="4" t="s">
        <v>772</v>
      </c>
      <c r="C80" s="4"/>
      <c r="D80" s="4" t="s">
        <v>77</v>
      </c>
      <c r="E80" s="4" t="s">
        <v>75</v>
      </c>
      <c r="F80" s="4" t="s">
        <v>8</v>
      </c>
      <c r="G80" s="595" t="s">
        <v>887</v>
      </c>
      <c r="H80" s="595">
        <v>10002</v>
      </c>
      <c r="I80" s="595" t="s">
        <v>887</v>
      </c>
      <c r="J80" s="595">
        <v>10004</v>
      </c>
      <c r="K80" s="595" t="s">
        <v>887</v>
      </c>
      <c r="L80" s="595" t="s">
        <v>887</v>
      </c>
      <c r="M80" s="595">
        <v>10002</v>
      </c>
      <c r="N80" s="595" t="s">
        <v>887</v>
      </c>
      <c r="O80" s="595">
        <v>10004</v>
      </c>
      <c r="P80" s="595" t="s">
        <v>887</v>
      </c>
      <c r="Q80" s="595" t="s">
        <v>887</v>
      </c>
      <c r="R80" s="595">
        <v>10002</v>
      </c>
      <c r="S80" s="595" t="s">
        <v>887</v>
      </c>
      <c r="T80" s="595">
        <v>10004</v>
      </c>
      <c r="U80" s="595" t="s">
        <v>887</v>
      </c>
      <c r="V80" s="595" t="s">
        <v>887</v>
      </c>
      <c r="W80" s="595" t="s">
        <v>887</v>
      </c>
      <c r="X80" s="595" t="s">
        <v>887</v>
      </c>
      <c r="Y80" s="595" t="s">
        <v>887</v>
      </c>
      <c r="Z80" s="595" t="s">
        <v>887</v>
      </c>
      <c r="AA80" s="595" t="s">
        <v>887</v>
      </c>
      <c r="AB80" s="595">
        <v>10002</v>
      </c>
      <c r="AC80" s="595" t="s">
        <v>887</v>
      </c>
      <c r="AD80" s="595">
        <v>10004</v>
      </c>
      <c r="AE80" s="595" t="s">
        <v>887</v>
      </c>
      <c r="AF80" s="595" t="s">
        <v>887</v>
      </c>
      <c r="AG80" s="595">
        <v>10002</v>
      </c>
      <c r="AH80" s="595" t="s">
        <v>887</v>
      </c>
      <c r="AI80" s="595">
        <v>10004</v>
      </c>
      <c r="AJ80" s="595" t="s">
        <v>887</v>
      </c>
      <c r="AK80" s="595" t="s">
        <v>887</v>
      </c>
      <c r="AL80" s="595">
        <v>10002</v>
      </c>
      <c r="AM80" s="595" t="s">
        <v>887</v>
      </c>
      <c r="AN80" s="595">
        <v>10004</v>
      </c>
      <c r="AO80" s="595" t="s">
        <v>887</v>
      </c>
      <c r="AP80" s="595" t="s">
        <v>887</v>
      </c>
      <c r="AQ80" s="595">
        <v>10002</v>
      </c>
      <c r="AR80" s="595" t="s">
        <v>887</v>
      </c>
      <c r="AS80" s="595">
        <v>10004</v>
      </c>
      <c r="AT80" s="595" t="s">
        <v>887</v>
      </c>
      <c r="AU80" s="595" t="s">
        <v>887</v>
      </c>
      <c r="AV80" s="595" t="s">
        <v>887</v>
      </c>
      <c r="AW80" s="595" t="s">
        <v>887</v>
      </c>
      <c r="AX80" s="595" t="s">
        <v>887</v>
      </c>
      <c r="AY80" s="595" t="s">
        <v>887</v>
      </c>
      <c r="AZ80" s="595" t="s">
        <v>887</v>
      </c>
      <c r="BA80" s="595">
        <v>10002</v>
      </c>
      <c r="BB80" s="595" t="s">
        <v>887</v>
      </c>
      <c r="BC80" s="595">
        <v>10004</v>
      </c>
      <c r="BD80" s="595" t="s">
        <v>887</v>
      </c>
      <c r="BE80" s="592"/>
      <c r="BF80" s="617"/>
      <c r="BG80" s="617"/>
      <c r="BH80" s="617"/>
      <c r="BI80" s="592" t="s">
        <v>887</v>
      </c>
      <c r="BJ80" s="617"/>
      <c r="BK80" s="617"/>
      <c r="BL80" s="611"/>
      <c r="BM80" s="617"/>
      <c r="BN80" s="617"/>
      <c r="BO80" s="617"/>
      <c r="BP80" s="617"/>
      <c r="BQ80" s="617"/>
      <c r="BR80" s="617"/>
      <c r="BS80" s="617"/>
      <c r="BT80" s="617"/>
      <c r="BU80" s="617"/>
      <c r="BV80" s="617"/>
      <c r="BW80" s="617"/>
      <c r="BX80" s="617"/>
      <c r="BY80" s="617"/>
      <c r="BZ80" s="617"/>
      <c r="CA80" s="617"/>
      <c r="CB80" s="617"/>
      <c r="CC80" s="617"/>
      <c r="CD80" s="617"/>
      <c r="CE80" s="617"/>
      <c r="CF80" s="617"/>
      <c r="CG80" s="617"/>
      <c r="CH80" s="617"/>
      <c r="CI80" s="617"/>
      <c r="CJ80" s="617"/>
      <c r="CK80" s="617"/>
      <c r="CL80" s="617"/>
      <c r="CM80" s="617"/>
      <c r="CN80" s="617"/>
      <c r="CO80" s="617"/>
      <c r="CP80" s="617"/>
      <c r="CQ80" s="617"/>
      <c r="CR80" s="617"/>
      <c r="CS80" s="617"/>
    </row>
    <row r="81" spans="1:97" s="14" customFormat="1" x14ac:dyDescent="0.25">
      <c r="A81" s="8">
        <v>77</v>
      </c>
      <c r="B81" s="4" t="s">
        <v>87</v>
      </c>
      <c r="C81" s="4"/>
      <c r="D81" s="4" t="s">
        <v>77</v>
      </c>
      <c r="E81" s="4" t="s">
        <v>75</v>
      </c>
      <c r="F81" s="4" t="s">
        <v>8</v>
      </c>
      <c r="G81" s="595">
        <v>10001</v>
      </c>
      <c r="H81" s="595">
        <v>10002</v>
      </c>
      <c r="I81" s="595">
        <v>10003</v>
      </c>
      <c r="J81" s="595">
        <v>10004</v>
      </c>
      <c r="K81" s="595" t="s">
        <v>887</v>
      </c>
      <c r="L81" s="595">
        <v>10001</v>
      </c>
      <c r="M81" s="595">
        <v>10002</v>
      </c>
      <c r="N81" s="595">
        <v>10003</v>
      </c>
      <c r="O81" s="595">
        <v>10004</v>
      </c>
      <c r="P81" s="595" t="s">
        <v>887</v>
      </c>
      <c r="Q81" s="595">
        <v>10001</v>
      </c>
      <c r="R81" s="595">
        <v>10002</v>
      </c>
      <c r="S81" s="595">
        <v>10003</v>
      </c>
      <c r="T81" s="595">
        <v>10004</v>
      </c>
      <c r="U81" s="595" t="s">
        <v>887</v>
      </c>
      <c r="V81" s="595" t="s">
        <v>887</v>
      </c>
      <c r="W81" s="595" t="s">
        <v>887</v>
      </c>
      <c r="X81" s="595" t="s">
        <v>887</v>
      </c>
      <c r="Y81" s="595" t="s">
        <v>887</v>
      </c>
      <c r="Z81" s="595" t="s">
        <v>887</v>
      </c>
      <c r="AA81" s="595">
        <v>10001</v>
      </c>
      <c r="AB81" s="595">
        <v>10002</v>
      </c>
      <c r="AC81" s="595">
        <v>10003</v>
      </c>
      <c r="AD81" s="595">
        <v>10004</v>
      </c>
      <c r="AE81" s="595" t="s">
        <v>887</v>
      </c>
      <c r="AF81" s="595" t="s">
        <v>887</v>
      </c>
      <c r="AG81" s="595">
        <v>10002</v>
      </c>
      <c r="AH81" s="595" t="s">
        <v>887</v>
      </c>
      <c r="AI81" s="595">
        <v>10004</v>
      </c>
      <c r="AJ81" s="595" t="s">
        <v>887</v>
      </c>
      <c r="AK81" s="595" t="s">
        <v>887</v>
      </c>
      <c r="AL81" s="595">
        <v>10002</v>
      </c>
      <c r="AM81" s="595" t="s">
        <v>887</v>
      </c>
      <c r="AN81" s="595">
        <v>10004</v>
      </c>
      <c r="AO81" s="595" t="s">
        <v>887</v>
      </c>
      <c r="AP81" s="595" t="s">
        <v>887</v>
      </c>
      <c r="AQ81" s="595">
        <v>10002</v>
      </c>
      <c r="AR81" s="595" t="s">
        <v>887</v>
      </c>
      <c r="AS81" s="595">
        <v>10004</v>
      </c>
      <c r="AT81" s="595" t="s">
        <v>887</v>
      </c>
      <c r="AU81" s="595" t="s">
        <v>887</v>
      </c>
      <c r="AV81" s="595" t="s">
        <v>887</v>
      </c>
      <c r="AW81" s="595" t="s">
        <v>887</v>
      </c>
      <c r="AX81" s="595" t="s">
        <v>887</v>
      </c>
      <c r="AY81" s="595" t="s">
        <v>887</v>
      </c>
      <c r="AZ81" s="595" t="s">
        <v>887</v>
      </c>
      <c r="BA81" s="595">
        <v>10002</v>
      </c>
      <c r="BB81" s="595" t="s">
        <v>887</v>
      </c>
      <c r="BC81" s="595">
        <v>10004</v>
      </c>
      <c r="BD81" s="595" t="s">
        <v>887</v>
      </c>
      <c r="BE81" s="582"/>
      <c r="BF81" s="617"/>
      <c r="BG81" s="617"/>
      <c r="BH81" s="617"/>
      <c r="BI81" s="592" t="s">
        <v>887</v>
      </c>
      <c r="BJ81" s="617"/>
      <c r="BK81" s="617"/>
      <c r="BL81" s="611"/>
      <c r="BM81" s="617"/>
      <c r="BN81" s="617"/>
      <c r="BO81" s="617"/>
      <c r="BP81" s="617"/>
      <c r="BQ81" s="617"/>
      <c r="BR81" s="617"/>
      <c r="BS81" s="617"/>
      <c r="BT81" s="617"/>
      <c r="BU81" s="617"/>
      <c r="BV81" s="617"/>
      <c r="BW81" s="617"/>
      <c r="BX81" s="617"/>
      <c r="BY81" s="617"/>
      <c r="BZ81" s="617"/>
      <c r="CA81" s="617"/>
      <c r="CB81" s="617"/>
      <c r="CC81" s="617"/>
      <c r="CD81" s="617"/>
      <c r="CE81" s="617"/>
      <c r="CF81" s="617"/>
      <c r="CG81" s="617"/>
      <c r="CH81" s="617"/>
      <c r="CI81" s="617"/>
      <c r="CJ81" s="617"/>
      <c r="CK81" s="617"/>
      <c r="CL81" s="617"/>
      <c r="CM81" s="617"/>
      <c r="CN81" s="617"/>
      <c r="CO81" s="617"/>
      <c r="CP81" s="617"/>
      <c r="CQ81" s="617"/>
      <c r="CR81" s="617"/>
      <c r="CS81" s="617"/>
    </row>
    <row r="82" spans="1:97" s="14" customFormat="1" x14ac:dyDescent="0.25">
      <c r="A82" s="8">
        <v>78</v>
      </c>
      <c r="B82" s="20" t="s">
        <v>771</v>
      </c>
      <c r="C82" s="20"/>
      <c r="D82" s="4" t="s">
        <v>77</v>
      </c>
      <c r="E82" s="4" t="s">
        <v>75</v>
      </c>
      <c r="F82" s="4" t="s">
        <v>8</v>
      </c>
      <c r="G82" s="595">
        <v>10001</v>
      </c>
      <c r="H82" s="595">
        <v>10002</v>
      </c>
      <c r="I82" s="595">
        <v>10003</v>
      </c>
      <c r="J82" s="595">
        <v>10004</v>
      </c>
      <c r="K82" s="595">
        <v>10005</v>
      </c>
      <c r="L82" s="595">
        <v>10001</v>
      </c>
      <c r="M82" s="595">
        <v>10002</v>
      </c>
      <c r="N82" s="595">
        <v>10003</v>
      </c>
      <c r="O82" s="595">
        <v>10004</v>
      </c>
      <c r="P82" s="595">
        <v>10005</v>
      </c>
      <c r="Q82" s="595">
        <v>10001</v>
      </c>
      <c r="R82" s="595">
        <v>10002</v>
      </c>
      <c r="S82" s="595">
        <v>10003</v>
      </c>
      <c r="T82" s="595">
        <v>10004</v>
      </c>
      <c r="U82" s="595">
        <v>10005</v>
      </c>
      <c r="V82" s="595" t="s">
        <v>887</v>
      </c>
      <c r="W82" s="595" t="s">
        <v>887</v>
      </c>
      <c r="X82" s="595" t="s">
        <v>887</v>
      </c>
      <c r="Y82" s="595" t="s">
        <v>887</v>
      </c>
      <c r="Z82" s="595" t="s">
        <v>887</v>
      </c>
      <c r="AA82" s="595">
        <v>10001</v>
      </c>
      <c r="AB82" s="595">
        <v>10002</v>
      </c>
      <c r="AC82" s="595">
        <v>10003</v>
      </c>
      <c r="AD82" s="595">
        <v>10004</v>
      </c>
      <c r="AE82" s="595">
        <v>10005</v>
      </c>
      <c r="AF82" s="595" t="s">
        <v>887</v>
      </c>
      <c r="AG82" s="595" t="s">
        <v>887</v>
      </c>
      <c r="AH82" s="595" t="s">
        <v>887</v>
      </c>
      <c r="AI82" s="595" t="s">
        <v>887</v>
      </c>
      <c r="AJ82" s="595" t="s">
        <v>887</v>
      </c>
      <c r="AK82" s="595" t="s">
        <v>887</v>
      </c>
      <c r="AL82" s="595" t="s">
        <v>887</v>
      </c>
      <c r="AM82" s="595" t="s">
        <v>887</v>
      </c>
      <c r="AN82" s="595" t="s">
        <v>887</v>
      </c>
      <c r="AO82" s="595" t="s">
        <v>887</v>
      </c>
      <c r="AP82" s="595" t="s">
        <v>887</v>
      </c>
      <c r="AQ82" s="595" t="s">
        <v>887</v>
      </c>
      <c r="AR82" s="595" t="s">
        <v>887</v>
      </c>
      <c r="AS82" s="595" t="s">
        <v>887</v>
      </c>
      <c r="AT82" s="595" t="s">
        <v>887</v>
      </c>
      <c r="AU82" s="595" t="s">
        <v>887</v>
      </c>
      <c r="AV82" s="595" t="s">
        <v>887</v>
      </c>
      <c r="AW82" s="595" t="s">
        <v>887</v>
      </c>
      <c r="AX82" s="595" t="s">
        <v>887</v>
      </c>
      <c r="AY82" s="595" t="s">
        <v>887</v>
      </c>
      <c r="AZ82" s="595" t="s">
        <v>887</v>
      </c>
      <c r="BA82" s="595" t="s">
        <v>887</v>
      </c>
      <c r="BB82" s="595" t="s">
        <v>887</v>
      </c>
      <c r="BC82" s="595" t="s">
        <v>887</v>
      </c>
      <c r="BD82" s="595" t="s">
        <v>887</v>
      </c>
      <c r="BE82" s="582">
        <v>20001</v>
      </c>
      <c r="BF82" s="617"/>
      <c r="BG82" s="617"/>
      <c r="BH82" s="617"/>
      <c r="BI82" s="592">
        <v>40001</v>
      </c>
      <c r="BJ82" s="617"/>
      <c r="BK82" s="617"/>
      <c r="BL82" s="611"/>
      <c r="BM82" s="617"/>
      <c r="BN82" s="617"/>
      <c r="BO82" s="617"/>
      <c r="BP82" s="617"/>
      <c r="BQ82" s="617"/>
      <c r="BR82" s="617"/>
      <c r="BS82" s="617"/>
      <c r="BT82" s="617"/>
      <c r="BU82" s="617"/>
      <c r="BV82" s="617"/>
      <c r="BW82" s="617"/>
      <c r="BX82" s="617"/>
      <c r="BY82" s="617"/>
      <c r="BZ82" s="617"/>
      <c r="CA82" s="617"/>
      <c r="CB82" s="617"/>
      <c r="CC82" s="617"/>
      <c r="CD82" s="617"/>
      <c r="CE82" s="617"/>
      <c r="CF82" s="617"/>
      <c r="CG82" s="617"/>
      <c r="CH82" s="617"/>
      <c r="CI82" s="617"/>
      <c r="CJ82" s="617"/>
      <c r="CK82" s="617"/>
      <c r="CL82" s="617"/>
      <c r="CM82" s="617"/>
      <c r="CN82" s="617"/>
      <c r="CO82" s="617"/>
      <c r="CP82" s="617"/>
      <c r="CQ82" s="617"/>
      <c r="CR82" s="617"/>
      <c r="CS82" s="617"/>
    </row>
    <row r="83" spans="1:97" s="14" customFormat="1" x14ac:dyDescent="0.25">
      <c r="A83" s="8">
        <v>79</v>
      </c>
      <c r="B83" s="4" t="s">
        <v>30</v>
      </c>
      <c r="C83" s="4"/>
      <c r="D83" s="4" t="s">
        <v>77</v>
      </c>
      <c r="E83" s="4" t="s">
        <v>74</v>
      </c>
      <c r="F83" s="20" t="s">
        <v>8</v>
      </c>
      <c r="G83" s="595">
        <v>10001</v>
      </c>
      <c r="H83" s="595">
        <v>10002</v>
      </c>
      <c r="I83" s="595">
        <v>10003</v>
      </c>
      <c r="J83" s="595">
        <v>10004</v>
      </c>
      <c r="K83" s="595" t="s">
        <v>887</v>
      </c>
      <c r="L83" s="595">
        <v>10001</v>
      </c>
      <c r="M83" s="595">
        <v>10002</v>
      </c>
      <c r="N83" s="595">
        <v>10003</v>
      </c>
      <c r="O83" s="595">
        <v>10004</v>
      </c>
      <c r="P83" s="595" t="s">
        <v>887</v>
      </c>
      <c r="Q83" s="595">
        <v>10001</v>
      </c>
      <c r="R83" s="595">
        <v>10002</v>
      </c>
      <c r="S83" s="595">
        <v>10003</v>
      </c>
      <c r="T83" s="595">
        <v>10004</v>
      </c>
      <c r="U83" s="595" t="s">
        <v>887</v>
      </c>
      <c r="V83" s="595" t="s">
        <v>887</v>
      </c>
      <c r="W83" s="595" t="s">
        <v>887</v>
      </c>
      <c r="X83" s="595" t="s">
        <v>887</v>
      </c>
      <c r="Y83" s="595" t="s">
        <v>887</v>
      </c>
      <c r="Z83" s="595" t="s">
        <v>887</v>
      </c>
      <c r="AA83" s="595">
        <v>10001</v>
      </c>
      <c r="AB83" s="595">
        <v>10002</v>
      </c>
      <c r="AC83" s="595">
        <v>10003</v>
      </c>
      <c r="AD83" s="595">
        <v>10004</v>
      </c>
      <c r="AE83" s="595" t="s">
        <v>887</v>
      </c>
      <c r="AF83" s="595" t="s">
        <v>887</v>
      </c>
      <c r="AG83" s="595">
        <v>10002</v>
      </c>
      <c r="AH83" s="595" t="s">
        <v>887</v>
      </c>
      <c r="AI83" s="595">
        <v>10004</v>
      </c>
      <c r="AJ83" s="595" t="s">
        <v>887</v>
      </c>
      <c r="AK83" s="595" t="s">
        <v>887</v>
      </c>
      <c r="AL83" s="595">
        <v>10002</v>
      </c>
      <c r="AM83" s="595" t="s">
        <v>887</v>
      </c>
      <c r="AN83" s="595">
        <v>10004</v>
      </c>
      <c r="AO83" s="595" t="s">
        <v>887</v>
      </c>
      <c r="AP83" s="595" t="s">
        <v>887</v>
      </c>
      <c r="AQ83" s="595">
        <v>10002</v>
      </c>
      <c r="AR83" s="595" t="s">
        <v>887</v>
      </c>
      <c r="AS83" s="595">
        <v>10004</v>
      </c>
      <c r="AT83" s="595" t="s">
        <v>887</v>
      </c>
      <c r="AU83" s="595" t="s">
        <v>887</v>
      </c>
      <c r="AV83" s="595" t="s">
        <v>887</v>
      </c>
      <c r="AW83" s="595" t="s">
        <v>887</v>
      </c>
      <c r="AX83" s="595" t="s">
        <v>887</v>
      </c>
      <c r="AY83" s="595" t="s">
        <v>887</v>
      </c>
      <c r="AZ83" s="595" t="s">
        <v>887</v>
      </c>
      <c r="BA83" s="595">
        <v>10002</v>
      </c>
      <c r="BB83" s="595" t="s">
        <v>887</v>
      </c>
      <c r="BC83" s="595">
        <v>10004</v>
      </c>
      <c r="BD83" s="595" t="s">
        <v>887</v>
      </c>
      <c r="BE83" s="582">
        <v>20001</v>
      </c>
      <c r="BF83" s="617"/>
      <c r="BG83" s="617"/>
      <c r="BH83" s="617"/>
      <c r="BI83" s="592">
        <v>40001</v>
      </c>
      <c r="BJ83" s="617"/>
      <c r="BK83" s="617"/>
      <c r="BL83" s="611"/>
      <c r="BM83" s="617"/>
      <c r="BN83" s="617"/>
      <c r="BO83" s="617"/>
      <c r="BP83" s="617"/>
      <c r="BQ83" s="617"/>
      <c r="BR83" s="617"/>
      <c r="BS83" s="617"/>
      <c r="BT83" s="617"/>
      <c r="BU83" s="617"/>
      <c r="BV83" s="617"/>
      <c r="BW83" s="617"/>
      <c r="BX83" s="617"/>
      <c r="BY83" s="617"/>
      <c r="BZ83" s="617"/>
      <c r="CA83" s="617"/>
      <c r="CB83" s="617"/>
      <c r="CC83" s="617"/>
      <c r="CD83" s="617"/>
      <c r="CE83" s="617"/>
      <c r="CF83" s="617"/>
      <c r="CG83" s="617"/>
      <c r="CH83" s="617"/>
      <c r="CI83" s="617"/>
      <c r="CJ83" s="617"/>
      <c r="CK83" s="617"/>
      <c r="CL83" s="617"/>
      <c r="CM83" s="617"/>
      <c r="CN83" s="617"/>
      <c r="CO83" s="617"/>
      <c r="CP83" s="617"/>
      <c r="CQ83" s="617"/>
      <c r="CR83" s="617"/>
      <c r="CS83" s="617"/>
    </row>
    <row r="84" spans="1:97" s="14" customFormat="1" x14ac:dyDescent="0.25">
      <c r="A84" s="8">
        <v>80</v>
      </c>
      <c r="B84" s="5" t="s">
        <v>770</v>
      </c>
      <c r="C84" s="5"/>
      <c r="D84" s="4" t="s">
        <v>77</v>
      </c>
      <c r="E84" s="4" t="s">
        <v>75</v>
      </c>
      <c r="F84" s="4" t="s">
        <v>8</v>
      </c>
      <c r="G84" s="595">
        <v>10001</v>
      </c>
      <c r="H84" s="595">
        <v>10002</v>
      </c>
      <c r="I84" s="595">
        <v>10003</v>
      </c>
      <c r="J84" s="595">
        <v>10004</v>
      </c>
      <c r="K84" s="595" t="s">
        <v>887</v>
      </c>
      <c r="L84" s="595">
        <v>10001</v>
      </c>
      <c r="M84" s="595">
        <v>10002</v>
      </c>
      <c r="N84" s="595">
        <v>10003</v>
      </c>
      <c r="O84" s="595">
        <v>10004</v>
      </c>
      <c r="P84" s="595" t="s">
        <v>887</v>
      </c>
      <c r="Q84" s="595">
        <v>10001</v>
      </c>
      <c r="R84" s="595">
        <v>10002</v>
      </c>
      <c r="S84" s="595">
        <v>10003</v>
      </c>
      <c r="T84" s="595">
        <v>10004</v>
      </c>
      <c r="U84" s="595" t="s">
        <v>887</v>
      </c>
      <c r="V84" s="595" t="s">
        <v>887</v>
      </c>
      <c r="W84" s="595" t="s">
        <v>887</v>
      </c>
      <c r="X84" s="595" t="s">
        <v>887</v>
      </c>
      <c r="Y84" s="595" t="s">
        <v>887</v>
      </c>
      <c r="Z84" s="595" t="s">
        <v>887</v>
      </c>
      <c r="AA84" s="595">
        <v>10001</v>
      </c>
      <c r="AB84" s="595">
        <v>10002</v>
      </c>
      <c r="AC84" s="595">
        <v>10003</v>
      </c>
      <c r="AD84" s="595">
        <v>10004</v>
      </c>
      <c r="AE84" s="595" t="s">
        <v>887</v>
      </c>
      <c r="AF84" s="595" t="s">
        <v>887</v>
      </c>
      <c r="AG84" s="595">
        <v>10002</v>
      </c>
      <c r="AH84" s="595" t="s">
        <v>887</v>
      </c>
      <c r="AI84" s="595">
        <v>10004</v>
      </c>
      <c r="AJ84" s="595" t="s">
        <v>887</v>
      </c>
      <c r="AK84" s="595" t="s">
        <v>887</v>
      </c>
      <c r="AL84" s="595">
        <v>10002</v>
      </c>
      <c r="AM84" s="595" t="s">
        <v>887</v>
      </c>
      <c r="AN84" s="595">
        <v>10004</v>
      </c>
      <c r="AO84" s="595" t="s">
        <v>887</v>
      </c>
      <c r="AP84" s="595" t="s">
        <v>887</v>
      </c>
      <c r="AQ84" s="595">
        <v>10002</v>
      </c>
      <c r="AR84" s="595" t="s">
        <v>887</v>
      </c>
      <c r="AS84" s="595">
        <v>10004</v>
      </c>
      <c r="AT84" s="595" t="s">
        <v>887</v>
      </c>
      <c r="AU84" s="595" t="s">
        <v>887</v>
      </c>
      <c r="AV84" s="595" t="s">
        <v>887</v>
      </c>
      <c r="AW84" s="595" t="s">
        <v>887</v>
      </c>
      <c r="AX84" s="595" t="s">
        <v>887</v>
      </c>
      <c r="AY84" s="595" t="s">
        <v>887</v>
      </c>
      <c r="AZ84" s="595" t="s">
        <v>887</v>
      </c>
      <c r="BA84" s="595">
        <v>10002</v>
      </c>
      <c r="BB84" s="595" t="s">
        <v>887</v>
      </c>
      <c r="BC84" s="595">
        <v>10004</v>
      </c>
      <c r="BD84" s="595" t="s">
        <v>887</v>
      </c>
      <c r="BE84" s="598"/>
      <c r="BF84" s="617"/>
      <c r="BG84" s="617"/>
      <c r="BH84" s="617"/>
      <c r="BI84" s="592" t="s">
        <v>887</v>
      </c>
      <c r="BJ84" s="617"/>
      <c r="BK84" s="617"/>
      <c r="BL84" s="611"/>
      <c r="BM84" s="617"/>
      <c r="BN84" s="617"/>
      <c r="BO84" s="617"/>
      <c r="BP84" s="617"/>
      <c r="BQ84" s="617"/>
      <c r="BR84" s="617"/>
      <c r="BS84" s="617"/>
      <c r="BT84" s="617"/>
      <c r="BU84" s="617"/>
      <c r="BV84" s="617"/>
      <c r="BW84" s="617"/>
      <c r="BX84" s="617"/>
      <c r="BY84" s="617"/>
      <c r="BZ84" s="617"/>
      <c r="CA84" s="617"/>
      <c r="CB84" s="617"/>
      <c r="CC84" s="617"/>
      <c r="CD84" s="617"/>
      <c r="CE84" s="617"/>
      <c r="CF84" s="617"/>
      <c r="CG84" s="617"/>
      <c r="CH84" s="617"/>
      <c r="CI84" s="617"/>
      <c r="CJ84" s="617"/>
      <c r="CK84" s="617"/>
      <c r="CL84" s="617"/>
      <c r="CM84" s="617"/>
      <c r="CN84" s="617"/>
      <c r="CO84" s="617"/>
      <c r="CP84" s="617"/>
      <c r="CQ84" s="617"/>
      <c r="CR84" s="617"/>
      <c r="CS84" s="617"/>
    </row>
    <row r="85" spans="1:97" s="14" customFormat="1" x14ac:dyDescent="0.25">
      <c r="A85" s="8">
        <v>81</v>
      </c>
      <c r="B85" s="4" t="s">
        <v>19</v>
      </c>
      <c r="C85" s="4"/>
      <c r="D85" s="4" t="s">
        <v>77</v>
      </c>
      <c r="E85" s="4" t="s">
        <v>75</v>
      </c>
      <c r="F85" s="4" t="s">
        <v>8</v>
      </c>
      <c r="G85" s="595" t="s">
        <v>887</v>
      </c>
      <c r="H85" s="595">
        <v>10002</v>
      </c>
      <c r="I85" s="595">
        <v>10003</v>
      </c>
      <c r="J85" s="595">
        <v>10004</v>
      </c>
      <c r="K85" s="595">
        <v>10005</v>
      </c>
      <c r="L85" s="595" t="s">
        <v>887</v>
      </c>
      <c r="M85" s="595">
        <v>10002</v>
      </c>
      <c r="N85" s="595">
        <v>10003</v>
      </c>
      <c r="O85" s="595">
        <v>10004</v>
      </c>
      <c r="P85" s="595">
        <v>10005</v>
      </c>
      <c r="Q85" s="595" t="s">
        <v>887</v>
      </c>
      <c r="R85" s="595">
        <v>10002</v>
      </c>
      <c r="S85" s="595">
        <v>10003</v>
      </c>
      <c r="T85" s="595">
        <v>10004</v>
      </c>
      <c r="U85" s="595">
        <v>10005</v>
      </c>
      <c r="V85" s="595" t="s">
        <v>887</v>
      </c>
      <c r="W85" s="595" t="s">
        <v>887</v>
      </c>
      <c r="X85" s="595" t="s">
        <v>887</v>
      </c>
      <c r="Y85" s="595" t="s">
        <v>887</v>
      </c>
      <c r="Z85" s="595" t="s">
        <v>887</v>
      </c>
      <c r="AA85" s="595" t="s">
        <v>887</v>
      </c>
      <c r="AB85" s="595">
        <v>10002</v>
      </c>
      <c r="AC85" s="595">
        <v>10003</v>
      </c>
      <c r="AD85" s="595">
        <v>10004</v>
      </c>
      <c r="AE85" s="595">
        <v>10005</v>
      </c>
      <c r="AF85" s="595" t="s">
        <v>887</v>
      </c>
      <c r="AG85" s="595" t="s">
        <v>887</v>
      </c>
      <c r="AH85" s="595" t="s">
        <v>887</v>
      </c>
      <c r="AI85" s="595" t="s">
        <v>887</v>
      </c>
      <c r="AJ85" s="595" t="s">
        <v>887</v>
      </c>
      <c r="AK85" s="595" t="s">
        <v>887</v>
      </c>
      <c r="AL85" s="595" t="s">
        <v>887</v>
      </c>
      <c r="AM85" s="595" t="s">
        <v>887</v>
      </c>
      <c r="AN85" s="595" t="s">
        <v>887</v>
      </c>
      <c r="AO85" s="595" t="s">
        <v>887</v>
      </c>
      <c r="AP85" s="595" t="s">
        <v>887</v>
      </c>
      <c r="AQ85" s="595" t="s">
        <v>887</v>
      </c>
      <c r="AR85" s="595" t="s">
        <v>887</v>
      </c>
      <c r="AS85" s="595" t="s">
        <v>887</v>
      </c>
      <c r="AT85" s="595" t="s">
        <v>887</v>
      </c>
      <c r="AU85" s="595" t="s">
        <v>887</v>
      </c>
      <c r="AV85" s="595" t="s">
        <v>887</v>
      </c>
      <c r="AW85" s="595" t="s">
        <v>887</v>
      </c>
      <c r="AX85" s="595" t="s">
        <v>887</v>
      </c>
      <c r="AY85" s="595" t="s">
        <v>887</v>
      </c>
      <c r="AZ85" s="595" t="s">
        <v>887</v>
      </c>
      <c r="BA85" s="595" t="s">
        <v>887</v>
      </c>
      <c r="BB85" s="595" t="s">
        <v>887</v>
      </c>
      <c r="BC85" s="595" t="s">
        <v>887</v>
      </c>
      <c r="BD85" s="595" t="s">
        <v>887</v>
      </c>
      <c r="BE85" s="592"/>
      <c r="BF85" s="617"/>
      <c r="BG85" s="617"/>
      <c r="BH85" s="617"/>
      <c r="BI85" s="592" t="s">
        <v>887</v>
      </c>
      <c r="BJ85" s="617"/>
      <c r="BK85" s="617"/>
      <c r="BL85" s="611"/>
      <c r="BM85" s="617"/>
      <c r="BN85" s="617"/>
      <c r="BO85" s="617"/>
      <c r="BP85" s="617"/>
      <c r="BQ85" s="617"/>
      <c r="BR85" s="617"/>
      <c r="BS85" s="617"/>
      <c r="BT85" s="617"/>
      <c r="BU85" s="617"/>
      <c r="BV85" s="617"/>
      <c r="BW85" s="617"/>
      <c r="BX85" s="617"/>
      <c r="BY85" s="617"/>
      <c r="BZ85" s="617"/>
      <c r="CA85" s="617"/>
      <c r="CB85" s="617"/>
      <c r="CC85" s="617"/>
      <c r="CD85" s="617"/>
      <c r="CE85" s="617"/>
      <c r="CF85" s="617"/>
      <c r="CG85" s="617"/>
      <c r="CH85" s="617"/>
      <c r="CI85" s="617"/>
      <c r="CJ85" s="617"/>
      <c r="CK85" s="617"/>
      <c r="CL85" s="617"/>
      <c r="CM85" s="617"/>
      <c r="CN85" s="617"/>
      <c r="CO85" s="617"/>
      <c r="CP85" s="617"/>
      <c r="CQ85" s="617"/>
      <c r="CR85" s="617"/>
      <c r="CS85" s="617"/>
    </row>
    <row r="86" spans="1:97" s="14" customFormat="1" x14ac:dyDescent="0.25">
      <c r="A86" s="8">
        <v>82</v>
      </c>
      <c r="B86" s="4" t="s">
        <v>769</v>
      </c>
      <c r="C86" s="4"/>
      <c r="D86" s="4" t="s">
        <v>77</v>
      </c>
      <c r="E86" s="4" t="s">
        <v>75</v>
      </c>
      <c r="F86" s="4" t="s">
        <v>8</v>
      </c>
      <c r="G86" s="595" t="s">
        <v>887</v>
      </c>
      <c r="H86" s="595">
        <v>10002</v>
      </c>
      <c r="I86" s="595" t="s">
        <v>887</v>
      </c>
      <c r="J86" s="595">
        <v>10004</v>
      </c>
      <c r="K86" s="595" t="s">
        <v>887</v>
      </c>
      <c r="L86" s="595" t="s">
        <v>887</v>
      </c>
      <c r="M86" s="595">
        <v>10002</v>
      </c>
      <c r="N86" s="595" t="s">
        <v>887</v>
      </c>
      <c r="O86" s="595">
        <v>10004</v>
      </c>
      <c r="P86" s="595" t="s">
        <v>887</v>
      </c>
      <c r="Q86" s="595" t="s">
        <v>887</v>
      </c>
      <c r="R86" s="595">
        <v>10002</v>
      </c>
      <c r="S86" s="595" t="s">
        <v>887</v>
      </c>
      <c r="T86" s="595">
        <v>10004</v>
      </c>
      <c r="U86" s="595" t="s">
        <v>887</v>
      </c>
      <c r="V86" s="595" t="s">
        <v>887</v>
      </c>
      <c r="W86" s="595" t="s">
        <v>887</v>
      </c>
      <c r="X86" s="595" t="s">
        <v>887</v>
      </c>
      <c r="Y86" s="595" t="s">
        <v>887</v>
      </c>
      <c r="Z86" s="595" t="s">
        <v>887</v>
      </c>
      <c r="AA86" s="595" t="s">
        <v>887</v>
      </c>
      <c r="AB86" s="595">
        <v>10002</v>
      </c>
      <c r="AC86" s="595" t="s">
        <v>887</v>
      </c>
      <c r="AD86" s="595">
        <v>10004</v>
      </c>
      <c r="AE86" s="595" t="s">
        <v>887</v>
      </c>
      <c r="AF86" s="595" t="s">
        <v>887</v>
      </c>
      <c r="AG86" s="595">
        <v>10002</v>
      </c>
      <c r="AH86" s="595" t="s">
        <v>887</v>
      </c>
      <c r="AI86" s="595">
        <v>10004</v>
      </c>
      <c r="AJ86" s="595" t="s">
        <v>887</v>
      </c>
      <c r="AK86" s="595" t="s">
        <v>887</v>
      </c>
      <c r="AL86" s="595">
        <v>10002</v>
      </c>
      <c r="AM86" s="595" t="s">
        <v>887</v>
      </c>
      <c r="AN86" s="595">
        <v>10004</v>
      </c>
      <c r="AO86" s="595" t="s">
        <v>887</v>
      </c>
      <c r="AP86" s="595" t="s">
        <v>887</v>
      </c>
      <c r="AQ86" s="595">
        <v>10002</v>
      </c>
      <c r="AR86" s="595" t="s">
        <v>887</v>
      </c>
      <c r="AS86" s="595">
        <v>10004</v>
      </c>
      <c r="AT86" s="595" t="s">
        <v>887</v>
      </c>
      <c r="AU86" s="595" t="s">
        <v>887</v>
      </c>
      <c r="AV86" s="595" t="s">
        <v>887</v>
      </c>
      <c r="AW86" s="595" t="s">
        <v>887</v>
      </c>
      <c r="AX86" s="595" t="s">
        <v>887</v>
      </c>
      <c r="AY86" s="595" t="s">
        <v>887</v>
      </c>
      <c r="AZ86" s="595" t="s">
        <v>887</v>
      </c>
      <c r="BA86" s="595">
        <v>10002</v>
      </c>
      <c r="BB86" s="595" t="s">
        <v>887</v>
      </c>
      <c r="BC86" s="595">
        <v>10004</v>
      </c>
      <c r="BD86" s="595" t="s">
        <v>887</v>
      </c>
      <c r="BE86" s="598"/>
      <c r="BF86" s="617"/>
      <c r="BG86" s="617"/>
      <c r="BH86" s="617"/>
      <c r="BI86" s="592" t="s">
        <v>887</v>
      </c>
      <c r="BJ86" s="617"/>
      <c r="BK86" s="617"/>
      <c r="BL86" s="611"/>
      <c r="BM86" s="617"/>
      <c r="BN86" s="617"/>
      <c r="BO86" s="617"/>
      <c r="BP86" s="617"/>
      <c r="BQ86" s="617"/>
      <c r="BR86" s="617"/>
      <c r="BS86" s="617"/>
      <c r="BT86" s="617"/>
      <c r="BU86" s="617"/>
      <c r="BV86" s="617"/>
      <c r="BW86" s="617"/>
      <c r="BX86" s="617"/>
      <c r="BY86" s="617"/>
      <c r="BZ86" s="617"/>
      <c r="CA86" s="617"/>
      <c r="CB86" s="617"/>
      <c r="CC86" s="617"/>
      <c r="CD86" s="617"/>
      <c r="CE86" s="617"/>
      <c r="CF86" s="617"/>
      <c r="CG86" s="617"/>
      <c r="CH86" s="617"/>
      <c r="CI86" s="617"/>
      <c r="CJ86" s="617"/>
      <c r="CK86" s="617"/>
      <c r="CL86" s="617"/>
      <c r="CM86" s="617"/>
      <c r="CN86" s="617"/>
      <c r="CO86" s="617"/>
      <c r="CP86" s="617"/>
      <c r="CQ86" s="617"/>
      <c r="CR86" s="617"/>
      <c r="CS86" s="617"/>
    </row>
    <row r="87" spans="1:97" s="14" customFormat="1" x14ac:dyDescent="0.25">
      <c r="A87" s="8">
        <v>83</v>
      </c>
      <c r="B87" s="4" t="s">
        <v>83</v>
      </c>
      <c r="C87" s="4"/>
      <c r="D87" s="4" t="s">
        <v>82</v>
      </c>
      <c r="E87" s="4" t="s">
        <v>74</v>
      </c>
      <c r="F87" s="562" t="s">
        <v>8</v>
      </c>
      <c r="G87" s="595" t="s">
        <v>887</v>
      </c>
      <c r="H87" s="595" t="s">
        <v>887</v>
      </c>
      <c r="I87" s="595" t="s">
        <v>887</v>
      </c>
      <c r="J87" s="595" t="s">
        <v>887</v>
      </c>
      <c r="K87" s="595" t="s">
        <v>887</v>
      </c>
      <c r="L87" s="595" t="s">
        <v>887</v>
      </c>
      <c r="M87" s="595" t="s">
        <v>887</v>
      </c>
      <c r="N87" s="595" t="s">
        <v>887</v>
      </c>
      <c r="O87" s="595" t="s">
        <v>887</v>
      </c>
      <c r="P87" s="595" t="s">
        <v>887</v>
      </c>
      <c r="Q87" s="595" t="s">
        <v>887</v>
      </c>
      <c r="R87" s="595" t="s">
        <v>887</v>
      </c>
      <c r="S87" s="595" t="s">
        <v>887</v>
      </c>
      <c r="T87" s="595" t="s">
        <v>887</v>
      </c>
      <c r="U87" s="595" t="s">
        <v>887</v>
      </c>
      <c r="V87" s="595" t="s">
        <v>887</v>
      </c>
      <c r="W87" s="595" t="s">
        <v>887</v>
      </c>
      <c r="X87" s="595" t="s">
        <v>887</v>
      </c>
      <c r="Y87" s="595" t="s">
        <v>887</v>
      </c>
      <c r="Z87" s="595" t="s">
        <v>887</v>
      </c>
      <c r="AA87" s="595" t="s">
        <v>887</v>
      </c>
      <c r="AB87" s="595" t="s">
        <v>887</v>
      </c>
      <c r="AC87" s="595" t="s">
        <v>887</v>
      </c>
      <c r="AD87" s="595" t="s">
        <v>887</v>
      </c>
      <c r="AE87" s="595" t="s">
        <v>887</v>
      </c>
      <c r="AF87" s="595" t="s">
        <v>887</v>
      </c>
      <c r="AG87" s="595" t="s">
        <v>887</v>
      </c>
      <c r="AH87" s="595" t="s">
        <v>887</v>
      </c>
      <c r="AI87" s="595" t="s">
        <v>887</v>
      </c>
      <c r="AJ87" s="595" t="s">
        <v>887</v>
      </c>
      <c r="AK87" s="595" t="s">
        <v>887</v>
      </c>
      <c r="AL87" s="595" t="s">
        <v>887</v>
      </c>
      <c r="AM87" s="595" t="s">
        <v>887</v>
      </c>
      <c r="AN87" s="595" t="s">
        <v>887</v>
      </c>
      <c r="AO87" s="595" t="s">
        <v>887</v>
      </c>
      <c r="AP87" s="595" t="s">
        <v>887</v>
      </c>
      <c r="AQ87" s="595" t="s">
        <v>887</v>
      </c>
      <c r="AR87" s="595" t="s">
        <v>887</v>
      </c>
      <c r="AS87" s="595" t="s">
        <v>887</v>
      </c>
      <c r="AT87" s="595" t="s">
        <v>887</v>
      </c>
      <c r="AU87" s="595" t="s">
        <v>887</v>
      </c>
      <c r="AV87" s="595" t="s">
        <v>887</v>
      </c>
      <c r="AW87" s="595" t="s">
        <v>887</v>
      </c>
      <c r="AX87" s="595" t="s">
        <v>887</v>
      </c>
      <c r="AY87" s="595" t="s">
        <v>887</v>
      </c>
      <c r="AZ87" s="595" t="s">
        <v>887</v>
      </c>
      <c r="BA87" s="595" t="s">
        <v>887</v>
      </c>
      <c r="BB87" s="595" t="s">
        <v>887</v>
      </c>
      <c r="BC87" s="595" t="s">
        <v>887</v>
      </c>
      <c r="BD87" s="595" t="s">
        <v>887</v>
      </c>
      <c r="BE87" s="582">
        <v>20001</v>
      </c>
      <c r="BF87" s="617"/>
      <c r="BG87" s="617"/>
      <c r="BH87" s="617"/>
      <c r="BI87" s="592">
        <v>40001</v>
      </c>
      <c r="BJ87" s="617"/>
      <c r="BK87" s="617"/>
      <c r="BL87" s="611"/>
      <c r="BM87" s="617"/>
      <c r="BN87" s="617"/>
      <c r="BO87" s="617"/>
      <c r="BP87" s="617"/>
      <c r="BQ87" s="617"/>
      <c r="BR87" s="617"/>
      <c r="BS87" s="617"/>
      <c r="BT87" s="617"/>
      <c r="BU87" s="617"/>
      <c r="BV87" s="617"/>
      <c r="BW87" s="617"/>
      <c r="BX87" s="617"/>
      <c r="BY87" s="617"/>
      <c r="BZ87" s="617"/>
      <c r="CA87" s="617"/>
      <c r="CB87" s="617"/>
      <c r="CC87" s="617"/>
      <c r="CD87" s="617"/>
      <c r="CE87" s="617"/>
      <c r="CF87" s="617"/>
      <c r="CG87" s="617"/>
      <c r="CH87" s="617"/>
      <c r="CI87" s="617"/>
      <c r="CJ87" s="617"/>
      <c r="CK87" s="617"/>
      <c r="CL87" s="617"/>
      <c r="CM87" s="617"/>
      <c r="CN87" s="617"/>
      <c r="CO87" s="617"/>
      <c r="CP87" s="617"/>
      <c r="CQ87" s="617"/>
      <c r="CR87" s="617"/>
      <c r="CS87" s="617"/>
    </row>
    <row r="88" spans="1:97" s="14" customFormat="1" x14ac:dyDescent="0.25">
      <c r="A88" s="11">
        <v>84</v>
      </c>
      <c r="B88" s="7" t="s">
        <v>32</v>
      </c>
      <c r="C88" s="7"/>
      <c r="D88" s="7" t="s">
        <v>56</v>
      </c>
      <c r="E88" s="7"/>
      <c r="F88" s="567" t="s">
        <v>8</v>
      </c>
      <c r="G88" s="632" t="s">
        <v>887</v>
      </c>
      <c r="H88" s="632" t="s">
        <v>887</v>
      </c>
      <c r="I88" s="632" t="s">
        <v>887</v>
      </c>
      <c r="J88" s="632" t="s">
        <v>887</v>
      </c>
      <c r="K88" s="632" t="s">
        <v>887</v>
      </c>
      <c r="L88" s="632" t="s">
        <v>887</v>
      </c>
      <c r="M88" s="632" t="s">
        <v>887</v>
      </c>
      <c r="N88" s="632" t="s">
        <v>887</v>
      </c>
      <c r="O88" s="632" t="s">
        <v>887</v>
      </c>
      <c r="P88" s="632" t="s">
        <v>887</v>
      </c>
      <c r="Q88" s="632" t="s">
        <v>887</v>
      </c>
      <c r="R88" s="632" t="s">
        <v>887</v>
      </c>
      <c r="S88" s="632" t="s">
        <v>887</v>
      </c>
      <c r="T88" s="632" t="s">
        <v>887</v>
      </c>
      <c r="U88" s="632" t="s">
        <v>887</v>
      </c>
      <c r="V88" s="632" t="s">
        <v>887</v>
      </c>
      <c r="W88" s="632" t="s">
        <v>887</v>
      </c>
      <c r="X88" s="632" t="s">
        <v>887</v>
      </c>
      <c r="Y88" s="632" t="s">
        <v>887</v>
      </c>
      <c r="Z88" s="632" t="s">
        <v>887</v>
      </c>
      <c r="AA88" s="632" t="s">
        <v>887</v>
      </c>
      <c r="AB88" s="632" t="s">
        <v>887</v>
      </c>
      <c r="AC88" s="632" t="s">
        <v>887</v>
      </c>
      <c r="AD88" s="632" t="s">
        <v>887</v>
      </c>
      <c r="AE88" s="632" t="s">
        <v>887</v>
      </c>
      <c r="AF88" s="632" t="s">
        <v>887</v>
      </c>
      <c r="AG88" s="632" t="s">
        <v>887</v>
      </c>
      <c r="AH88" s="632" t="s">
        <v>887</v>
      </c>
      <c r="AI88" s="632" t="s">
        <v>887</v>
      </c>
      <c r="AJ88" s="632" t="s">
        <v>887</v>
      </c>
      <c r="AK88" s="632" t="s">
        <v>887</v>
      </c>
      <c r="AL88" s="632" t="s">
        <v>887</v>
      </c>
      <c r="AM88" s="632" t="s">
        <v>887</v>
      </c>
      <c r="AN88" s="632" t="s">
        <v>887</v>
      </c>
      <c r="AO88" s="632" t="s">
        <v>887</v>
      </c>
      <c r="AP88" s="632" t="s">
        <v>887</v>
      </c>
      <c r="AQ88" s="632" t="s">
        <v>887</v>
      </c>
      <c r="AR88" s="632" t="s">
        <v>887</v>
      </c>
      <c r="AS88" s="632" t="s">
        <v>887</v>
      </c>
      <c r="AT88" s="632" t="s">
        <v>887</v>
      </c>
      <c r="AU88" s="632" t="s">
        <v>887</v>
      </c>
      <c r="AV88" s="632" t="s">
        <v>887</v>
      </c>
      <c r="AW88" s="632" t="s">
        <v>887</v>
      </c>
      <c r="AX88" s="632" t="s">
        <v>887</v>
      </c>
      <c r="AY88" s="632" t="s">
        <v>887</v>
      </c>
      <c r="AZ88" s="632" t="s">
        <v>887</v>
      </c>
      <c r="BA88" s="632" t="s">
        <v>887</v>
      </c>
      <c r="BB88" s="632" t="s">
        <v>887</v>
      </c>
      <c r="BC88" s="632" t="s">
        <v>887</v>
      </c>
      <c r="BD88" s="632" t="s">
        <v>887</v>
      </c>
      <c r="BE88" s="617"/>
      <c r="BF88" s="617"/>
      <c r="BG88" s="617"/>
      <c r="BH88" s="617"/>
      <c r="BI88" s="623" t="s">
        <v>887</v>
      </c>
      <c r="BJ88" s="617"/>
      <c r="BK88" s="617"/>
      <c r="BL88" s="617"/>
      <c r="BM88" s="617"/>
      <c r="BN88" s="617"/>
      <c r="BO88" s="617"/>
      <c r="BP88" s="617"/>
      <c r="BQ88" s="617"/>
      <c r="BR88" s="617"/>
      <c r="BS88" s="617"/>
      <c r="BT88" s="617"/>
      <c r="BU88" s="617"/>
      <c r="BV88" s="617"/>
      <c r="BW88" s="617"/>
      <c r="BX88" s="617"/>
      <c r="BY88" s="617"/>
      <c r="BZ88" s="617"/>
      <c r="CA88" s="617"/>
      <c r="CB88" s="617"/>
      <c r="CC88" s="617"/>
      <c r="CD88" s="617"/>
      <c r="CE88" s="617"/>
      <c r="CF88" s="617"/>
      <c r="CG88" s="617"/>
      <c r="CH88" s="617"/>
      <c r="CI88" s="617"/>
      <c r="CJ88" s="617"/>
      <c r="CK88" s="617"/>
      <c r="CL88" s="617"/>
      <c r="CM88" s="617"/>
      <c r="CN88" s="617"/>
      <c r="CO88" s="617"/>
      <c r="CP88" s="617"/>
      <c r="CQ88" s="617"/>
      <c r="CR88" s="617"/>
      <c r="CS88" s="617"/>
    </row>
    <row r="89" spans="1:97" s="14" customFormat="1" x14ac:dyDescent="0.25">
      <c r="A89" s="11">
        <v>85</v>
      </c>
      <c r="B89" s="7" t="s">
        <v>768</v>
      </c>
      <c r="C89" s="7"/>
      <c r="D89" s="7" t="s">
        <v>56</v>
      </c>
      <c r="E89" s="7"/>
      <c r="F89" s="567" t="s">
        <v>8</v>
      </c>
      <c r="G89" s="632" t="s">
        <v>887</v>
      </c>
      <c r="H89" s="632" t="s">
        <v>887</v>
      </c>
      <c r="I89" s="632" t="s">
        <v>887</v>
      </c>
      <c r="J89" s="632" t="s">
        <v>887</v>
      </c>
      <c r="K89" s="632" t="s">
        <v>887</v>
      </c>
      <c r="L89" s="632" t="s">
        <v>887</v>
      </c>
      <c r="M89" s="632" t="s">
        <v>887</v>
      </c>
      <c r="N89" s="632" t="s">
        <v>887</v>
      </c>
      <c r="O89" s="632" t="s">
        <v>887</v>
      </c>
      <c r="P89" s="632" t="s">
        <v>887</v>
      </c>
      <c r="Q89" s="632" t="s">
        <v>887</v>
      </c>
      <c r="R89" s="632" t="s">
        <v>887</v>
      </c>
      <c r="S89" s="632" t="s">
        <v>887</v>
      </c>
      <c r="T89" s="632" t="s">
        <v>887</v>
      </c>
      <c r="U89" s="632" t="s">
        <v>887</v>
      </c>
      <c r="V89" s="632" t="s">
        <v>887</v>
      </c>
      <c r="W89" s="632" t="s">
        <v>887</v>
      </c>
      <c r="X89" s="632" t="s">
        <v>887</v>
      </c>
      <c r="Y89" s="632" t="s">
        <v>887</v>
      </c>
      <c r="Z89" s="632" t="s">
        <v>887</v>
      </c>
      <c r="AA89" s="632" t="s">
        <v>887</v>
      </c>
      <c r="AB89" s="632" t="s">
        <v>887</v>
      </c>
      <c r="AC89" s="632" t="s">
        <v>887</v>
      </c>
      <c r="AD89" s="632" t="s">
        <v>887</v>
      </c>
      <c r="AE89" s="632" t="s">
        <v>887</v>
      </c>
      <c r="AF89" s="632" t="s">
        <v>887</v>
      </c>
      <c r="AG89" s="632" t="s">
        <v>887</v>
      </c>
      <c r="AH89" s="632" t="s">
        <v>887</v>
      </c>
      <c r="AI89" s="632" t="s">
        <v>887</v>
      </c>
      <c r="AJ89" s="632" t="s">
        <v>887</v>
      </c>
      <c r="AK89" s="632" t="s">
        <v>887</v>
      </c>
      <c r="AL89" s="632" t="s">
        <v>887</v>
      </c>
      <c r="AM89" s="632" t="s">
        <v>887</v>
      </c>
      <c r="AN89" s="632" t="s">
        <v>887</v>
      </c>
      <c r="AO89" s="632" t="s">
        <v>887</v>
      </c>
      <c r="AP89" s="632" t="s">
        <v>887</v>
      </c>
      <c r="AQ89" s="632" t="s">
        <v>887</v>
      </c>
      <c r="AR89" s="632" t="s">
        <v>887</v>
      </c>
      <c r="AS89" s="632" t="s">
        <v>887</v>
      </c>
      <c r="AT89" s="632" t="s">
        <v>887</v>
      </c>
      <c r="AU89" s="632" t="s">
        <v>887</v>
      </c>
      <c r="AV89" s="632" t="s">
        <v>887</v>
      </c>
      <c r="AW89" s="632" t="s">
        <v>887</v>
      </c>
      <c r="AX89" s="632" t="s">
        <v>887</v>
      </c>
      <c r="AY89" s="632" t="s">
        <v>887</v>
      </c>
      <c r="AZ89" s="632" t="s">
        <v>887</v>
      </c>
      <c r="BA89" s="632" t="s">
        <v>887</v>
      </c>
      <c r="BB89" s="632" t="s">
        <v>887</v>
      </c>
      <c r="BC89" s="632" t="s">
        <v>887</v>
      </c>
      <c r="BD89" s="632" t="s">
        <v>887</v>
      </c>
      <c r="BE89" s="617"/>
      <c r="BF89" s="617"/>
      <c r="BG89" s="617"/>
      <c r="BH89" s="617"/>
      <c r="BI89" s="623" t="s">
        <v>887</v>
      </c>
      <c r="BJ89" s="617"/>
      <c r="BK89" s="617"/>
      <c r="BL89" s="617"/>
      <c r="BM89" s="617"/>
      <c r="BN89" s="617"/>
      <c r="BO89" s="617"/>
      <c r="BP89" s="617"/>
      <c r="BQ89" s="617"/>
      <c r="BR89" s="617"/>
      <c r="BS89" s="617"/>
      <c r="BT89" s="617"/>
      <c r="BU89" s="617"/>
      <c r="BV89" s="617"/>
      <c r="BW89" s="617"/>
      <c r="BX89" s="617"/>
      <c r="BY89" s="617"/>
      <c r="BZ89" s="617"/>
      <c r="CA89" s="617"/>
      <c r="CB89" s="617"/>
      <c r="CC89" s="617"/>
      <c r="CD89" s="617"/>
      <c r="CE89" s="617"/>
      <c r="CF89" s="617"/>
      <c r="CG89" s="617"/>
      <c r="CH89" s="617"/>
      <c r="CI89" s="617"/>
      <c r="CJ89" s="617"/>
      <c r="CK89" s="617"/>
      <c r="CL89" s="617"/>
      <c r="CM89" s="617"/>
      <c r="CN89" s="617"/>
      <c r="CO89" s="617"/>
      <c r="CP89" s="617"/>
      <c r="CQ89" s="617"/>
      <c r="CR89" s="617"/>
      <c r="CS89" s="617"/>
    </row>
    <row r="90" spans="1:97" s="14" customFormat="1" x14ac:dyDescent="0.25">
      <c r="A90" s="11">
        <v>86</v>
      </c>
      <c r="B90" s="7" t="s">
        <v>767</v>
      </c>
      <c r="C90" s="7"/>
      <c r="D90" s="7" t="s">
        <v>56</v>
      </c>
      <c r="E90" s="7"/>
      <c r="F90" s="567" t="s">
        <v>8</v>
      </c>
      <c r="G90" s="632" t="s">
        <v>887</v>
      </c>
      <c r="H90" s="632" t="s">
        <v>887</v>
      </c>
      <c r="I90" s="632" t="s">
        <v>887</v>
      </c>
      <c r="J90" s="632" t="s">
        <v>887</v>
      </c>
      <c r="K90" s="632" t="s">
        <v>887</v>
      </c>
      <c r="L90" s="632" t="s">
        <v>887</v>
      </c>
      <c r="M90" s="632" t="s">
        <v>887</v>
      </c>
      <c r="N90" s="632" t="s">
        <v>887</v>
      </c>
      <c r="O90" s="632" t="s">
        <v>887</v>
      </c>
      <c r="P90" s="632" t="s">
        <v>887</v>
      </c>
      <c r="Q90" s="632" t="s">
        <v>887</v>
      </c>
      <c r="R90" s="632" t="s">
        <v>887</v>
      </c>
      <c r="S90" s="632" t="s">
        <v>887</v>
      </c>
      <c r="T90" s="632" t="s">
        <v>887</v>
      </c>
      <c r="U90" s="632" t="s">
        <v>887</v>
      </c>
      <c r="V90" s="632" t="s">
        <v>887</v>
      </c>
      <c r="W90" s="632" t="s">
        <v>887</v>
      </c>
      <c r="X90" s="632" t="s">
        <v>887</v>
      </c>
      <c r="Y90" s="632" t="s">
        <v>887</v>
      </c>
      <c r="Z90" s="632" t="s">
        <v>887</v>
      </c>
      <c r="AA90" s="632" t="s">
        <v>887</v>
      </c>
      <c r="AB90" s="632" t="s">
        <v>887</v>
      </c>
      <c r="AC90" s="632" t="s">
        <v>887</v>
      </c>
      <c r="AD90" s="632" t="s">
        <v>887</v>
      </c>
      <c r="AE90" s="632" t="s">
        <v>887</v>
      </c>
      <c r="AF90" s="632" t="s">
        <v>887</v>
      </c>
      <c r="AG90" s="632" t="s">
        <v>887</v>
      </c>
      <c r="AH90" s="632" t="s">
        <v>887</v>
      </c>
      <c r="AI90" s="632" t="s">
        <v>887</v>
      </c>
      <c r="AJ90" s="632" t="s">
        <v>887</v>
      </c>
      <c r="AK90" s="632" t="s">
        <v>887</v>
      </c>
      <c r="AL90" s="632" t="s">
        <v>887</v>
      </c>
      <c r="AM90" s="632" t="s">
        <v>887</v>
      </c>
      <c r="AN90" s="632" t="s">
        <v>887</v>
      </c>
      <c r="AO90" s="632" t="s">
        <v>887</v>
      </c>
      <c r="AP90" s="632" t="s">
        <v>887</v>
      </c>
      <c r="AQ90" s="632" t="s">
        <v>887</v>
      </c>
      <c r="AR90" s="632" t="s">
        <v>887</v>
      </c>
      <c r="AS90" s="632" t="s">
        <v>887</v>
      </c>
      <c r="AT90" s="632" t="s">
        <v>887</v>
      </c>
      <c r="AU90" s="632" t="s">
        <v>887</v>
      </c>
      <c r="AV90" s="632" t="s">
        <v>887</v>
      </c>
      <c r="AW90" s="632" t="s">
        <v>887</v>
      </c>
      <c r="AX90" s="632" t="s">
        <v>887</v>
      </c>
      <c r="AY90" s="632" t="s">
        <v>887</v>
      </c>
      <c r="AZ90" s="632" t="s">
        <v>887</v>
      </c>
      <c r="BA90" s="632" t="s">
        <v>887</v>
      </c>
      <c r="BB90" s="632" t="s">
        <v>887</v>
      </c>
      <c r="BC90" s="632" t="s">
        <v>887</v>
      </c>
      <c r="BD90" s="632" t="s">
        <v>887</v>
      </c>
      <c r="BE90" s="617"/>
      <c r="BF90" s="617"/>
      <c r="BG90" s="617"/>
      <c r="BH90" s="617"/>
      <c r="BI90" s="623" t="s">
        <v>887</v>
      </c>
      <c r="BJ90" s="617"/>
      <c r="BK90" s="617"/>
      <c r="BL90" s="617"/>
      <c r="BM90" s="617"/>
      <c r="BN90" s="617"/>
      <c r="BO90" s="617"/>
      <c r="BP90" s="617"/>
      <c r="BQ90" s="617"/>
      <c r="BR90" s="617"/>
      <c r="BS90" s="617"/>
      <c r="BT90" s="617"/>
      <c r="BU90" s="617"/>
      <c r="BV90" s="617"/>
      <c r="BW90" s="617"/>
      <c r="BX90" s="617"/>
      <c r="BY90" s="617"/>
      <c r="BZ90" s="617"/>
      <c r="CA90" s="617"/>
      <c r="CB90" s="617"/>
      <c r="CC90" s="617"/>
      <c r="CD90" s="617"/>
      <c r="CE90" s="617"/>
      <c r="CF90" s="617"/>
      <c r="CG90" s="617"/>
      <c r="CH90" s="617"/>
      <c r="CI90" s="617"/>
      <c r="CJ90" s="617"/>
      <c r="CK90" s="617"/>
      <c r="CL90" s="617"/>
      <c r="CM90" s="617"/>
      <c r="CN90" s="617"/>
      <c r="CO90" s="617"/>
      <c r="CP90" s="617"/>
      <c r="CQ90" s="617"/>
      <c r="CR90" s="617"/>
      <c r="CS90" s="617"/>
    </row>
    <row r="91" spans="1:97" s="14" customFormat="1" x14ac:dyDescent="0.25">
      <c r="A91" s="11">
        <v>87</v>
      </c>
      <c r="B91" s="7" t="s">
        <v>766</v>
      </c>
      <c r="C91" s="7"/>
      <c r="D91" s="7" t="s">
        <v>56</v>
      </c>
      <c r="E91" s="7"/>
      <c r="F91" s="567" t="s">
        <v>8</v>
      </c>
      <c r="G91" s="632" t="s">
        <v>887</v>
      </c>
      <c r="H91" s="632" t="s">
        <v>887</v>
      </c>
      <c r="I91" s="632" t="s">
        <v>887</v>
      </c>
      <c r="J91" s="632" t="s">
        <v>887</v>
      </c>
      <c r="K91" s="632" t="s">
        <v>887</v>
      </c>
      <c r="L91" s="632" t="s">
        <v>887</v>
      </c>
      <c r="M91" s="632" t="s">
        <v>887</v>
      </c>
      <c r="N91" s="632" t="s">
        <v>887</v>
      </c>
      <c r="O91" s="632" t="s">
        <v>887</v>
      </c>
      <c r="P91" s="632" t="s">
        <v>887</v>
      </c>
      <c r="Q91" s="632" t="s">
        <v>887</v>
      </c>
      <c r="R91" s="632" t="s">
        <v>887</v>
      </c>
      <c r="S91" s="632" t="s">
        <v>887</v>
      </c>
      <c r="T91" s="632" t="s">
        <v>887</v>
      </c>
      <c r="U91" s="632" t="s">
        <v>887</v>
      </c>
      <c r="V91" s="632" t="s">
        <v>887</v>
      </c>
      <c r="W91" s="632" t="s">
        <v>887</v>
      </c>
      <c r="X91" s="632" t="s">
        <v>887</v>
      </c>
      <c r="Y91" s="632" t="s">
        <v>887</v>
      </c>
      <c r="Z91" s="632" t="s">
        <v>887</v>
      </c>
      <c r="AA91" s="632" t="s">
        <v>887</v>
      </c>
      <c r="AB91" s="632" t="s">
        <v>887</v>
      </c>
      <c r="AC91" s="632" t="s">
        <v>887</v>
      </c>
      <c r="AD91" s="632" t="s">
        <v>887</v>
      </c>
      <c r="AE91" s="632" t="s">
        <v>887</v>
      </c>
      <c r="AF91" s="632" t="s">
        <v>887</v>
      </c>
      <c r="AG91" s="632" t="s">
        <v>887</v>
      </c>
      <c r="AH91" s="632" t="s">
        <v>887</v>
      </c>
      <c r="AI91" s="632" t="s">
        <v>887</v>
      </c>
      <c r="AJ91" s="632" t="s">
        <v>887</v>
      </c>
      <c r="AK91" s="632" t="s">
        <v>887</v>
      </c>
      <c r="AL91" s="632" t="s">
        <v>887</v>
      </c>
      <c r="AM91" s="632" t="s">
        <v>887</v>
      </c>
      <c r="AN91" s="632" t="s">
        <v>887</v>
      </c>
      <c r="AO91" s="632" t="s">
        <v>887</v>
      </c>
      <c r="AP91" s="632" t="s">
        <v>887</v>
      </c>
      <c r="AQ91" s="632" t="s">
        <v>887</v>
      </c>
      <c r="AR91" s="632" t="s">
        <v>887</v>
      </c>
      <c r="AS91" s="632" t="s">
        <v>887</v>
      </c>
      <c r="AT91" s="632" t="s">
        <v>887</v>
      </c>
      <c r="AU91" s="632" t="s">
        <v>887</v>
      </c>
      <c r="AV91" s="632" t="s">
        <v>887</v>
      </c>
      <c r="AW91" s="632" t="s">
        <v>887</v>
      </c>
      <c r="AX91" s="632" t="s">
        <v>887</v>
      </c>
      <c r="AY91" s="632" t="s">
        <v>887</v>
      </c>
      <c r="AZ91" s="632" t="s">
        <v>887</v>
      </c>
      <c r="BA91" s="632" t="s">
        <v>887</v>
      </c>
      <c r="BB91" s="632" t="s">
        <v>887</v>
      </c>
      <c r="BC91" s="632" t="s">
        <v>887</v>
      </c>
      <c r="BD91" s="632" t="s">
        <v>887</v>
      </c>
      <c r="BE91" s="617"/>
      <c r="BF91" s="617"/>
      <c r="BG91" s="617"/>
      <c r="BH91" s="617"/>
      <c r="BI91" s="623" t="s">
        <v>887</v>
      </c>
      <c r="BJ91" s="617"/>
      <c r="BK91" s="617"/>
      <c r="BL91" s="617"/>
      <c r="BM91" s="617"/>
      <c r="BN91" s="617"/>
      <c r="BO91" s="617"/>
      <c r="BP91" s="617"/>
      <c r="BQ91" s="617"/>
      <c r="BR91" s="617"/>
      <c r="BS91" s="617"/>
      <c r="BT91" s="617"/>
      <c r="BU91" s="617"/>
      <c r="BV91" s="617"/>
      <c r="BW91" s="617"/>
      <c r="BX91" s="617"/>
      <c r="BY91" s="617"/>
      <c r="BZ91" s="617"/>
      <c r="CA91" s="617"/>
      <c r="CB91" s="617"/>
      <c r="CC91" s="617"/>
      <c r="CD91" s="617"/>
      <c r="CE91" s="617"/>
      <c r="CF91" s="617"/>
      <c r="CG91" s="617"/>
      <c r="CH91" s="617"/>
      <c r="CI91" s="617"/>
      <c r="CJ91" s="617"/>
      <c r="CK91" s="617"/>
      <c r="CL91" s="617"/>
      <c r="CM91" s="617"/>
      <c r="CN91" s="617"/>
      <c r="CO91" s="617"/>
      <c r="CP91" s="617"/>
      <c r="CQ91" s="617"/>
      <c r="CR91" s="617"/>
      <c r="CS91" s="617"/>
    </row>
    <row r="92" spans="1:97" s="14" customFormat="1" x14ac:dyDescent="0.25">
      <c r="A92" s="11">
        <v>88</v>
      </c>
      <c r="B92" s="7" t="s">
        <v>33</v>
      </c>
      <c r="C92" s="7"/>
      <c r="D92" s="7" t="s">
        <v>56</v>
      </c>
      <c r="E92" s="7"/>
      <c r="F92" s="567" t="s">
        <v>8</v>
      </c>
      <c r="G92" s="632" t="s">
        <v>887</v>
      </c>
      <c r="H92" s="632" t="s">
        <v>887</v>
      </c>
      <c r="I92" s="632" t="s">
        <v>887</v>
      </c>
      <c r="J92" s="632" t="s">
        <v>887</v>
      </c>
      <c r="K92" s="632" t="s">
        <v>887</v>
      </c>
      <c r="L92" s="632" t="s">
        <v>887</v>
      </c>
      <c r="M92" s="632" t="s">
        <v>887</v>
      </c>
      <c r="N92" s="632" t="s">
        <v>887</v>
      </c>
      <c r="O92" s="632" t="s">
        <v>887</v>
      </c>
      <c r="P92" s="632" t="s">
        <v>887</v>
      </c>
      <c r="Q92" s="632" t="s">
        <v>887</v>
      </c>
      <c r="R92" s="632" t="s">
        <v>887</v>
      </c>
      <c r="S92" s="632" t="s">
        <v>887</v>
      </c>
      <c r="T92" s="632" t="s">
        <v>887</v>
      </c>
      <c r="U92" s="632" t="s">
        <v>887</v>
      </c>
      <c r="V92" s="632" t="s">
        <v>887</v>
      </c>
      <c r="W92" s="632" t="s">
        <v>887</v>
      </c>
      <c r="X92" s="632" t="s">
        <v>887</v>
      </c>
      <c r="Y92" s="632" t="s">
        <v>887</v>
      </c>
      <c r="Z92" s="632" t="s">
        <v>887</v>
      </c>
      <c r="AA92" s="632" t="s">
        <v>887</v>
      </c>
      <c r="AB92" s="632" t="s">
        <v>887</v>
      </c>
      <c r="AC92" s="632" t="s">
        <v>887</v>
      </c>
      <c r="AD92" s="632" t="s">
        <v>887</v>
      </c>
      <c r="AE92" s="632" t="s">
        <v>887</v>
      </c>
      <c r="AF92" s="632" t="s">
        <v>887</v>
      </c>
      <c r="AG92" s="632" t="s">
        <v>887</v>
      </c>
      <c r="AH92" s="632" t="s">
        <v>887</v>
      </c>
      <c r="AI92" s="632" t="s">
        <v>887</v>
      </c>
      <c r="AJ92" s="632" t="s">
        <v>887</v>
      </c>
      <c r="AK92" s="632" t="s">
        <v>887</v>
      </c>
      <c r="AL92" s="632" t="s">
        <v>887</v>
      </c>
      <c r="AM92" s="632" t="s">
        <v>887</v>
      </c>
      <c r="AN92" s="632" t="s">
        <v>887</v>
      </c>
      <c r="AO92" s="632" t="s">
        <v>887</v>
      </c>
      <c r="AP92" s="632" t="s">
        <v>887</v>
      </c>
      <c r="AQ92" s="632" t="s">
        <v>887</v>
      </c>
      <c r="AR92" s="632" t="s">
        <v>887</v>
      </c>
      <c r="AS92" s="632" t="s">
        <v>887</v>
      </c>
      <c r="AT92" s="632" t="s">
        <v>887</v>
      </c>
      <c r="AU92" s="632" t="s">
        <v>887</v>
      </c>
      <c r="AV92" s="632" t="s">
        <v>887</v>
      </c>
      <c r="AW92" s="632" t="s">
        <v>887</v>
      </c>
      <c r="AX92" s="632" t="s">
        <v>887</v>
      </c>
      <c r="AY92" s="632" t="s">
        <v>887</v>
      </c>
      <c r="AZ92" s="632" t="s">
        <v>887</v>
      </c>
      <c r="BA92" s="632" t="s">
        <v>887</v>
      </c>
      <c r="BB92" s="632" t="s">
        <v>887</v>
      </c>
      <c r="BC92" s="632" t="s">
        <v>887</v>
      </c>
      <c r="BD92" s="632" t="s">
        <v>887</v>
      </c>
      <c r="BE92" s="617"/>
      <c r="BF92" s="617"/>
      <c r="BG92" s="617"/>
      <c r="BH92" s="617"/>
      <c r="BI92" s="623" t="s">
        <v>887</v>
      </c>
      <c r="BJ92" s="617"/>
      <c r="BK92" s="617"/>
      <c r="BL92" s="617"/>
      <c r="BM92" s="617"/>
      <c r="BN92" s="617"/>
      <c r="BO92" s="617"/>
      <c r="BP92" s="617"/>
      <c r="BQ92" s="617"/>
      <c r="BR92" s="617"/>
      <c r="BS92" s="617"/>
      <c r="BT92" s="617"/>
      <c r="BU92" s="617"/>
      <c r="BV92" s="617"/>
      <c r="BW92" s="617"/>
      <c r="BX92" s="617"/>
      <c r="BY92" s="617"/>
      <c r="BZ92" s="617"/>
      <c r="CA92" s="617"/>
      <c r="CB92" s="617"/>
      <c r="CC92" s="617"/>
      <c r="CD92" s="617"/>
      <c r="CE92" s="617"/>
      <c r="CF92" s="617"/>
      <c r="CG92" s="617"/>
      <c r="CH92" s="617"/>
      <c r="CI92" s="617"/>
      <c r="CJ92" s="617"/>
      <c r="CK92" s="617"/>
      <c r="CL92" s="617"/>
      <c r="CM92" s="617"/>
      <c r="CN92" s="617"/>
      <c r="CO92" s="617"/>
      <c r="CP92" s="617"/>
      <c r="CQ92" s="617"/>
      <c r="CR92" s="617"/>
      <c r="CS92" s="617"/>
    </row>
    <row r="93" spans="1:97" s="14" customFormat="1" x14ac:dyDescent="0.25">
      <c r="A93" s="8">
        <v>89</v>
      </c>
      <c r="B93" s="4" t="s">
        <v>36</v>
      </c>
      <c r="C93" s="4"/>
      <c r="D93" s="4" t="s">
        <v>51</v>
      </c>
      <c r="E93" s="4" t="s">
        <v>75</v>
      </c>
      <c r="F93" s="4" t="s">
        <v>8</v>
      </c>
      <c r="G93" s="595" t="s">
        <v>887</v>
      </c>
      <c r="H93" s="595">
        <v>10002</v>
      </c>
      <c r="I93" s="595" t="s">
        <v>887</v>
      </c>
      <c r="J93" s="595">
        <v>10004</v>
      </c>
      <c r="K93" s="595" t="s">
        <v>887</v>
      </c>
      <c r="L93" s="595" t="s">
        <v>887</v>
      </c>
      <c r="M93" s="595">
        <v>10002</v>
      </c>
      <c r="N93" s="595" t="s">
        <v>887</v>
      </c>
      <c r="O93" s="595">
        <v>10004</v>
      </c>
      <c r="P93" s="595" t="s">
        <v>887</v>
      </c>
      <c r="Q93" s="595" t="s">
        <v>887</v>
      </c>
      <c r="R93" s="595">
        <v>10002</v>
      </c>
      <c r="S93" s="595" t="s">
        <v>887</v>
      </c>
      <c r="T93" s="595">
        <v>10004</v>
      </c>
      <c r="U93" s="595" t="s">
        <v>887</v>
      </c>
      <c r="V93" s="595" t="s">
        <v>887</v>
      </c>
      <c r="W93" s="595" t="s">
        <v>887</v>
      </c>
      <c r="X93" s="595" t="s">
        <v>887</v>
      </c>
      <c r="Y93" s="595" t="s">
        <v>887</v>
      </c>
      <c r="Z93" s="595" t="s">
        <v>887</v>
      </c>
      <c r="AA93" s="595" t="s">
        <v>887</v>
      </c>
      <c r="AB93" s="595">
        <v>10002</v>
      </c>
      <c r="AC93" s="595" t="s">
        <v>887</v>
      </c>
      <c r="AD93" s="595">
        <v>10004</v>
      </c>
      <c r="AE93" s="595" t="s">
        <v>887</v>
      </c>
      <c r="AF93" s="595" t="s">
        <v>887</v>
      </c>
      <c r="AG93" s="595">
        <v>10002</v>
      </c>
      <c r="AH93" s="595" t="s">
        <v>887</v>
      </c>
      <c r="AI93" s="595">
        <v>10004</v>
      </c>
      <c r="AJ93" s="595" t="s">
        <v>887</v>
      </c>
      <c r="AK93" s="595" t="s">
        <v>887</v>
      </c>
      <c r="AL93" s="595">
        <v>10002</v>
      </c>
      <c r="AM93" s="595" t="s">
        <v>887</v>
      </c>
      <c r="AN93" s="595">
        <v>10004</v>
      </c>
      <c r="AO93" s="595" t="s">
        <v>887</v>
      </c>
      <c r="AP93" s="595" t="s">
        <v>887</v>
      </c>
      <c r="AQ93" s="595">
        <v>10002</v>
      </c>
      <c r="AR93" s="595" t="s">
        <v>887</v>
      </c>
      <c r="AS93" s="595">
        <v>10004</v>
      </c>
      <c r="AT93" s="595" t="s">
        <v>887</v>
      </c>
      <c r="AU93" s="595" t="s">
        <v>887</v>
      </c>
      <c r="AV93" s="595" t="s">
        <v>887</v>
      </c>
      <c r="AW93" s="595" t="s">
        <v>887</v>
      </c>
      <c r="AX93" s="595" t="s">
        <v>887</v>
      </c>
      <c r="AY93" s="595" t="s">
        <v>887</v>
      </c>
      <c r="AZ93" s="595" t="s">
        <v>887</v>
      </c>
      <c r="BA93" s="595">
        <v>10002</v>
      </c>
      <c r="BB93" s="595" t="s">
        <v>887</v>
      </c>
      <c r="BC93" s="595">
        <v>10004</v>
      </c>
      <c r="BD93" s="595" t="s">
        <v>887</v>
      </c>
      <c r="BE93" s="592"/>
      <c r="BF93" s="617"/>
      <c r="BG93" s="617"/>
      <c r="BH93" s="617"/>
      <c r="BI93" s="592" t="s">
        <v>887</v>
      </c>
      <c r="BJ93" s="617"/>
      <c r="BK93" s="617"/>
      <c r="BL93" s="611"/>
      <c r="BM93" s="617"/>
      <c r="BN93" s="617"/>
      <c r="BO93" s="617"/>
      <c r="BP93" s="617"/>
      <c r="BQ93" s="617"/>
      <c r="BR93" s="617"/>
      <c r="BS93" s="617"/>
      <c r="BT93" s="617"/>
      <c r="BU93" s="617"/>
      <c r="BV93" s="617"/>
      <c r="BW93" s="617"/>
      <c r="BX93" s="617"/>
      <c r="BY93" s="617"/>
      <c r="BZ93" s="617"/>
      <c r="CA93" s="617"/>
      <c r="CB93" s="617"/>
      <c r="CC93" s="617"/>
      <c r="CD93" s="617"/>
      <c r="CE93" s="617"/>
      <c r="CF93" s="617"/>
      <c r="CG93" s="617"/>
      <c r="CH93" s="617"/>
      <c r="CI93" s="617"/>
      <c r="CJ93" s="617"/>
      <c r="CK93" s="617"/>
      <c r="CL93" s="617"/>
      <c r="CM93" s="617"/>
      <c r="CN93" s="617"/>
      <c r="CO93" s="617"/>
      <c r="CP93" s="617"/>
      <c r="CQ93" s="617"/>
      <c r="CR93" s="617"/>
      <c r="CS93" s="617"/>
    </row>
    <row r="94" spans="1:97" s="14" customFormat="1" x14ac:dyDescent="0.25">
      <c r="A94" s="8">
        <v>90</v>
      </c>
      <c r="B94" s="5" t="s">
        <v>16</v>
      </c>
      <c r="C94" s="5"/>
      <c r="D94" s="4" t="s">
        <v>51</v>
      </c>
      <c r="E94" s="4" t="s">
        <v>75</v>
      </c>
      <c r="F94" s="4" t="s">
        <v>8</v>
      </c>
      <c r="G94" s="595" t="s">
        <v>887</v>
      </c>
      <c r="H94" s="595">
        <v>10002</v>
      </c>
      <c r="I94" s="595" t="s">
        <v>887</v>
      </c>
      <c r="J94" s="595">
        <v>10004</v>
      </c>
      <c r="K94" s="595" t="s">
        <v>887</v>
      </c>
      <c r="L94" s="595" t="s">
        <v>887</v>
      </c>
      <c r="M94" s="595">
        <v>10002</v>
      </c>
      <c r="N94" s="595" t="s">
        <v>887</v>
      </c>
      <c r="O94" s="595">
        <v>10004</v>
      </c>
      <c r="P94" s="595" t="s">
        <v>887</v>
      </c>
      <c r="Q94" s="595" t="s">
        <v>887</v>
      </c>
      <c r="R94" s="595">
        <v>10002</v>
      </c>
      <c r="S94" s="595" t="s">
        <v>887</v>
      </c>
      <c r="T94" s="595">
        <v>10004</v>
      </c>
      <c r="U94" s="595" t="s">
        <v>887</v>
      </c>
      <c r="V94" s="595" t="s">
        <v>887</v>
      </c>
      <c r="W94" s="595" t="s">
        <v>887</v>
      </c>
      <c r="X94" s="595" t="s">
        <v>887</v>
      </c>
      <c r="Y94" s="595" t="s">
        <v>887</v>
      </c>
      <c r="Z94" s="595" t="s">
        <v>887</v>
      </c>
      <c r="AA94" s="595" t="s">
        <v>887</v>
      </c>
      <c r="AB94" s="595">
        <v>10002</v>
      </c>
      <c r="AC94" s="595" t="s">
        <v>887</v>
      </c>
      <c r="AD94" s="595">
        <v>10004</v>
      </c>
      <c r="AE94" s="595" t="s">
        <v>887</v>
      </c>
      <c r="AF94" s="595" t="s">
        <v>887</v>
      </c>
      <c r="AG94" s="595">
        <v>10002</v>
      </c>
      <c r="AH94" s="595" t="s">
        <v>887</v>
      </c>
      <c r="AI94" s="595">
        <v>10004</v>
      </c>
      <c r="AJ94" s="595" t="s">
        <v>887</v>
      </c>
      <c r="AK94" s="595" t="s">
        <v>887</v>
      </c>
      <c r="AL94" s="595">
        <v>10002</v>
      </c>
      <c r="AM94" s="595" t="s">
        <v>887</v>
      </c>
      <c r="AN94" s="595">
        <v>10004</v>
      </c>
      <c r="AO94" s="595" t="s">
        <v>887</v>
      </c>
      <c r="AP94" s="595" t="s">
        <v>887</v>
      </c>
      <c r="AQ94" s="595">
        <v>10002</v>
      </c>
      <c r="AR94" s="595" t="s">
        <v>887</v>
      </c>
      <c r="AS94" s="595">
        <v>10004</v>
      </c>
      <c r="AT94" s="595" t="s">
        <v>887</v>
      </c>
      <c r="AU94" s="595" t="s">
        <v>887</v>
      </c>
      <c r="AV94" s="595" t="s">
        <v>887</v>
      </c>
      <c r="AW94" s="595" t="s">
        <v>887</v>
      </c>
      <c r="AX94" s="595" t="s">
        <v>887</v>
      </c>
      <c r="AY94" s="595" t="s">
        <v>887</v>
      </c>
      <c r="AZ94" s="595" t="s">
        <v>887</v>
      </c>
      <c r="BA94" s="595">
        <v>10002</v>
      </c>
      <c r="BB94" s="595" t="s">
        <v>887</v>
      </c>
      <c r="BC94" s="595">
        <v>10004</v>
      </c>
      <c r="BD94" s="595" t="s">
        <v>887</v>
      </c>
      <c r="BE94" s="582">
        <v>20001</v>
      </c>
      <c r="BF94" s="617"/>
      <c r="BG94" s="617"/>
      <c r="BH94" s="617"/>
      <c r="BI94" s="592">
        <v>40001</v>
      </c>
      <c r="BJ94" s="617"/>
      <c r="BK94" s="617"/>
      <c r="BL94" s="611"/>
      <c r="BM94" s="617"/>
      <c r="BN94" s="617"/>
      <c r="BO94" s="617"/>
      <c r="BP94" s="617"/>
      <c r="BQ94" s="617"/>
      <c r="BR94" s="617"/>
      <c r="BS94" s="617"/>
      <c r="BT94" s="617"/>
      <c r="BU94" s="617"/>
      <c r="BV94" s="617"/>
      <c r="BW94" s="617"/>
      <c r="BX94" s="617"/>
      <c r="BY94" s="617"/>
      <c r="BZ94" s="617"/>
      <c r="CA94" s="617"/>
      <c r="CB94" s="617"/>
      <c r="CC94" s="617"/>
      <c r="CD94" s="617"/>
      <c r="CE94" s="617"/>
      <c r="CF94" s="617"/>
      <c r="CG94" s="617"/>
      <c r="CH94" s="617"/>
      <c r="CI94" s="617"/>
      <c r="CJ94" s="617"/>
      <c r="CK94" s="617"/>
      <c r="CL94" s="617"/>
      <c r="CM94" s="617"/>
      <c r="CN94" s="617"/>
      <c r="CO94" s="617"/>
      <c r="CP94" s="617"/>
      <c r="CQ94" s="617"/>
      <c r="CR94" s="617"/>
      <c r="CS94" s="617"/>
    </row>
    <row r="95" spans="1:97" s="14" customFormat="1" x14ac:dyDescent="0.25">
      <c r="A95" s="8">
        <v>91</v>
      </c>
      <c r="B95" s="4" t="s">
        <v>774</v>
      </c>
      <c r="C95" s="4"/>
      <c r="D95" s="4" t="s">
        <v>51</v>
      </c>
      <c r="E95" s="4" t="s">
        <v>75</v>
      </c>
      <c r="F95" s="4" t="s">
        <v>8</v>
      </c>
      <c r="G95" s="595" t="s">
        <v>887</v>
      </c>
      <c r="H95" s="595" t="s">
        <v>887</v>
      </c>
      <c r="I95" s="595" t="s">
        <v>887</v>
      </c>
      <c r="J95" s="595" t="s">
        <v>887</v>
      </c>
      <c r="K95" s="595" t="s">
        <v>887</v>
      </c>
      <c r="L95" s="595" t="s">
        <v>887</v>
      </c>
      <c r="M95" s="595" t="s">
        <v>887</v>
      </c>
      <c r="N95" s="595" t="s">
        <v>887</v>
      </c>
      <c r="O95" s="595" t="s">
        <v>887</v>
      </c>
      <c r="P95" s="595" t="s">
        <v>887</v>
      </c>
      <c r="Q95" s="595" t="s">
        <v>887</v>
      </c>
      <c r="R95" s="595" t="s">
        <v>887</v>
      </c>
      <c r="S95" s="595" t="s">
        <v>887</v>
      </c>
      <c r="T95" s="595" t="s">
        <v>887</v>
      </c>
      <c r="U95" s="595" t="s">
        <v>887</v>
      </c>
      <c r="V95" s="595" t="s">
        <v>887</v>
      </c>
      <c r="W95" s="595" t="s">
        <v>887</v>
      </c>
      <c r="X95" s="595" t="s">
        <v>887</v>
      </c>
      <c r="Y95" s="595" t="s">
        <v>887</v>
      </c>
      <c r="Z95" s="595" t="s">
        <v>887</v>
      </c>
      <c r="AA95" s="595" t="s">
        <v>887</v>
      </c>
      <c r="AB95" s="595" t="s">
        <v>887</v>
      </c>
      <c r="AC95" s="595" t="s">
        <v>887</v>
      </c>
      <c r="AD95" s="595" t="s">
        <v>887</v>
      </c>
      <c r="AE95" s="595" t="s">
        <v>887</v>
      </c>
      <c r="AF95" s="595" t="s">
        <v>887</v>
      </c>
      <c r="AG95" s="595" t="s">
        <v>887</v>
      </c>
      <c r="AH95" s="595" t="s">
        <v>887</v>
      </c>
      <c r="AI95" s="595" t="s">
        <v>887</v>
      </c>
      <c r="AJ95" s="595" t="s">
        <v>887</v>
      </c>
      <c r="AK95" s="595" t="s">
        <v>887</v>
      </c>
      <c r="AL95" s="595" t="s">
        <v>887</v>
      </c>
      <c r="AM95" s="595" t="s">
        <v>887</v>
      </c>
      <c r="AN95" s="595" t="s">
        <v>887</v>
      </c>
      <c r="AO95" s="595" t="s">
        <v>887</v>
      </c>
      <c r="AP95" s="595" t="s">
        <v>887</v>
      </c>
      <c r="AQ95" s="595" t="s">
        <v>887</v>
      </c>
      <c r="AR95" s="595" t="s">
        <v>887</v>
      </c>
      <c r="AS95" s="595" t="s">
        <v>887</v>
      </c>
      <c r="AT95" s="595" t="s">
        <v>887</v>
      </c>
      <c r="AU95" s="595" t="s">
        <v>887</v>
      </c>
      <c r="AV95" s="595" t="s">
        <v>887</v>
      </c>
      <c r="AW95" s="595" t="s">
        <v>887</v>
      </c>
      <c r="AX95" s="595" t="s">
        <v>887</v>
      </c>
      <c r="AY95" s="595" t="s">
        <v>887</v>
      </c>
      <c r="AZ95" s="595" t="s">
        <v>887</v>
      </c>
      <c r="BA95" s="595" t="s">
        <v>887</v>
      </c>
      <c r="BB95" s="595" t="s">
        <v>887</v>
      </c>
      <c r="BC95" s="595" t="s">
        <v>887</v>
      </c>
      <c r="BD95" s="595" t="s">
        <v>887</v>
      </c>
      <c r="BE95" s="592"/>
      <c r="BF95" s="617"/>
      <c r="BG95" s="617"/>
      <c r="BH95" s="617"/>
      <c r="BI95" s="592" t="s">
        <v>887</v>
      </c>
      <c r="BJ95" s="617"/>
      <c r="BK95" s="617"/>
      <c r="BL95" s="611"/>
      <c r="BM95" s="617"/>
      <c r="BN95" s="617"/>
      <c r="BO95" s="617"/>
      <c r="BP95" s="617"/>
      <c r="BQ95" s="617"/>
      <c r="BR95" s="617"/>
      <c r="BS95" s="617"/>
      <c r="BT95" s="617"/>
      <c r="BU95" s="617"/>
      <c r="BV95" s="617"/>
      <c r="BW95" s="617"/>
      <c r="BX95" s="617"/>
      <c r="BY95" s="617"/>
      <c r="BZ95" s="617"/>
      <c r="CA95" s="617"/>
      <c r="CB95" s="617"/>
      <c r="CC95" s="617"/>
      <c r="CD95" s="617"/>
      <c r="CE95" s="617"/>
      <c r="CF95" s="617"/>
      <c r="CG95" s="617"/>
      <c r="CH95" s="617"/>
      <c r="CI95" s="617"/>
      <c r="CJ95" s="617"/>
      <c r="CK95" s="617"/>
      <c r="CL95" s="617"/>
      <c r="CM95" s="617"/>
      <c r="CN95" s="617"/>
      <c r="CO95" s="617"/>
      <c r="CP95" s="617"/>
      <c r="CQ95" s="617"/>
      <c r="CR95" s="617"/>
      <c r="CS95" s="617"/>
    </row>
    <row r="96" spans="1:97" s="14" customFormat="1" x14ac:dyDescent="0.25">
      <c r="A96" s="8">
        <v>92</v>
      </c>
      <c r="B96" s="4" t="s">
        <v>15</v>
      </c>
      <c r="C96" s="4"/>
      <c r="D96" s="4" t="s">
        <v>51</v>
      </c>
      <c r="E96" s="4" t="s">
        <v>75</v>
      </c>
      <c r="F96" s="4" t="s">
        <v>8</v>
      </c>
      <c r="G96" s="595" t="s">
        <v>887</v>
      </c>
      <c r="H96" s="595">
        <v>10002</v>
      </c>
      <c r="I96" s="595" t="s">
        <v>887</v>
      </c>
      <c r="J96" s="595">
        <v>10004</v>
      </c>
      <c r="K96" s="595" t="s">
        <v>887</v>
      </c>
      <c r="L96" s="595" t="s">
        <v>887</v>
      </c>
      <c r="M96" s="595">
        <v>10002</v>
      </c>
      <c r="N96" s="595" t="s">
        <v>887</v>
      </c>
      <c r="O96" s="595">
        <v>10004</v>
      </c>
      <c r="P96" s="595" t="s">
        <v>887</v>
      </c>
      <c r="Q96" s="595" t="s">
        <v>887</v>
      </c>
      <c r="R96" s="595">
        <v>10002</v>
      </c>
      <c r="S96" s="595" t="s">
        <v>887</v>
      </c>
      <c r="T96" s="595">
        <v>10004</v>
      </c>
      <c r="U96" s="595" t="s">
        <v>887</v>
      </c>
      <c r="V96" s="595" t="s">
        <v>887</v>
      </c>
      <c r="W96" s="595" t="s">
        <v>887</v>
      </c>
      <c r="X96" s="595" t="s">
        <v>887</v>
      </c>
      <c r="Y96" s="595" t="s">
        <v>887</v>
      </c>
      <c r="Z96" s="595" t="s">
        <v>887</v>
      </c>
      <c r="AA96" s="595" t="s">
        <v>887</v>
      </c>
      <c r="AB96" s="595">
        <v>10002</v>
      </c>
      <c r="AC96" s="595" t="s">
        <v>887</v>
      </c>
      <c r="AD96" s="595">
        <v>10004</v>
      </c>
      <c r="AE96" s="595" t="s">
        <v>887</v>
      </c>
      <c r="AF96" s="595" t="s">
        <v>887</v>
      </c>
      <c r="AG96" s="595">
        <v>10002</v>
      </c>
      <c r="AH96" s="595" t="s">
        <v>887</v>
      </c>
      <c r="AI96" s="595">
        <v>10004</v>
      </c>
      <c r="AJ96" s="595" t="s">
        <v>887</v>
      </c>
      <c r="AK96" s="595" t="s">
        <v>887</v>
      </c>
      <c r="AL96" s="595">
        <v>10002</v>
      </c>
      <c r="AM96" s="595" t="s">
        <v>887</v>
      </c>
      <c r="AN96" s="595">
        <v>10004</v>
      </c>
      <c r="AO96" s="595" t="s">
        <v>887</v>
      </c>
      <c r="AP96" s="595" t="s">
        <v>887</v>
      </c>
      <c r="AQ96" s="595">
        <v>10002</v>
      </c>
      <c r="AR96" s="595" t="s">
        <v>887</v>
      </c>
      <c r="AS96" s="595">
        <v>10004</v>
      </c>
      <c r="AT96" s="595" t="s">
        <v>887</v>
      </c>
      <c r="AU96" s="595" t="s">
        <v>887</v>
      </c>
      <c r="AV96" s="595" t="s">
        <v>887</v>
      </c>
      <c r="AW96" s="595" t="s">
        <v>887</v>
      </c>
      <c r="AX96" s="595" t="s">
        <v>887</v>
      </c>
      <c r="AY96" s="595" t="s">
        <v>887</v>
      </c>
      <c r="AZ96" s="595" t="s">
        <v>887</v>
      </c>
      <c r="BA96" s="595">
        <v>10002</v>
      </c>
      <c r="BB96" s="595" t="s">
        <v>887</v>
      </c>
      <c r="BC96" s="595">
        <v>10004</v>
      </c>
      <c r="BD96" s="595" t="s">
        <v>887</v>
      </c>
      <c r="BE96" s="582">
        <v>20001</v>
      </c>
      <c r="BF96" s="617"/>
      <c r="BG96" s="617"/>
      <c r="BH96" s="617"/>
      <c r="BI96" s="592">
        <v>40001</v>
      </c>
      <c r="BJ96" s="617"/>
      <c r="BK96" s="617"/>
      <c r="BL96" s="611"/>
      <c r="BM96" s="617"/>
      <c r="BN96" s="617"/>
      <c r="BO96" s="617"/>
      <c r="BP96" s="617"/>
      <c r="BQ96" s="617"/>
      <c r="BR96" s="617"/>
      <c r="BS96" s="617"/>
      <c r="BT96" s="617"/>
      <c r="BU96" s="617"/>
      <c r="BV96" s="617"/>
      <c r="BW96" s="617"/>
      <c r="BX96" s="617"/>
      <c r="BY96" s="617"/>
      <c r="BZ96" s="617"/>
      <c r="CA96" s="617"/>
      <c r="CB96" s="617"/>
      <c r="CC96" s="617"/>
      <c r="CD96" s="617"/>
      <c r="CE96" s="617"/>
      <c r="CF96" s="617"/>
      <c r="CG96" s="617"/>
      <c r="CH96" s="617"/>
      <c r="CI96" s="617"/>
      <c r="CJ96" s="617"/>
      <c r="CK96" s="617"/>
      <c r="CL96" s="617"/>
      <c r="CM96" s="617"/>
      <c r="CN96" s="617"/>
      <c r="CO96" s="617"/>
      <c r="CP96" s="617"/>
      <c r="CQ96" s="617"/>
      <c r="CR96" s="617"/>
      <c r="CS96" s="617"/>
    </row>
    <row r="97" spans="1:97" s="14" customFormat="1" x14ac:dyDescent="0.25">
      <c r="A97" s="8">
        <v>93</v>
      </c>
      <c r="B97" s="5" t="s">
        <v>104</v>
      </c>
      <c r="C97" s="5"/>
      <c r="D97" s="4" t="s">
        <v>51</v>
      </c>
      <c r="E97" s="4" t="s">
        <v>75</v>
      </c>
      <c r="F97" s="4" t="s">
        <v>8</v>
      </c>
      <c r="G97" s="595" t="s">
        <v>887</v>
      </c>
      <c r="H97" s="595" t="s">
        <v>887</v>
      </c>
      <c r="I97" s="595" t="s">
        <v>887</v>
      </c>
      <c r="J97" s="595" t="s">
        <v>887</v>
      </c>
      <c r="K97" s="595" t="s">
        <v>887</v>
      </c>
      <c r="L97" s="595" t="s">
        <v>887</v>
      </c>
      <c r="M97" s="595" t="s">
        <v>887</v>
      </c>
      <c r="N97" s="595" t="s">
        <v>887</v>
      </c>
      <c r="O97" s="595" t="s">
        <v>887</v>
      </c>
      <c r="P97" s="595" t="s">
        <v>887</v>
      </c>
      <c r="Q97" s="595" t="s">
        <v>887</v>
      </c>
      <c r="R97" s="595" t="s">
        <v>887</v>
      </c>
      <c r="S97" s="595" t="s">
        <v>887</v>
      </c>
      <c r="T97" s="595" t="s">
        <v>887</v>
      </c>
      <c r="U97" s="595" t="s">
        <v>887</v>
      </c>
      <c r="V97" s="595" t="s">
        <v>887</v>
      </c>
      <c r="W97" s="595" t="s">
        <v>887</v>
      </c>
      <c r="X97" s="595" t="s">
        <v>887</v>
      </c>
      <c r="Y97" s="595" t="s">
        <v>887</v>
      </c>
      <c r="Z97" s="595" t="s">
        <v>887</v>
      </c>
      <c r="AA97" s="595" t="s">
        <v>887</v>
      </c>
      <c r="AB97" s="595" t="s">
        <v>887</v>
      </c>
      <c r="AC97" s="595" t="s">
        <v>887</v>
      </c>
      <c r="AD97" s="595" t="s">
        <v>887</v>
      </c>
      <c r="AE97" s="595" t="s">
        <v>887</v>
      </c>
      <c r="AF97" s="595" t="s">
        <v>887</v>
      </c>
      <c r="AG97" s="595" t="s">
        <v>887</v>
      </c>
      <c r="AH97" s="595" t="s">
        <v>887</v>
      </c>
      <c r="AI97" s="595" t="s">
        <v>887</v>
      </c>
      <c r="AJ97" s="595" t="s">
        <v>887</v>
      </c>
      <c r="AK97" s="595" t="s">
        <v>887</v>
      </c>
      <c r="AL97" s="595" t="s">
        <v>887</v>
      </c>
      <c r="AM97" s="595" t="s">
        <v>887</v>
      </c>
      <c r="AN97" s="595" t="s">
        <v>887</v>
      </c>
      <c r="AO97" s="595" t="s">
        <v>887</v>
      </c>
      <c r="AP97" s="595" t="s">
        <v>887</v>
      </c>
      <c r="AQ97" s="595" t="s">
        <v>887</v>
      </c>
      <c r="AR97" s="595" t="s">
        <v>887</v>
      </c>
      <c r="AS97" s="595" t="s">
        <v>887</v>
      </c>
      <c r="AT97" s="595" t="s">
        <v>887</v>
      </c>
      <c r="AU97" s="595" t="s">
        <v>887</v>
      </c>
      <c r="AV97" s="595" t="s">
        <v>887</v>
      </c>
      <c r="AW97" s="595" t="s">
        <v>887</v>
      </c>
      <c r="AX97" s="595" t="s">
        <v>887</v>
      </c>
      <c r="AY97" s="595" t="s">
        <v>887</v>
      </c>
      <c r="AZ97" s="595" t="s">
        <v>887</v>
      </c>
      <c r="BA97" s="595" t="s">
        <v>887</v>
      </c>
      <c r="BB97" s="595" t="s">
        <v>887</v>
      </c>
      <c r="BC97" s="595" t="s">
        <v>887</v>
      </c>
      <c r="BD97" s="595" t="s">
        <v>887</v>
      </c>
      <c r="BE97" s="598"/>
      <c r="BF97" s="617"/>
      <c r="BG97" s="617"/>
      <c r="BH97" s="617"/>
      <c r="BI97" s="592" t="s">
        <v>887</v>
      </c>
      <c r="BJ97" s="617"/>
      <c r="BK97" s="617"/>
      <c r="BL97" s="611"/>
      <c r="BM97" s="617"/>
      <c r="BN97" s="617"/>
      <c r="BO97" s="617"/>
      <c r="BP97" s="617"/>
      <c r="BQ97" s="617"/>
      <c r="BR97" s="617"/>
      <c r="BS97" s="617"/>
      <c r="BT97" s="617"/>
      <c r="BU97" s="617"/>
      <c r="BV97" s="617"/>
      <c r="BW97" s="617"/>
      <c r="BX97" s="617"/>
      <c r="BY97" s="617"/>
      <c r="BZ97" s="617"/>
      <c r="CA97" s="617"/>
      <c r="CB97" s="617"/>
      <c r="CC97" s="617"/>
      <c r="CD97" s="617"/>
      <c r="CE97" s="617"/>
      <c r="CF97" s="617"/>
      <c r="CG97" s="617"/>
      <c r="CH97" s="617"/>
      <c r="CI97" s="617"/>
      <c r="CJ97" s="617"/>
      <c r="CK97" s="617"/>
      <c r="CL97" s="617"/>
      <c r="CM97" s="617"/>
      <c r="CN97" s="617"/>
      <c r="CO97" s="617"/>
      <c r="CP97" s="617"/>
      <c r="CQ97" s="617"/>
      <c r="CR97" s="617"/>
      <c r="CS97" s="617"/>
    </row>
    <row r="98" spans="1:97" s="14" customFormat="1" x14ac:dyDescent="0.25">
      <c r="A98" s="8">
        <v>94</v>
      </c>
      <c r="B98" s="4" t="s">
        <v>14</v>
      </c>
      <c r="C98" s="4"/>
      <c r="D98" s="4" t="s">
        <v>51</v>
      </c>
      <c r="E98" s="4" t="s">
        <v>74</v>
      </c>
      <c r="F98" s="4" t="s">
        <v>8</v>
      </c>
      <c r="G98" s="595" t="s">
        <v>887</v>
      </c>
      <c r="H98" s="595">
        <v>10002</v>
      </c>
      <c r="I98" s="595" t="s">
        <v>887</v>
      </c>
      <c r="J98" s="595">
        <v>10004</v>
      </c>
      <c r="K98" s="595" t="s">
        <v>887</v>
      </c>
      <c r="L98" s="595" t="s">
        <v>887</v>
      </c>
      <c r="M98" s="595">
        <v>10002</v>
      </c>
      <c r="N98" s="595" t="s">
        <v>887</v>
      </c>
      <c r="O98" s="595">
        <v>10004</v>
      </c>
      <c r="P98" s="595" t="s">
        <v>887</v>
      </c>
      <c r="Q98" s="595" t="s">
        <v>887</v>
      </c>
      <c r="R98" s="595">
        <v>10002</v>
      </c>
      <c r="S98" s="595" t="s">
        <v>887</v>
      </c>
      <c r="T98" s="595">
        <v>10004</v>
      </c>
      <c r="U98" s="595" t="s">
        <v>887</v>
      </c>
      <c r="V98" s="595" t="s">
        <v>887</v>
      </c>
      <c r="W98" s="595" t="s">
        <v>887</v>
      </c>
      <c r="X98" s="595" t="s">
        <v>887</v>
      </c>
      <c r="Y98" s="595" t="s">
        <v>887</v>
      </c>
      <c r="Z98" s="595" t="s">
        <v>887</v>
      </c>
      <c r="AA98" s="595" t="s">
        <v>887</v>
      </c>
      <c r="AB98" s="595">
        <v>10002</v>
      </c>
      <c r="AC98" s="595" t="s">
        <v>887</v>
      </c>
      <c r="AD98" s="595">
        <v>10004</v>
      </c>
      <c r="AE98" s="595" t="s">
        <v>887</v>
      </c>
      <c r="AF98" s="595" t="s">
        <v>887</v>
      </c>
      <c r="AG98" s="595">
        <v>10002</v>
      </c>
      <c r="AH98" s="595" t="s">
        <v>887</v>
      </c>
      <c r="AI98" s="595">
        <v>10004</v>
      </c>
      <c r="AJ98" s="595" t="s">
        <v>887</v>
      </c>
      <c r="AK98" s="595" t="s">
        <v>887</v>
      </c>
      <c r="AL98" s="595">
        <v>10002</v>
      </c>
      <c r="AM98" s="595" t="s">
        <v>887</v>
      </c>
      <c r="AN98" s="595">
        <v>10004</v>
      </c>
      <c r="AO98" s="595" t="s">
        <v>887</v>
      </c>
      <c r="AP98" s="595" t="s">
        <v>887</v>
      </c>
      <c r="AQ98" s="595">
        <v>10002</v>
      </c>
      <c r="AR98" s="595" t="s">
        <v>887</v>
      </c>
      <c r="AS98" s="595">
        <v>10004</v>
      </c>
      <c r="AT98" s="595" t="s">
        <v>887</v>
      </c>
      <c r="AU98" s="595" t="s">
        <v>887</v>
      </c>
      <c r="AV98" s="595" t="s">
        <v>887</v>
      </c>
      <c r="AW98" s="595" t="s">
        <v>887</v>
      </c>
      <c r="AX98" s="595" t="s">
        <v>887</v>
      </c>
      <c r="AY98" s="595" t="s">
        <v>887</v>
      </c>
      <c r="AZ98" s="595" t="s">
        <v>887</v>
      </c>
      <c r="BA98" s="595">
        <v>10002</v>
      </c>
      <c r="BB98" s="595" t="s">
        <v>887</v>
      </c>
      <c r="BC98" s="595">
        <v>10004</v>
      </c>
      <c r="BD98" s="595" t="s">
        <v>887</v>
      </c>
      <c r="BE98" s="582">
        <v>20001</v>
      </c>
      <c r="BF98" s="617"/>
      <c r="BG98" s="617"/>
      <c r="BH98" s="617"/>
      <c r="BI98" s="592">
        <v>40001</v>
      </c>
      <c r="BJ98" s="617"/>
      <c r="BK98" s="617"/>
      <c r="BL98" s="611"/>
      <c r="BM98" s="617"/>
      <c r="BN98" s="617"/>
      <c r="BO98" s="617"/>
      <c r="BP98" s="617"/>
      <c r="BQ98" s="617"/>
      <c r="BR98" s="617"/>
      <c r="BS98" s="617"/>
      <c r="BT98" s="617"/>
      <c r="BU98" s="617"/>
      <c r="BV98" s="617"/>
      <c r="BW98" s="617"/>
      <c r="BX98" s="617"/>
      <c r="BY98" s="617"/>
      <c r="BZ98" s="617"/>
      <c r="CA98" s="617"/>
      <c r="CB98" s="617"/>
      <c r="CC98" s="617"/>
      <c r="CD98" s="617"/>
      <c r="CE98" s="617"/>
      <c r="CF98" s="617"/>
      <c r="CG98" s="617"/>
      <c r="CH98" s="617"/>
      <c r="CI98" s="617"/>
      <c r="CJ98" s="617"/>
      <c r="CK98" s="617"/>
      <c r="CL98" s="617"/>
      <c r="CM98" s="617"/>
      <c r="CN98" s="617"/>
      <c r="CO98" s="617"/>
      <c r="CP98" s="617"/>
      <c r="CQ98" s="617"/>
      <c r="CR98" s="617"/>
      <c r="CS98" s="617"/>
    </row>
    <row r="99" spans="1:97" s="14" customFormat="1" x14ac:dyDescent="0.25">
      <c r="A99" s="8">
        <v>95</v>
      </c>
      <c r="B99" s="4" t="s">
        <v>34</v>
      </c>
      <c r="C99" s="4"/>
      <c r="D99" s="4" t="s">
        <v>51</v>
      </c>
      <c r="E99" s="4" t="s">
        <v>75</v>
      </c>
      <c r="F99" s="4" t="s">
        <v>8</v>
      </c>
      <c r="G99" s="595" t="s">
        <v>887</v>
      </c>
      <c r="H99" s="595">
        <v>10002</v>
      </c>
      <c r="I99" s="595" t="s">
        <v>887</v>
      </c>
      <c r="J99" s="595">
        <v>10004</v>
      </c>
      <c r="K99" s="595" t="s">
        <v>887</v>
      </c>
      <c r="L99" s="595" t="s">
        <v>887</v>
      </c>
      <c r="M99" s="595">
        <v>10002</v>
      </c>
      <c r="N99" s="595" t="s">
        <v>887</v>
      </c>
      <c r="O99" s="595">
        <v>10004</v>
      </c>
      <c r="P99" s="595" t="s">
        <v>887</v>
      </c>
      <c r="Q99" s="595" t="s">
        <v>887</v>
      </c>
      <c r="R99" s="595">
        <v>10002</v>
      </c>
      <c r="S99" s="595" t="s">
        <v>887</v>
      </c>
      <c r="T99" s="595">
        <v>10004</v>
      </c>
      <c r="U99" s="595" t="s">
        <v>887</v>
      </c>
      <c r="V99" s="595" t="s">
        <v>887</v>
      </c>
      <c r="W99" s="595" t="s">
        <v>887</v>
      </c>
      <c r="X99" s="595" t="s">
        <v>887</v>
      </c>
      <c r="Y99" s="595" t="s">
        <v>887</v>
      </c>
      <c r="Z99" s="595" t="s">
        <v>887</v>
      </c>
      <c r="AA99" s="595" t="s">
        <v>887</v>
      </c>
      <c r="AB99" s="595">
        <v>10002</v>
      </c>
      <c r="AC99" s="595" t="s">
        <v>887</v>
      </c>
      <c r="AD99" s="595">
        <v>10004</v>
      </c>
      <c r="AE99" s="595" t="s">
        <v>887</v>
      </c>
      <c r="AF99" s="595" t="s">
        <v>887</v>
      </c>
      <c r="AG99" s="595">
        <v>10002</v>
      </c>
      <c r="AH99" s="595" t="s">
        <v>887</v>
      </c>
      <c r="AI99" s="595">
        <v>10004</v>
      </c>
      <c r="AJ99" s="595" t="s">
        <v>887</v>
      </c>
      <c r="AK99" s="595" t="s">
        <v>887</v>
      </c>
      <c r="AL99" s="595">
        <v>10002</v>
      </c>
      <c r="AM99" s="595" t="s">
        <v>887</v>
      </c>
      <c r="AN99" s="595">
        <v>10004</v>
      </c>
      <c r="AO99" s="595" t="s">
        <v>887</v>
      </c>
      <c r="AP99" s="595" t="s">
        <v>887</v>
      </c>
      <c r="AQ99" s="595">
        <v>10002</v>
      </c>
      <c r="AR99" s="595" t="s">
        <v>887</v>
      </c>
      <c r="AS99" s="595">
        <v>10004</v>
      </c>
      <c r="AT99" s="595" t="s">
        <v>887</v>
      </c>
      <c r="AU99" s="595" t="s">
        <v>887</v>
      </c>
      <c r="AV99" s="595" t="s">
        <v>887</v>
      </c>
      <c r="AW99" s="595" t="s">
        <v>887</v>
      </c>
      <c r="AX99" s="595" t="s">
        <v>887</v>
      </c>
      <c r="AY99" s="595" t="s">
        <v>887</v>
      </c>
      <c r="AZ99" s="595" t="s">
        <v>887</v>
      </c>
      <c r="BA99" s="595">
        <v>10002</v>
      </c>
      <c r="BB99" s="595" t="s">
        <v>887</v>
      </c>
      <c r="BC99" s="595">
        <v>10004</v>
      </c>
      <c r="BD99" s="595" t="s">
        <v>887</v>
      </c>
      <c r="BE99" s="582"/>
      <c r="BF99" s="617"/>
      <c r="BG99" s="617"/>
      <c r="BH99" s="617"/>
      <c r="BI99" s="592">
        <v>40001</v>
      </c>
      <c r="BJ99" s="617"/>
      <c r="BK99" s="617"/>
      <c r="BL99" s="611"/>
      <c r="BM99" s="617"/>
      <c r="BN99" s="617"/>
      <c r="BO99" s="617"/>
      <c r="BP99" s="617"/>
      <c r="BQ99" s="617"/>
      <c r="BR99" s="617"/>
      <c r="BS99" s="617"/>
      <c r="BT99" s="617"/>
      <c r="BU99" s="617"/>
      <c r="BV99" s="617"/>
      <c r="BW99" s="617"/>
      <c r="BX99" s="617"/>
      <c r="BY99" s="617"/>
      <c r="BZ99" s="617"/>
      <c r="CA99" s="617"/>
      <c r="CB99" s="617"/>
      <c r="CC99" s="617"/>
      <c r="CD99" s="617"/>
      <c r="CE99" s="617"/>
      <c r="CF99" s="617"/>
      <c r="CG99" s="617"/>
      <c r="CH99" s="617"/>
      <c r="CI99" s="617"/>
      <c r="CJ99" s="617"/>
      <c r="CK99" s="617"/>
      <c r="CL99" s="617"/>
      <c r="CM99" s="617"/>
      <c r="CN99" s="617"/>
      <c r="CO99" s="617"/>
      <c r="CP99" s="617"/>
      <c r="CQ99" s="617"/>
      <c r="CR99" s="617"/>
      <c r="CS99" s="617"/>
    </row>
    <row r="100" spans="1:97" s="14" customFormat="1" x14ac:dyDescent="0.25">
      <c r="A100" s="8">
        <v>96</v>
      </c>
      <c r="B100" s="4" t="s">
        <v>35</v>
      </c>
      <c r="C100" s="4"/>
      <c r="D100" s="4" t="s">
        <v>51</v>
      </c>
      <c r="E100" s="4" t="s">
        <v>75</v>
      </c>
      <c r="F100" s="4" t="s">
        <v>8</v>
      </c>
      <c r="G100" s="595" t="s">
        <v>887</v>
      </c>
      <c r="H100" s="595" t="s">
        <v>887</v>
      </c>
      <c r="I100" s="595" t="s">
        <v>887</v>
      </c>
      <c r="J100" s="595" t="s">
        <v>887</v>
      </c>
      <c r="K100" s="595" t="s">
        <v>887</v>
      </c>
      <c r="L100" s="595" t="s">
        <v>887</v>
      </c>
      <c r="M100" s="595" t="s">
        <v>887</v>
      </c>
      <c r="N100" s="595" t="s">
        <v>887</v>
      </c>
      <c r="O100" s="595" t="s">
        <v>887</v>
      </c>
      <c r="P100" s="595" t="s">
        <v>887</v>
      </c>
      <c r="Q100" s="595" t="s">
        <v>887</v>
      </c>
      <c r="R100" s="595" t="s">
        <v>887</v>
      </c>
      <c r="S100" s="595" t="s">
        <v>887</v>
      </c>
      <c r="T100" s="595" t="s">
        <v>887</v>
      </c>
      <c r="U100" s="595" t="s">
        <v>887</v>
      </c>
      <c r="V100" s="595" t="s">
        <v>887</v>
      </c>
      <c r="W100" s="595" t="s">
        <v>887</v>
      </c>
      <c r="X100" s="595" t="s">
        <v>887</v>
      </c>
      <c r="Y100" s="595" t="s">
        <v>887</v>
      </c>
      <c r="Z100" s="595" t="s">
        <v>887</v>
      </c>
      <c r="AA100" s="595" t="s">
        <v>887</v>
      </c>
      <c r="AB100" s="595" t="s">
        <v>887</v>
      </c>
      <c r="AC100" s="595" t="s">
        <v>887</v>
      </c>
      <c r="AD100" s="595" t="s">
        <v>887</v>
      </c>
      <c r="AE100" s="595" t="s">
        <v>887</v>
      </c>
      <c r="AF100" s="595" t="s">
        <v>887</v>
      </c>
      <c r="AG100" s="595" t="s">
        <v>887</v>
      </c>
      <c r="AH100" s="595" t="s">
        <v>887</v>
      </c>
      <c r="AI100" s="595" t="s">
        <v>887</v>
      </c>
      <c r="AJ100" s="595" t="s">
        <v>887</v>
      </c>
      <c r="AK100" s="595" t="s">
        <v>887</v>
      </c>
      <c r="AL100" s="595" t="s">
        <v>887</v>
      </c>
      <c r="AM100" s="595" t="s">
        <v>887</v>
      </c>
      <c r="AN100" s="595" t="s">
        <v>887</v>
      </c>
      <c r="AO100" s="595" t="s">
        <v>887</v>
      </c>
      <c r="AP100" s="595" t="s">
        <v>887</v>
      </c>
      <c r="AQ100" s="595" t="s">
        <v>887</v>
      </c>
      <c r="AR100" s="595" t="s">
        <v>887</v>
      </c>
      <c r="AS100" s="595" t="s">
        <v>887</v>
      </c>
      <c r="AT100" s="595" t="s">
        <v>887</v>
      </c>
      <c r="AU100" s="595" t="s">
        <v>887</v>
      </c>
      <c r="AV100" s="595" t="s">
        <v>887</v>
      </c>
      <c r="AW100" s="595" t="s">
        <v>887</v>
      </c>
      <c r="AX100" s="595" t="s">
        <v>887</v>
      </c>
      <c r="AY100" s="595" t="s">
        <v>887</v>
      </c>
      <c r="AZ100" s="595" t="s">
        <v>887</v>
      </c>
      <c r="BA100" s="595" t="s">
        <v>887</v>
      </c>
      <c r="BB100" s="595" t="s">
        <v>887</v>
      </c>
      <c r="BC100" s="595" t="s">
        <v>887</v>
      </c>
      <c r="BD100" s="595" t="s">
        <v>887</v>
      </c>
      <c r="BE100" s="592"/>
      <c r="BF100" s="617"/>
      <c r="BG100" s="617"/>
      <c r="BH100" s="617"/>
      <c r="BI100" s="592" t="s">
        <v>887</v>
      </c>
      <c r="BJ100" s="617"/>
      <c r="BK100" s="617"/>
      <c r="BL100" s="611"/>
      <c r="BM100" s="617"/>
      <c r="BN100" s="617"/>
      <c r="BO100" s="617"/>
      <c r="BP100" s="617"/>
      <c r="BQ100" s="617"/>
      <c r="BR100" s="617"/>
      <c r="BS100" s="617"/>
      <c r="BT100" s="617"/>
      <c r="BU100" s="617"/>
      <c r="BV100" s="617"/>
      <c r="BW100" s="617"/>
      <c r="BX100" s="617"/>
      <c r="BY100" s="617"/>
      <c r="BZ100" s="617"/>
      <c r="CA100" s="617"/>
      <c r="CB100" s="617"/>
      <c r="CC100" s="617"/>
      <c r="CD100" s="617"/>
      <c r="CE100" s="617"/>
      <c r="CF100" s="617"/>
      <c r="CG100" s="617"/>
      <c r="CH100" s="617"/>
      <c r="CI100" s="617"/>
      <c r="CJ100" s="617"/>
      <c r="CK100" s="617"/>
      <c r="CL100" s="617"/>
      <c r="CM100" s="617"/>
      <c r="CN100" s="617"/>
      <c r="CO100" s="617"/>
      <c r="CP100" s="617"/>
      <c r="CQ100" s="617"/>
      <c r="CR100" s="617"/>
      <c r="CS100" s="617"/>
    </row>
    <row r="101" spans="1:97" s="14" customFormat="1" x14ac:dyDescent="0.25">
      <c r="A101" s="8">
        <v>97</v>
      </c>
      <c r="B101" s="5" t="s">
        <v>17</v>
      </c>
      <c r="C101" s="5"/>
      <c r="D101" s="4" t="s">
        <v>51</v>
      </c>
      <c r="E101" s="4" t="s">
        <v>75</v>
      </c>
      <c r="F101" s="4" t="s">
        <v>8</v>
      </c>
      <c r="G101" s="595" t="s">
        <v>887</v>
      </c>
      <c r="H101" s="595" t="s">
        <v>887</v>
      </c>
      <c r="I101" s="595" t="s">
        <v>887</v>
      </c>
      <c r="J101" s="595" t="s">
        <v>887</v>
      </c>
      <c r="K101" s="595" t="s">
        <v>887</v>
      </c>
      <c r="L101" s="595" t="s">
        <v>887</v>
      </c>
      <c r="M101" s="595" t="s">
        <v>887</v>
      </c>
      <c r="N101" s="595" t="s">
        <v>887</v>
      </c>
      <c r="O101" s="595" t="s">
        <v>887</v>
      </c>
      <c r="P101" s="595" t="s">
        <v>887</v>
      </c>
      <c r="Q101" s="595" t="s">
        <v>887</v>
      </c>
      <c r="R101" s="595" t="s">
        <v>887</v>
      </c>
      <c r="S101" s="595" t="s">
        <v>887</v>
      </c>
      <c r="T101" s="595" t="s">
        <v>887</v>
      </c>
      <c r="U101" s="595" t="s">
        <v>887</v>
      </c>
      <c r="V101" s="595" t="s">
        <v>887</v>
      </c>
      <c r="W101" s="595" t="s">
        <v>887</v>
      </c>
      <c r="X101" s="595" t="s">
        <v>887</v>
      </c>
      <c r="Y101" s="595" t="s">
        <v>887</v>
      </c>
      <c r="Z101" s="595" t="s">
        <v>887</v>
      </c>
      <c r="AA101" s="595" t="s">
        <v>887</v>
      </c>
      <c r="AB101" s="595" t="s">
        <v>887</v>
      </c>
      <c r="AC101" s="595" t="s">
        <v>887</v>
      </c>
      <c r="AD101" s="595" t="s">
        <v>887</v>
      </c>
      <c r="AE101" s="595" t="s">
        <v>887</v>
      </c>
      <c r="AF101" s="595" t="s">
        <v>887</v>
      </c>
      <c r="AG101" s="595" t="s">
        <v>887</v>
      </c>
      <c r="AH101" s="595" t="s">
        <v>887</v>
      </c>
      <c r="AI101" s="595" t="s">
        <v>887</v>
      </c>
      <c r="AJ101" s="595" t="s">
        <v>887</v>
      </c>
      <c r="AK101" s="595" t="s">
        <v>887</v>
      </c>
      <c r="AL101" s="595" t="s">
        <v>887</v>
      </c>
      <c r="AM101" s="595" t="s">
        <v>887</v>
      </c>
      <c r="AN101" s="595" t="s">
        <v>887</v>
      </c>
      <c r="AO101" s="595" t="s">
        <v>887</v>
      </c>
      <c r="AP101" s="595" t="s">
        <v>887</v>
      </c>
      <c r="AQ101" s="595" t="s">
        <v>887</v>
      </c>
      <c r="AR101" s="595" t="s">
        <v>887</v>
      </c>
      <c r="AS101" s="595" t="s">
        <v>887</v>
      </c>
      <c r="AT101" s="595" t="s">
        <v>887</v>
      </c>
      <c r="AU101" s="595" t="s">
        <v>887</v>
      </c>
      <c r="AV101" s="595" t="s">
        <v>887</v>
      </c>
      <c r="AW101" s="595" t="s">
        <v>887</v>
      </c>
      <c r="AX101" s="595" t="s">
        <v>887</v>
      </c>
      <c r="AY101" s="595" t="s">
        <v>887</v>
      </c>
      <c r="AZ101" s="595" t="s">
        <v>887</v>
      </c>
      <c r="BA101" s="595" t="s">
        <v>887</v>
      </c>
      <c r="BB101" s="595" t="s">
        <v>887</v>
      </c>
      <c r="BC101" s="595" t="s">
        <v>887</v>
      </c>
      <c r="BD101" s="595" t="s">
        <v>887</v>
      </c>
      <c r="BE101" s="582">
        <v>20001</v>
      </c>
      <c r="BF101" s="617"/>
      <c r="BG101" s="617"/>
      <c r="BH101" s="617"/>
      <c r="BI101" s="592">
        <v>40001</v>
      </c>
      <c r="BJ101" s="617"/>
      <c r="BK101" s="617"/>
      <c r="BL101" s="611"/>
      <c r="BM101" s="617"/>
      <c r="BN101" s="617"/>
      <c r="BO101" s="617"/>
      <c r="BP101" s="617"/>
      <c r="BQ101" s="617"/>
      <c r="BR101" s="617"/>
      <c r="BS101" s="617"/>
      <c r="BT101" s="617"/>
      <c r="BU101" s="617"/>
      <c r="BV101" s="617"/>
      <c r="BW101" s="617"/>
      <c r="BX101" s="617"/>
      <c r="BY101" s="617"/>
      <c r="BZ101" s="617"/>
      <c r="CA101" s="617"/>
      <c r="CB101" s="617"/>
      <c r="CC101" s="617"/>
      <c r="CD101" s="617"/>
      <c r="CE101" s="617"/>
      <c r="CF101" s="617"/>
      <c r="CG101" s="617"/>
      <c r="CH101" s="617"/>
      <c r="CI101" s="617"/>
      <c r="CJ101" s="617"/>
      <c r="CK101" s="617"/>
      <c r="CL101" s="617"/>
      <c r="CM101" s="617"/>
      <c r="CN101" s="617"/>
      <c r="CO101" s="617"/>
      <c r="CP101" s="617"/>
      <c r="CQ101" s="617"/>
      <c r="CR101" s="617"/>
      <c r="CS101" s="617"/>
    </row>
    <row r="102" spans="1:97" s="14" customFormat="1" x14ac:dyDescent="0.25">
      <c r="A102" s="8">
        <v>98</v>
      </c>
      <c r="B102" s="4" t="s">
        <v>50</v>
      </c>
      <c r="C102" s="4"/>
      <c r="D102" s="4" t="s">
        <v>51</v>
      </c>
      <c r="E102" s="4" t="s">
        <v>74</v>
      </c>
      <c r="F102" s="4" t="s">
        <v>8</v>
      </c>
      <c r="G102" s="595" t="s">
        <v>887</v>
      </c>
      <c r="H102" s="595" t="s">
        <v>887</v>
      </c>
      <c r="I102" s="595" t="s">
        <v>887</v>
      </c>
      <c r="J102" s="595">
        <v>10004</v>
      </c>
      <c r="K102" s="595" t="s">
        <v>887</v>
      </c>
      <c r="L102" s="595" t="s">
        <v>887</v>
      </c>
      <c r="M102" s="595" t="s">
        <v>887</v>
      </c>
      <c r="N102" s="595" t="s">
        <v>887</v>
      </c>
      <c r="O102" s="595">
        <v>10004</v>
      </c>
      <c r="P102" s="595" t="s">
        <v>887</v>
      </c>
      <c r="Q102" s="595" t="s">
        <v>887</v>
      </c>
      <c r="R102" s="595" t="s">
        <v>887</v>
      </c>
      <c r="S102" s="595" t="s">
        <v>887</v>
      </c>
      <c r="T102" s="595">
        <v>10004</v>
      </c>
      <c r="U102" s="595" t="s">
        <v>887</v>
      </c>
      <c r="V102" s="595" t="s">
        <v>887</v>
      </c>
      <c r="W102" s="595" t="s">
        <v>887</v>
      </c>
      <c r="X102" s="595" t="s">
        <v>887</v>
      </c>
      <c r="Y102" s="595" t="s">
        <v>887</v>
      </c>
      <c r="Z102" s="595" t="s">
        <v>887</v>
      </c>
      <c r="AA102" s="595" t="s">
        <v>887</v>
      </c>
      <c r="AB102" s="595" t="s">
        <v>887</v>
      </c>
      <c r="AC102" s="595" t="s">
        <v>887</v>
      </c>
      <c r="AD102" s="595">
        <v>10004</v>
      </c>
      <c r="AE102" s="595" t="s">
        <v>887</v>
      </c>
      <c r="AF102" s="595" t="s">
        <v>887</v>
      </c>
      <c r="AG102" s="595" t="s">
        <v>887</v>
      </c>
      <c r="AH102" s="595" t="s">
        <v>887</v>
      </c>
      <c r="AI102" s="595">
        <v>10004</v>
      </c>
      <c r="AJ102" s="595" t="s">
        <v>887</v>
      </c>
      <c r="AK102" s="595" t="s">
        <v>887</v>
      </c>
      <c r="AL102" s="595" t="s">
        <v>887</v>
      </c>
      <c r="AM102" s="595" t="s">
        <v>887</v>
      </c>
      <c r="AN102" s="595">
        <v>10004</v>
      </c>
      <c r="AO102" s="595" t="s">
        <v>887</v>
      </c>
      <c r="AP102" s="595" t="s">
        <v>887</v>
      </c>
      <c r="AQ102" s="595" t="s">
        <v>887</v>
      </c>
      <c r="AR102" s="595" t="s">
        <v>887</v>
      </c>
      <c r="AS102" s="595">
        <v>10004</v>
      </c>
      <c r="AT102" s="595" t="s">
        <v>887</v>
      </c>
      <c r="AU102" s="595" t="s">
        <v>887</v>
      </c>
      <c r="AV102" s="595" t="s">
        <v>887</v>
      </c>
      <c r="AW102" s="595" t="s">
        <v>887</v>
      </c>
      <c r="AX102" s="595" t="s">
        <v>887</v>
      </c>
      <c r="AY102" s="595" t="s">
        <v>887</v>
      </c>
      <c r="AZ102" s="595" t="s">
        <v>887</v>
      </c>
      <c r="BA102" s="595" t="s">
        <v>887</v>
      </c>
      <c r="BB102" s="595" t="s">
        <v>887</v>
      </c>
      <c r="BC102" s="595">
        <v>10004</v>
      </c>
      <c r="BD102" s="595" t="s">
        <v>887</v>
      </c>
      <c r="BE102" s="592"/>
      <c r="BF102" s="617"/>
      <c r="BG102" s="617"/>
      <c r="BH102" s="617"/>
      <c r="BI102" s="592">
        <v>40001</v>
      </c>
      <c r="BJ102" s="617"/>
      <c r="BK102" s="617"/>
      <c r="BL102" s="611"/>
      <c r="BM102" s="617"/>
      <c r="BN102" s="617"/>
      <c r="BO102" s="617"/>
      <c r="BP102" s="617"/>
      <c r="BQ102" s="617"/>
      <c r="BR102" s="617"/>
      <c r="BS102" s="617"/>
      <c r="BT102" s="617"/>
      <c r="BU102" s="617"/>
      <c r="BV102" s="617"/>
      <c r="BW102" s="617"/>
      <c r="BX102" s="617"/>
      <c r="BY102" s="617"/>
      <c r="BZ102" s="617"/>
      <c r="CA102" s="617"/>
      <c r="CB102" s="617"/>
      <c r="CC102" s="617"/>
      <c r="CD102" s="617"/>
      <c r="CE102" s="617"/>
      <c r="CF102" s="617"/>
      <c r="CG102" s="617"/>
      <c r="CH102" s="617"/>
      <c r="CI102" s="617"/>
      <c r="CJ102" s="617"/>
      <c r="CK102" s="617"/>
      <c r="CL102" s="617"/>
      <c r="CM102" s="617"/>
      <c r="CN102" s="617"/>
      <c r="CO102" s="617"/>
      <c r="CP102" s="617"/>
      <c r="CQ102" s="617"/>
      <c r="CR102" s="617"/>
      <c r="CS102" s="617"/>
    </row>
    <row r="103" spans="1:97" s="14" customFormat="1" x14ac:dyDescent="0.25">
      <c r="A103" s="8">
        <v>99</v>
      </c>
      <c r="B103" s="5" t="s">
        <v>721</v>
      </c>
      <c r="C103" s="5"/>
      <c r="D103" s="4" t="s">
        <v>1</v>
      </c>
      <c r="E103" s="4" t="s">
        <v>75</v>
      </c>
      <c r="F103" s="4" t="s">
        <v>8</v>
      </c>
      <c r="G103" s="595" t="s">
        <v>887</v>
      </c>
      <c r="H103" s="595">
        <v>10002</v>
      </c>
      <c r="I103" s="595" t="s">
        <v>887</v>
      </c>
      <c r="J103" s="595">
        <v>10004</v>
      </c>
      <c r="K103" s="595" t="s">
        <v>887</v>
      </c>
      <c r="L103" s="595" t="s">
        <v>887</v>
      </c>
      <c r="M103" s="595">
        <v>10002</v>
      </c>
      <c r="N103" s="595" t="s">
        <v>887</v>
      </c>
      <c r="O103" s="595">
        <v>10004</v>
      </c>
      <c r="P103" s="595" t="s">
        <v>887</v>
      </c>
      <c r="Q103" s="595" t="s">
        <v>887</v>
      </c>
      <c r="R103" s="595">
        <v>10002</v>
      </c>
      <c r="S103" s="595" t="s">
        <v>887</v>
      </c>
      <c r="T103" s="595">
        <v>10004</v>
      </c>
      <c r="U103" s="595" t="s">
        <v>887</v>
      </c>
      <c r="V103" s="595" t="s">
        <v>887</v>
      </c>
      <c r="W103" s="595" t="s">
        <v>887</v>
      </c>
      <c r="X103" s="595" t="s">
        <v>887</v>
      </c>
      <c r="Y103" s="595" t="s">
        <v>887</v>
      </c>
      <c r="Z103" s="595" t="s">
        <v>887</v>
      </c>
      <c r="AA103" s="595" t="s">
        <v>887</v>
      </c>
      <c r="AB103" s="595">
        <v>10002</v>
      </c>
      <c r="AC103" s="595" t="s">
        <v>887</v>
      </c>
      <c r="AD103" s="595">
        <v>10004</v>
      </c>
      <c r="AE103" s="595" t="s">
        <v>887</v>
      </c>
      <c r="AF103" s="595" t="s">
        <v>887</v>
      </c>
      <c r="AG103" s="595">
        <v>10002</v>
      </c>
      <c r="AH103" s="595" t="s">
        <v>887</v>
      </c>
      <c r="AI103" s="595">
        <v>10004</v>
      </c>
      <c r="AJ103" s="595" t="s">
        <v>887</v>
      </c>
      <c r="AK103" s="595" t="s">
        <v>887</v>
      </c>
      <c r="AL103" s="595">
        <v>10002</v>
      </c>
      <c r="AM103" s="595" t="s">
        <v>887</v>
      </c>
      <c r="AN103" s="595">
        <v>10004</v>
      </c>
      <c r="AO103" s="595" t="s">
        <v>887</v>
      </c>
      <c r="AP103" s="595" t="s">
        <v>887</v>
      </c>
      <c r="AQ103" s="595">
        <v>10002</v>
      </c>
      <c r="AR103" s="595" t="s">
        <v>887</v>
      </c>
      <c r="AS103" s="595">
        <v>10004</v>
      </c>
      <c r="AT103" s="595" t="s">
        <v>887</v>
      </c>
      <c r="AU103" s="595" t="s">
        <v>887</v>
      </c>
      <c r="AV103" s="595" t="s">
        <v>887</v>
      </c>
      <c r="AW103" s="595" t="s">
        <v>887</v>
      </c>
      <c r="AX103" s="595" t="s">
        <v>887</v>
      </c>
      <c r="AY103" s="595" t="s">
        <v>887</v>
      </c>
      <c r="AZ103" s="595" t="s">
        <v>887</v>
      </c>
      <c r="BA103" s="595">
        <v>10002</v>
      </c>
      <c r="BB103" s="595" t="s">
        <v>887</v>
      </c>
      <c r="BC103" s="595">
        <v>10004</v>
      </c>
      <c r="BD103" s="595" t="s">
        <v>887</v>
      </c>
      <c r="BE103" s="598"/>
      <c r="BF103" s="617"/>
      <c r="BG103" s="617"/>
      <c r="BH103" s="617"/>
      <c r="BI103" s="592" t="s">
        <v>887</v>
      </c>
      <c r="BJ103" s="617"/>
      <c r="BK103" s="617"/>
      <c r="BL103" s="611"/>
      <c r="BM103" s="617"/>
      <c r="BN103" s="617"/>
      <c r="BO103" s="617"/>
      <c r="BP103" s="617"/>
      <c r="BQ103" s="617"/>
      <c r="BR103" s="617"/>
      <c r="BS103" s="617"/>
      <c r="BT103" s="617"/>
      <c r="BU103" s="617"/>
      <c r="BV103" s="617"/>
      <c r="BW103" s="617"/>
      <c r="BX103" s="617"/>
      <c r="BY103" s="617"/>
      <c r="BZ103" s="617"/>
      <c r="CA103" s="617"/>
      <c r="CB103" s="617"/>
      <c r="CC103" s="617"/>
      <c r="CD103" s="617"/>
      <c r="CE103" s="617"/>
      <c r="CF103" s="617"/>
      <c r="CG103" s="617"/>
      <c r="CH103" s="617"/>
      <c r="CI103" s="617"/>
      <c r="CJ103" s="617"/>
      <c r="CK103" s="617"/>
      <c r="CL103" s="617"/>
      <c r="CM103" s="617"/>
      <c r="CN103" s="617"/>
      <c r="CO103" s="617"/>
      <c r="CP103" s="617"/>
      <c r="CQ103" s="617"/>
      <c r="CR103" s="617"/>
      <c r="CS103" s="617"/>
    </row>
    <row r="104" spans="1:97" s="14" customFormat="1" x14ac:dyDescent="0.25">
      <c r="A104" s="8">
        <v>100</v>
      </c>
      <c r="B104" s="5" t="s">
        <v>723</v>
      </c>
      <c r="C104" s="5"/>
      <c r="D104" s="4" t="s">
        <v>1</v>
      </c>
      <c r="E104" s="4" t="s">
        <v>75</v>
      </c>
      <c r="F104" s="4" t="s">
        <v>8</v>
      </c>
      <c r="G104" s="595" t="s">
        <v>887</v>
      </c>
      <c r="H104" s="595" t="s">
        <v>887</v>
      </c>
      <c r="I104" s="595" t="s">
        <v>887</v>
      </c>
      <c r="J104" s="595" t="s">
        <v>887</v>
      </c>
      <c r="K104" s="595" t="s">
        <v>887</v>
      </c>
      <c r="L104" s="595" t="s">
        <v>887</v>
      </c>
      <c r="M104" s="595" t="s">
        <v>887</v>
      </c>
      <c r="N104" s="595" t="s">
        <v>887</v>
      </c>
      <c r="O104" s="595" t="s">
        <v>887</v>
      </c>
      <c r="P104" s="595" t="s">
        <v>887</v>
      </c>
      <c r="Q104" s="595" t="s">
        <v>887</v>
      </c>
      <c r="R104" s="595" t="s">
        <v>887</v>
      </c>
      <c r="S104" s="595" t="s">
        <v>887</v>
      </c>
      <c r="T104" s="595" t="s">
        <v>887</v>
      </c>
      <c r="U104" s="595" t="s">
        <v>887</v>
      </c>
      <c r="V104" s="595" t="s">
        <v>887</v>
      </c>
      <c r="W104" s="595" t="s">
        <v>887</v>
      </c>
      <c r="X104" s="595" t="s">
        <v>887</v>
      </c>
      <c r="Y104" s="595" t="s">
        <v>887</v>
      </c>
      <c r="Z104" s="595" t="s">
        <v>887</v>
      </c>
      <c r="AA104" s="595" t="s">
        <v>887</v>
      </c>
      <c r="AB104" s="595" t="s">
        <v>887</v>
      </c>
      <c r="AC104" s="595" t="s">
        <v>887</v>
      </c>
      <c r="AD104" s="595" t="s">
        <v>887</v>
      </c>
      <c r="AE104" s="595" t="s">
        <v>887</v>
      </c>
      <c r="AF104" s="595" t="s">
        <v>887</v>
      </c>
      <c r="AG104" s="595" t="s">
        <v>887</v>
      </c>
      <c r="AH104" s="595" t="s">
        <v>887</v>
      </c>
      <c r="AI104" s="595" t="s">
        <v>887</v>
      </c>
      <c r="AJ104" s="595" t="s">
        <v>887</v>
      </c>
      <c r="AK104" s="595" t="s">
        <v>887</v>
      </c>
      <c r="AL104" s="595" t="s">
        <v>887</v>
      </c>
      <c r="AM104" s="595" t="s">
        <v>887</v>
      </c>
      <c r="AN104" s="595" t="s">
        <v>887</v>
      </c>
      <c r="AO104" s="595" t="s">
        <v>887</v>
      </c>
      <c r="AP104" s="595" t="s">
        <v>887</v>
      </c>
      <c r="AQ104" s="595" t="s">
        <v>887</v>
      </c>
      <c r="AR104" s="595" t="s">
        <v>887</v>
      </c>
      <c r="AS104" s="595" t="s">
        <v>887</v>
      </c>
      <c r="AT104" s="595" t="s">
        <v>887</v>
      </c>
      <c r="AU104" s="595" t="s">
        <v>887</v>
      </c>
      <c r="AV104" s="595" t="s">
        <v>887</v>
      </c>
      <c r="AW104" s="595" t="s">
        <v>887</v>
      </c>
      <c r="AX104" s="595" t="s">
        <v>887</v>
      </c>
      <c r="AY104" s="595" t="s">
        <v>887</v>
      </c>
      <c r="AZ104" s="595" t="s">
        <v>887</v>
      </c>
      <c r="BA104" s="595" t="s">
        <v>887</v>
      </c>
      <c r="BB104" s="595" t="s">
        <v>887</v>
      </c>
      <c r="BC104" s="595" t="s">
        <v>887</v>
      </c>
      <c r="BD104" s="595" t="s">
        <v>887</v>
      </c>
      <c r="BE104" s="582">
        <v>20001</v>
      </c>
      <c r="BF104" s="617"/>
      <c r="BG104" s="617"/>
      <c r="BH104" s="617"/>
      <c r="BI104" s="592" t="s">
        <v>887</v>
      </c>
      <c r="BJ104" s="617"/>
      <c r="BK104" s="617"/>
      <c r="BL104" s="611"/>
      <c r="BM104" s="617"/>
      <c r="BN104" s="617"/>
      <c r="BO104" s="617"/>
      <c r="BP104" s="617"/>
      <c r="BQ104" s="617"/>
      <c r="BR104" s="617"/>
      <c r="BS104" s="617"/>
      <c r="BT104" s="617"/>
      <c r="BU104" s="617"/>
      <c r="BV104" s="617"/>
      <c r="BW104" s="617"/>
      <c r="BX104" s="617"/>
      <c r="BY104" s="617"/>
      <c r="BZ104" s="617"/>
      <c r="CA104" s="617"/>
      <c r="CB104" s="617"/>
      <c r="CC104" s="617"/>
      <c r="CD104" s="617"/>
      <c r="CE104" s="617"/>
      <c r="CF104" s="617"/>
      <c r="CG104" s="617"/>
      <c r="CH104" s="617"/>
      <c r="CI104" s="617"/>
      <c r="CJ104" s="617"/>
      <c r="CK104" s="617"/>
      <c r="CL104" s="617"/>
      <c r="CM104" s="617"/>
      <c r="CN104" s="617"/>
      <c r="CO104" s="617"/>
      <c r="CP104" s="617"/>
      <c r="CQ104" s="617"/>
      <c r="CR104" s="617"/>
      <c r="CS104" s="617"/>
    </row>
    <row r="105" spans="1:97" s="14" customFormat="1" x14ac:dyDescent="0.25">
      <c r="A105" s="8">
        <v>101</v>
      </c>
      <c r="B105" s="4" t="s">
        <v>725</v>
      </c>
      <c r="C105" s="4"/>
      <c r="D105" s="4" t="s">
        <v>1</v>
      </c>
      <c r="E105" s="4" t="s">
        <v>75</v>
      </c>
      <c r="F105" s="4" t="s">
        <v>8</v>
      </c>
      <c r="G105" s="595" t="s">
        <v>887</v>
      </c>
      <c r="H105" s="595" t="s">
        <v>887</v>
      </c>
      <c r="I105" s="595" t="s">
        <v>887</v>
      </c>
      <c r="J105" s="595" t="s">
        <v>887</v>
      </c>
      <c r="K105" s="595" t="s">
        <v>887</v>
      </c>
      <c r="L105" s="595" t="s">
        <v>887</v>
      </c>
      <c r="M105" s="595" t="s">
        <v>887</v>
      </c>
      <c r="N105" s="595" t="s">
        <v>887</v>
      </c>
      <c r="O105" s="595" t="s">
        <v>887</v>
      </c>
      <c r="P105" s="595" t="s">
        <v>887</v>
      </c>
      <c r="Q105" s="595" t="s">
        <v>887</v>
      </c>
      <c r="R105" s="595" t="s">
        <v>887</v>
      </c>
      <c r="S105" s="595" t="s">
        <v>887</v>
      </c>
      <c r="T105" s="595" t="s">
        <v>887</v>
      </c>
      <c r="U105" s="595" t="s">
        <v>887</v>
      </c>
      <c r="V105" s="595" t="s">
        <v>887</v>
      </c>
      <c r="W105" s="595" t="s">
        <v>887</v>
      </c>
      <c r="X105" s="595" t="s">
        <v>887</v>
      </c>
      <c r="Y105" s="595" t="s">
        <v>887</v>
      </c>
      <c r="Z105" s="595" t="s">
        <v>887</v>
      </c>
      <c r="AA105" s="595" t="s">
        <v>887</v>
      </c>
      <c r="AB105" s="595" t="s">
        <v>887</v>
      </c>
      <c r="AC105" s="595" t="s">
        <v>887</v>
      </c>
      <c r="AD105" s="595" t="s">
        <v>887</v>
      </c>
      <c r="AE105" s="595" t="s">
        <v>887</v>
      </c>
      <c r="AF105" s="595" t="s">
        <v>887</v>
      </c>
      <c r="AG105" s="595" t="s">
        <v>887</v>
      </c>
      <c r="AH105" s="595" t="s">
        <v>887</v>
      </c>
      <c r="AI105" s="595" t="s">
        <v>887</v>
      </c>
      <c r="AJ105" s="595" t="s">
        <v>887</v>
      </c>
      <c r="AK105" s="595" t="s">
        <v>887</v>
      </c>
      <c r="AL105" s="595" t="s">
        <v>887</v>
      </c>
      <c r="AM105" s="595" t="s">
        <v>887</v>
      </c>
      <c r="AN105" s="595" t="s">
        <v>887</v>
      </c>
      <c r="AO105" s="595" t="s">
        <v>887</v>
      </c>
      <c r="AP105" s="595" t="s">
        <v>887</v>
      </c>
      <c r="AQ105" s="595" t="s">
        <v>887</v>
      </c>
      <c r="AR105" s="595" t="s">
        <v>887</v>
      </c>
      <c r="AS105" s="595" t="s">
        <v>887</v>
      </c>
      <c r="AT105" s="595" t="s">
        <v>887</v>
      </c>
      <c r="AU105" s="595" t="s">
        <v>887</v>
      </c>
      <c r="AV105" s="595" t="s">
        <v>887</v>
      </c>
      <c r="AW105" s="595" t="s">
        <v>887</v>
      </c>
      <c r="AX105" s="595" t="s">
        <v>887</v>
      </c>
      <c r="AY105" s="595" t="s">
        <v>887</v>
      </c>
      <c r="AZ105" s="595" t="s">
        <v>887</v>
      </c>
      <c r="BA105" s="595" t="s">
        <v>887</v>
      </c>
      <c r="BB105" s="595" t="s">
        <v>887</v>
      </c>
      <c r="BC105" s="595" t="s">
        <v>887</v>
      </c>
      <c r="BD105" s="595" t="s">
        <v>887</v>
      </c>
      <c r="BE105" s="592"/>
      <c r="BF105" s="617"/>
      <c r="BG105" s="617"/>
      <c r="BH105" s="617"/>
      <c r="BI105" s="592" t="s">
        <v>887</v>
      </c>
      <c r="BJ105" s="617"/>
      <c r="BK105" s="617"/>
      <c r="BL105" s="611"/>
      <c r="BM105" s="617"/>
      <c r="BN105" s="617"/>
      <c r="BO105" s="617"/>
      <c r="BP105" s="617"/>
      <c r="BQ105" s="617"/>
      <c r="BR105" s="617"/>
      <c r="BS105" s="617"/>
      <c r="BT105" s="617"/>
      <c r="BU105" s="617"/>
      <c r="BV105" s="617"/>
      <c r="BW105" s="617"/>
      <c r="BX105" s="617"/>
      <c r="BY105" s="617"/>
      <c r="BZ105" s="617"/>
      <c r="CA105" s="617"/>
      <c r="CB105" s="617"/>
      <c r="CC105" s="617"/>
      <c r="CD105" s="617"/>
      <c r="CE105" s="617"/>
      <c r="CF105" s="617"/>
      <c r="CG105" s="617"/>
      <c r="CH105" s="617"/>
      <c r="CI105" s="617"/>
      <c r="CJ105" s="617"/>
      <c r="CK105" s="617"/>
      <c r="CL105" s="617"/>
      <c r="CM105" s="617"/>
      <c r="CN105" s="617"/>
      <c r="CO105" s="617"/>
      <c r="CP105" s="617"/>
      <c r="CQ105" s="617"/>
      <c r="CR105" s="617"/>
      <c r="CS105" s="617"/>
    </row>
    <row r="106" spans="1:97" s="14" customFormat="1" x14ac:dyDescent="0.25">
      <c r="A106" s="8">
        <v>102</v>
      </c>
      <c r="B106" s="4" t="s">
        <v>37</v>
      </c>
      <c r="C106" s="4"/>
      <c r="D106" s="4" t="s">
        <v>1</v>
      </c>
      <c r="E106" s="4" t="s">
        <v>75</v>
      </c>
      <c r="F106" s="4" t="s">
        <v>8</v>
      </c>
      <c r="G106" s="595" t="s">
        <v>887</v>
      </c>
      <c r="H106" s="595" t="s">
        <v>887</v>
      </c>
      <c r="I106" s="595" t="s">
        <v>887</v>
      </c>
      <c r="J106" s="595" t="s">
        <v>887</v>
      </c>
      <c r="K106" s="595" t="s">
        <v>887</v>
      </c>
      <c r="L106" s="595" t="s">
        <v>887</v>
      </c>
      <c r="M106" s="595" t="s">
        <v>887</v>
      </c>
      <c r="N106" s="595" t="s">
        <v>887</v>
      </c>
      <c r="O106" s="595" t="s">
        <v>887</v>
      </c>
      <c r="P106" s="595" t="s">
        <v>887</v>
      </c>
      <c r="Q106" s="595" t="s">
        <v>887</v>
      </c>
      <c r="R106" s="595" t="s">
        <v>887</v>
      </c>
      <c r="S106" s="595" t="s">
        <v>887</v>
      </c>
      <c r="T106" s="595" t="s">
        <v>887</v>
      </c>
      <c r="U106" s="595" t="s">
        <v>887</v>
      </c>
      <c r="V106" s="595" t="s">
        <v>887</v>
      </c>
      <c r="W106" s="595" t="s">
        <v>887</v>
      </c>
      <c r="X106" s="595" t="s">
        <v>887</v>
      </c>
      <c r="Y106" s="595" t="s">
        <v>887</v>
      </c>
      <c r="Z106" s="595" t="s">
        <v>887</v>
      </c>
      <c r="AA106" s="595" t="s">
        <v>887</v>
      </c>
      <c r="AB106" s="595" t="s">
        <v>887</v>
      </c>
      <c r="AC106" s="595" t="s">
        <v>887</v>
      </c>
      <c r="AD106" s="595" t="s">
        <v>887</v>
      </c>
      <c r="AE106" s="595" t="s">
        <v>887</v>
      </c>
      <c r="AF106" s="595" t="s">
        <v>887</v>
      </c>
      <c r="AG106" s="595" t="s">
        <v>887</v>
      </c>
      <c r="AH106" s="595" t="s">
        <v>887</v>
      </c>
      <c r="AI106" s="595" t="s">
        <v>887</v>
      </c>
      <c r="AJ106" s="595" t="s">
        <v>887</v>
      </c>
      <c r="AK106" s="595" t="s">
        <v>887</v>
      </c>
      <c r="AL106" s="595" t="s">
        <v>887</v>
      </c>
      <c r="AM106" s="595" t="s">
        <v>887</v>
      </c>
      <c r="AN106" s="595" t="s">
        <v>887</v>
      </c>
      <c r="AO106" s="595" t="s">
        <v>887</v>
      </c>
      <c r="AP106" s="595" t="s">
        <v>887</v>
      </c>
      <c r="AQ106" s="595" t="s">
        <v>887</v>
      </c>
      <c r="AR106" s="595" t="s">
        <v>887</v>
      </c>
      <c r="AS106" s="595" t="s">
        <v>887</v>
      </c>
      <c r="AT106" s="595" t="s">
        <v>887</v>
      </c>
      <c r="AU106" s="595" t="s">
        <v>887</v>
      </c>
      <c r="AV106" s="595" t="s">
        <v>887</v>
      </c>
      <c r="AW106" s="595" t="s">
        <v>887</v>
      </c>
      <c r="AX106" s="595" t="s">
        <v>887</v>
      </c>
      <c r="AY106" s="595" t="s">
        <v>887</v>
      </c>
      <c r="AZ106" s="595" t="s">
        <v>887</v>
      </c>
      <c r="BA106" s="595" t="s">
        <v>887</v>
      </c>
      <c r="BB106" s="595" t="s">
        <v>887</v>
      </c>
      <c r="BC106" s="595" t="s">
        <v>887</v>
      </c>
      <c r="BD106" s="595" t="s">
        <v>887</v>
      </c>
      <c r="BE106" s="592"/>
      <c r="BF106" s="617"/>
      <c r="BG106" s="617"/>
      <c r="BH106" s="617"/>
      <c r="BI106" s="592" t="s">
        <v>887</v>
      </c>
      <c r="BJ106" s="617"/>
      <c r="BK106" s="617"/>
      <c r="BL106" s="611"/>
      <c r="BM106" s="617"/>
      <c r="BN106" s="617"/>
      <c r="BO106" s="617"/>
      <c r="BP106" s="617"/>
      <c r="BQ106" s="617"/>
      <c r="BR106" s="617"/>
      <c r="BS106" s="617"/>
      <c r="BT106" s="617"/>
      <c r="BU106" s="617"/>
      <c r="BV106" s="617"/>
      <c r="BW106" s="617"/>
      <c r="BX106" s="617"/>
      <c r="BY106" s="617"/>
      <c r="BZ106" s="617"/>
      <c r="CA106" s="617"/>
      <c r="CB106" s="617"/>
      <c r="CC106" s="617"/>
      <c r="CD106" s="617"/>
      <c r="CE106" s="617"/>
      <c r="CF106" s="617"/>
      <c r="CG106" s="617"/>
      <c r="CH106" s="617"/>
      <c r="CI106" s="617"/>
      <c r="CJ106" s="617"/>
      <c r="CK106" s="617"/>
      <c r="CL106" s="617"/>
      <c r="CM106" s="617"/>
      <c r="CN106" s="617"/>
      <c r="CO106" s="617"/>
      <c r="CP106" s="617"/>
      <c r="CQ106" s="617"/>
      <c r="CR106" s="617"/>
      <c r="CS106" s="617"/>
    </row>
    <row r="107" spans="1:97" s="14" customFormat="1" x14ac:dyDescent="0.25">
      <c r="A107" s="8">
        <v>103</v>
      </c>
      <c r="B107" s="20" t="s">
        <v>419</v>
      </c>
      <c r="C107" s="20"/>
      <c r="D107" s="20"/>
      <c r="E107" s="20" t="s">
        <v>75</v>
      </c>
      <c r="F107" s="20" t="s">
        <v>6</v>
      </c>
      <c r="G107" s="595" t="s">
        <v>887</v>
      </c>
      <c r="H107" s="595" t="s">
        <v>887</v>
      </c>
      <c r="I107" s="595" t="s">
        <v>887</v>
      </c>
      <c r="J107" s="595" t="s">
        <v>887</v>
      </c>
      <c r="K107" s="595" t="s">
        <v>887</v>
      </c>
      <c r="L107" s="595" t="s">
        <v>887</v>
      </c>
      <c r="M107" s="595" t="s">
        <v>887</v>
      </c>
      <c r="N107" s="595" t="s">
        <v>887</v>
      </c>
      <c r="O107" s="595" t="s">
        <v>887</v>
      </c>
      <c r="P107" s="595" t="s">
        <v>887</v>
      </c>
      <c r="Q107" s="595" t="s">
        <v>887</v>
      </c>
      <c r="R107" s="595" t="s">
        <v>887</v>
      </c>
      <c r="S107" s="595"/>
      <c r="T107" s="595" t="s">
        <v>887</v>
      </c>
      <c r="U107" s="595" t="s">
        <v>887</v>
      </c>
      <c r="V107" s="595" t="s">
        <v>887</v>
      </c>
      <c r="W107" s="595" t="s">
        <v>887</v>
      </c>
      <c r="X107" s="595" t="s">
        <v>887</v>
      </c>
      <c r="Y107" s="595" t="s">
        <v>887</v>
      </c>
      <c r="Z107" s="595" t="s">
        <v>887</v>
      </c>
      <c r="AA107" s="595" t="s">
        <v>887</v>
      </c>
      <c r="AB107" s="595" t="s">
        <v>887</v>
      </c>
      <c r="AC107" s="595" t="s">
        <v>887</v>
      </c>
      <c r="AD107" s="595" t="s">
        <v>887</v>
      </c>
      <c r="AE107" s="595" t="s">
        <v>887</v>
      </c>
      <c r="AF107" s="595" t="s">
        <v>887</v>
      </c>
      <c r="AG107" s="595" t="s">
        <v>887</v>
      </c>
      <c r="AH107" s="595" t="s">
        <v>887</v>
      </c>
      <c r="AI107" s="595" t="s">
        <v>887</v>
      </c>
      <c r="AJ107" s="595" t="s">
        <v>887</v>
      </c>
      <c r="AK107" s="595" t="s">
        <v>887</v>
      </c>
      <c r="AL107" s="595" t="s">
        <v>887</v>
      </c>
      <c r="AM107" s="595" t="s">
        <v>887</v>
      </c>
      <c r="AN107" s="595" t="s">
        <v>887</v>
      </c>
      <c r="AO107" s="595" t="s">
        <v>887</v>
      </c>
      <c r="AP107" s="595" t="s">
        <v>887</v>
      </c>
      <c r="AQ107" s="595" t="s">
        <v>887</v>
      </c>
      <c r="AR107" s="595" t="s">
        <v>887</v>
      </c>
      <c r="AS107" s="595" t="s">
        <v>887</v>
      </c>
      <c r="AT107" s="595" t="s">
        <v>887</v>
      </c>
      <c r="AU107" s="595" t="s">
        <v>887</v>
      </c>
      <c r="AV107" s="595" t="s">
        <v>887</v>
      </c>
      <c r="AW107" s="595" t="s">
        <v>887</v>
      </c>
      <c r="AX107" s="595" t="s">
        <v>887</v>
      </c>
      <c r="AY107" s="595" t="s">
        <v>887</v>
      </c>
      <c r="AZ107" s="595" t="s">
        <v>887</v>
      </c>
      <c r="BA107" s="595" t="s">
        <v>887</v>
      </c>
      <c r="BB107" s="595" t="s">
        <v>887</v>
      </c>
      <c r="BC107" s="595" t="s">
        <v>887</v>
      </c>
      <c r="BD107" s="595" t="s">
        <v>887</v>
      </c>
      <c r="BE107" s="599"/>
      <c r="BF107" s="618"/>
      <c r="BG107" s="618"/>
      <c r="BH107" s="618"/>
      <c r="BI107" s="592" t="s">
        <v>887</v>
      </c>
      <c r="BJ107" s="618"/>
      <c r="BK107" s="618"/>
      <c r="BL107" s="599"/>
      <c r="BM107" s="618"/>
      <c r="BN107" s="618"/>
      <c r="BO107" s="618"/>
      <c r="BP107" s="618"/>
      <c r="BQ107" s="618"/>
      <c r="BR107" s="618"/>
      <c r="BS107" s="618"/>
      <c r="BT107" s="618"/>
      <c r="BU107" s="618"/>
      <c r="BV107" s="618"/>
      <c r="BW107" s="618"/>
      <c r="BX107" s="618"/>
      <c r="BY107" s="618"/>
      <c r="BZ107" s="618"/>
      <c r="CA107" s="618"/>
      <c r="CB107" s="618"/>
      <c r="CC107" s="618"/>
      <c r="CD107" s="618"/>
      <c r="CE107" s="618"/>
      <c r="CF107" s="618"/>
      <c r="CG107" s="618"/>
      <c r="CH107" s="618"/>
      <c r="CI107" s="618"/>
      <c r="CJ107" s="618"/>
      <c r="CK107" s="618"/>
      <c r="CL107" s="618"/>
      <c r="CM107" s="618"/>
      <c r="CN107" s="618"/>
      <c r="CO107" s="618"/>
      <c r="CP107" s="618"/>
      <c r="CQ107" s="618"/>
      <c r="CR107" s="618"/>
      <c r="CS107" s="618"/>
    </row>
    <row r="108" spans="1:97" s="14" customFormat="1" x14ac:dyDescent="0.25">
      <c r="A108" s="8">
        <v>104</v>
      </c>
      <c r="B108" s="20" t="s">
        <v>765</v>
      </c>
      <c r="C108" s="20"/>
      <c r="D108" s="20" t="s">
        <v>1</v>
      </c>
      <c r="E108" s="20" t="s">
        <v>75</v>
      </c>
      <c r="F108" s="20" t="s">
        <v>8</v>
      </c>
      <c r="G108" s="595" t="s">
        <v>887</v>
      </c>
      <c r="H108" s="595" t="s">
        <v>887</v>
      </c>
      <c r="I108" s="595" t="s">
        <v>887</v>
      </c>
      <c r="J108" s="595" t="s">
        <v>887</v>
      </c>
      <c r="K108" s="595" t="s">
        <v>887</v>
      </c>
      <c r="L108" s="595" t="s">
        <v>887</v>
      </c>
      <c r="M108" s="595" t="s">
        <v>887</v>
      </c>
      <c r="N108" s="595" t="s">
        <v>887</v>
      </c>
      <c r="O108" s="595" t="s">
        <v>887</v>
      </c>
      <c r="P108" s="595" t="s">
        <v>887</v>
      </c>
      <c r="Q108" s="595" t="s">
        <v>887</v>
      </c>
      <c r="R108" s="595" t="s">
        <v>887</v>
      </c>
      <c r="S108" s="595" t="s">
        <v>887</v>
      </c>
      <c r="T108" s="595" t="s">
        <v>887</v>
      </c>
      <c r="U108" s="595" t="s">
        <v>887</v>
      </c>
      <c r="V108" s="595" t="s">
        <v>887</v>
      </c>
      <c r="W108" s="595" t="s">
        <v>887</v>
      </c>
      <c r="X108" s="595" t="s">
        <v>887</v>
      </c>
      <c r="Y108" s="595" t="s">
        <v>887</v>
      </c>
      <c r="Z108" s="595" t="s">
        <v>887</v>
      </c>
      <c r="AA108" s="595" t="s">
        <v>887</v>
      </c>
      <c r="AB108" s="595" t="s">
        <v>887</v>
      </c>
      <c r="AC108" s="595" t="s">
        <v>887</v>
      </c>
      <c r="AD108" s="595" t="s">
        <v>887</v>
      </c>
      <c r="AE108" s="595" t="s">
        <v>887</v>
      </c>
      <c r="AF108" s="595" t="s">
        <v>887</v>
      </c>
      <c r="AG108" s="595" t="s">
        <v>887</v>
      </c>
      <c r="AH108" s="595" t="s">
        <v>887</v>
      </c>
      <c r="AI108" s="595" t="s">
        <v>887</v>
      </c>
      <c r="AJ108" s="595" t="s">
        <v>887</v>
      </c>
      <c r="AK108" s="595" t="s">
        <v>887</v>
      </c>
      <c r="AL108" s="595" t="s">
        <v>887</v>
      </c>
      <c r="AM108" s="595" t="s">
        <v>887</v>
      </c>
      <c r="AN108" s="595" t="s">
        <v>887</v>
      </c>
      <c r="AO108" s="595" t="s">
        <v>887</v>
      </c>
      <c r="AP108" s="595" t="s">
        <v>887</v>
      </c>
      <c r="AQ108" s="595" t="s">
        <v>887</v>
      </c>
      <c r="AR108" s="595" t="s">
        <v>887</v>
      </c>
      <c r="AS108" s="595" t="s">
        <v>887</v>
      </c>
      <c r="AT108" s="595" t="s">
        <v>887</v>
      </c>
      <c r="AU108" s="595" t="s">
        <v>887</v>
      </c>
      <c r="AV108" s="595" t="s">
        <v>887</v>
      </c>
      <c r="AW108" s="595" t="s">
        <v>887</v>
      </c>
      <c r="AX108" s="595" t="s">
        <v>887</v>
      </c>
      <c r="AY108" s="595" t="s">
        <v>887</v>
      </c>
      <c r="AZ108" s="595" t="s">
        <v>887</v>
      </c>
      <c r="BA108" s="595" t="s">
        <v>887</v>
      </c>
      <c r="BB108" s="595" t="s">
        <v>887</v>
      </c>
      <c r="BC108" s="595" t="s">
        <v>887</v>
      </c>
      <c r="BD108" s="595" t="s">
        <v>887</v>
      </c>
      <c r="BE108" s="598"/>
      <c r="BF108" s="617"/>
      <c r="BG108" s="617"/>
      <c r="BH108" s="617"/>
      <c r="BI108" s="592">
        <v>40001</v>
      </c>
      <c r="BJ108" s="617"/>
      <c r="BK108" s="617"/>
      <c r="BL108" s="611"/>
      <c r="BM108" s="617"/>
      <c r="BN108" s="617"/>
      <c r="BO108" s="617"/>
      <c r="BP108" s="617"/>
      <c r="BQ108" s="617"/>
      <c r="BR108" s="617"/>
      <c r="BS108" s="617"/>
      <c r="BT108" s="617"/>
      <c r="BU108" s="617"/>
      <c r="BV108" s="617"/>
      <c r="BW108" s="617"/>
      <c r="BX108" s="617"/>
      <c r="BY108" s="617"/>
      <c r="BZ108" s="617"/>
      <c r="CA108" s="617"/>
      <c r="CB108" s="617"/>
      <c r="CC108" s="617"/>
      <c r="CD108" s="617"/>
      <c r="CE108" s="617"/>
      <c r="CF108" s="617"/>
      <c r="CG108" s="617"/>
      <c r="CH108" s="617"/>
      <c r="CI108" s="617"/>
      <c r="CJ108" s="617"/>
      <c r="CK108" s="617"/>
      <c r="CL108" s="617"/>
      <c r="CM108" s="617"/>
      <c r="CN108" s="617"/>
      <c r="CO108" s="617"/>
      <c r="CP108" s="617"/>
      <c r="CQ108" s="617"/>
      <c r="CR108" s="617"/>
      <c r="CS108" s="617"/>
    </row>
    <row r="109" spans="1:97" s="14" customFormat="1" x14ac:dyDescent="0.25">
      <c r="A109" s="8">
        <v>105</v>
      </c>
      <c r="B109" s="562" t="s">
        <v>764</v>
      </c>
      <c r="C109" s="562"/>
      <c r="D109" s="20" t="s">
        <v>1</v>
      </c>
      <c r="E109" s="20" t="s">
        <v>75</v>
      </c>
      <c r="F109" s="20" t="s">
        <v>8</v>
      </c>
      <c r="G109" s="595" t="s">
        <v>887</v>
      </c>
      <c r="H109" s="595">
        <v>10002</v>
      </c>
      <c r="I109" s="595" t="s">
        <v>887</v>
      </c>
      <c r="J109" s="595">
        <v>10004</v>
      </c>
      <c r="K109" s="595" t="s">
        <v>887</v>
      </c>
      <c r="L109" s="595" t="s">
        <v>887</v>
      </c>
      <c r="M109" s="595">
        <v>10002</v>
      </c>
      <c r="N109" s="595" t="s">
        <v>887</v>
      </c>
      <c r="O109" s="595">
        <v>10004</v>
      </c>
      <c r="P109" s="595" t="s">
        <v>887</v>
      </c>
      <c r="Q109" s="595" t="s">
        <v>887</v>
      </c>
      <c r="R109" s="595">
        <v>10002</v>
      </c>
      <c r="S109" s="595" t="s">
        <v>887</v>
      </c>
      <c r="T109" s="595">
        <v>10004</v>
      </c>
      <c r="U109" s="595" t="s">
        <v>887</v>
      </c>
      <c r="V109" s="595" t="s">
        <v>887</v>
      </c>
      <c r="W109" s="595" t="s">
        <v>887</v>
      </c>
      <c r="X109" s="595" t="s">
        <v>887</v>
      </c>
      <c r="Y109" s="595" t="s">
        <v>887</v>
      </c>
      <c r="Z109" s="595" t="s">
        <v>887</v>
      </c>
      <c r="AA109" s="595" t="s">
        <v>887</v>
      </c>
      <c r="AB109" s="595">
        <v>10002</v>
      </c>
      <c r="AC109" s="595" t="s">
        <v>887</v>
      </c>
      <c r="AD109" s="595">
        <v>10004</v>
      </c>
      <c r="AE109" s="595" t="s">
        <v>887</v>
      </c>
      <c r="AF109" s="595" t="s">
        <v>887</v>
      </c>
      <c r="AG109" s="595">
        <v>10002</v>
      </c>
      <c r="AH109" s="595" t="s">
        <v>887</v>
      </c>
      <c r="AI109" s="595">
        <v>10004</v>
      </c>
      <c r="AJ109" s="595" t="s">
        <v>887</v>
      </c>
      <c r="AK109" s="595" t="s">
        <v>887</v>
      </c>
      <c r="AL109" s="595">
        <v>10002</v>
      </c>
      <c r="AM109" s="595" t="s">
        <v>887</v>
      </c>
      <c r="AN109" s="595">
        <v>10004</v>
      </c>
      <c r="AO109" s="595" t="s">
        <v>887</v>
      </c>
      <c r="AP109" s="595" t="s">
        <v>887</v>
      </c>
      <c r="AQ109" s="595">
        <v>10002</v>
      </c>
      <c r="AR109" s="595" t="s">
        <v>887</v>
      </c>
      <c r="AS109" s="595">
        <v>10004</v>
      </c>
      <c r="AT109" s="595" t="s">
        <v>887</v>
      </c>
      <c r="AU109" s="595" t="s">
        <v>887</v>
      </c>
      <c r="AV109" s="595" t="s">
        <v>887</v>
      </c>
      <c r="AW109" s="595" t="s">
        <v>887</v>
      </c>
      <c r="AX109" s="595" t="s">
        <v>887</v>
      </c>
      <c r="AY109" s="595" t="s">
        <v>887</v>
      </c>
      <c r="AZ109" s="595" t="s">
        <v>887</v>
      </c>
      <c r="BA109" s="595">
        <v>10002</v>
      </c>
      <c r="BB109" s="595" t="s">
        <v>887</v>
      </c>
      <c r="BC109" s="595">
        <v>10004</v>
      </c>
      <c r="BD109" s="595" t="s">
        <v>887</v>
      </c>
      <c r="BE109" s="598"/>
      <c r="BF109" s="617"/>
      <c r="BG109" s="617"/>
      <c r="BH109" s="617"/>
      <c r="BI109" s="592" t="s">
        <v>887</v>
      </c>
      <c r="BJ109" s="617"/>
      <c r="BK109" s="617"/>
      <c r="BL109" s="611"/>
      <c r="BM109" s="617"/>
      <c r="BN109" s="617"/>
      <c r="BO109" s="617"/>
      <c r="BP109" s="617"/>
      <c r="BQ109" s="617"/>
      <c r="BR109" s="617"/>
      <c r="BS109" s="617"/>
      <c r="BT109" s="617"/>
      <c r="BU109" s="617"/>
      <c r="BV109" s="617"/>
      <c r="BW109" s="617"/>
      <c r="BX109" s="617"/>
      <c r="BY109" s="617"/>
      <c r="BZ109" s="617"/>
      <c r="CA109" s="617"/>
      <c r="CB109" s="617"/>
      <c r="CC109" s="617"/>
      <c r="CD109" s="617"/>
      <c r="CE109" s="617"/>
      <c r="CF109" s="617"/>
      <c r="CG109" s="617"/>
      <c r="CH109" s="617"/>
      <c r="CI109" s="617"/>
      <c r="CJ109" s="617"/>
      <c r="CK109" s="617"/>
      <c r="CL109" s="617"/>
      <c r="CM109" s="617"/>
      <c r="CN109" s="617"/>
      <c r="CO109" s="617"/>
      <c r="CP109" s="617"/>
      <c r="CQ109" s="617"/>
      <c r="CR109" s="617"/>
      <c r="CS109" s="617"/>
    </row>
    <row r="110" spans="1:97" s="14" customFormat="1" x14ac:dyDescent="0.25">
      <c r="A110" s="8">
        <v>106</v>
      </c>
      <c r="B110" s="20" t="s">
        <v>763</v>
      </c>
      <c r="C110" s="20"/>
      <c r="D110" s="20" t="s">
        <v>1</v>
      </c>
      <c r="E110" s="20" t="s">
        <v>75</v>
      </c>
      <c r="F110" s="20" t="s">
        <v>8</v>
      </c>
      <c r="G110" s="595" t="s">
        <v>887</v>
      </c>
      <c r="H110" s="595" t="s">
        <v>887</v>
      </c>
      <c r="I110" s="595" t="s">
        <v>887</v>
      </c>
      <c r="J110" s="595" t="s">
        <v>887</v>
      </c>
      <c r="K110" s="595" t="s">
        <v>887</v>
      </c>
      <c r="L110" s="595" t="s">
        <v>887</v>
      </c>
      <c r="M110" s="595" t="s">
        <v>887</v>
      </c>
      <c r="N110" s="595" t="s">
        <v>887</v>
      </c>
      <c r="O110" s="595" t="s">
        <v>887</v>
      </c>
      <c r="P110" s="595" t="s">
        <v>887</v>
      </c>
      <c r="Q110" s="595" t="s">
        <v>887</v>
      </c>
      <c r="R110" s="595" t="s">
        <v>887</v>
      </c>
      <c r="S110" s="595" t="s">
        <v>887</v>
      </c>
      <c r="T110" s="595" t="s">
        <v>887</v>
      </c>
      <c r="U110" s="595" t="s">
        <v>887</v>
      </c>
      <c r="V110" s="595" t="s">
        <v>887</v>
      </c>
      <c r="W110" s="595" t="s">
        <v>887</v>
      </c>
      <c r="X110" s="595" t="s">
        <v>887</v>
      </c>
      <c r="Y110" s="595" t="s">
        <v>887</v>
      </c>
      <c r="Z110" s="595" t="s">
        <v>887</v>
      </c>
      <c r="AA110" s="595" t="s">
        <v>887</v>
      </c>
      <c r="AB110" s="595" t="s">
        <v>887</v>
      </c>
      <c r="AC110" s="595" t="s">
        <v>887</v>
      </c>
      <c r="AD110" s="595" t="s">
        <v>887</v>
      </c>
      <c r="AE110" s="595" t="s">
        <v>887</v>
      </c>
      <c r="AF110" s="595" t="s">
        <v>887</v>
      </c>
      <c r="AG110" s="595" t="s">
        <v>887</v>
      </c>
      <c r="AH110" s="595" t="s">
        <v>887</v>
      </c>
      <c r="AI110" s="595" t="s">
        <v>887</v>
      </c>
      <c r="AJ110" s="595" t="s">
        <v>887</v>
      </c>
      <c r="AK110" s="595" t="s">
        <v>887</v>
      </c>
      <c r="AL110" s="595" t="s">
        <v>887</v>
      </c>
      <c r="AM110" s="595" t="s">
        <v>887</v>
      </c>
      <c r="AN110" s="595" t="s">
        <v>887</v>
      </c>
      <c r="AO110" s="595" t="s">
        <v>887</v>
      </c>
      <c r="AP110" s="595" t="s">
        <v>887</v>
      </c>
      <c r="AQ110" s="595" t="s">
        <v>887</v>
      </c>
      <c r="AR110" s="595" t="s">
        <v>887</v>
      </c>
      <c r="AS110" s="595" t="s">
        <v>887</v>
      </c>
      <c r="AT110" s="595" t="s">
        <v>887</v>
      </c>
      <c r="AU110" s="595" t="s">
        <v>887</v>
      </c>
      <c r="AV110" s="595" t="s">
        <v>887</v>
      </c>
      <c r="AW110" s="595" t="s">
        <v>887</v>
      </c>
      <c r="AX110" s="595" t="s">
        <v>887</v>
      </c>
      <c r="AY110" s="595" t="s">
        <v>887</v>
      </c>
      <c r="AZ110" s="595" t="s">
        <v>887</v>
      </c>
      <c r="BA110" s="595" t="s">
        <v>887</v>
      </c>
      <c r="BB110" s="595" t="s">
        <v>887</v>
      </c>
      <c r="BC110" s="595" t="s">
        <v>887</v>
      </c>
      <c r="BD110" s="595" t="s">
        <v>887</v>
      </c>
      <c r="BE110" s="592"/>
      <c r="BF110" s="617"/>
      <c r="BG110" s="617"/>
      <c r="BH110" s="617"/>
      <c r="BI110" s="592" t="s">
        <v>887</v>
      </c>
      <c r="BJ110" s="617"/>
      <c r="BK110" s="617"/>
      <c r="BL110" s="611"/>
      <c r="BM110" s="617"/>
      <c r="BN110" s="617"/>
      <c r="BO110" s="617"/>
      <c r="BP110" s="617"/>
      <c r="BQ110" s="617"/>
      <c r="BR110" s="617"/>
      <c r="BS110" s="617"/>
      <c r="BT110" s="617"/>
      <c r="BU110" s="617"/>
      <c r="BV110" s="617"/>
      <c r="BW110" s="617"/>
      <c r="BX110" s="617"/>
      <c r="BY110" s="617"/>
      <c r="BZ110" s="617"/>
      <c r="CA110" s="617"/>
      <c r="CB110" s="617"/>
      <c r="CC110" s="617"/>
      <c r="CD110" s="617"/>
      <c r="CE110" s="617"/>
      <c r="CF110" s="617"/>
      <c r="CG110" s="617"/>
      <c r="CH110" s="617"/>
      <c r="CI110" s="617"/>
      <c r="CJ110" s="617"/>
      <c r="CK110" s="617"/>
      <c r="CL110" s="617"/>
      <c r="CM110" s="617"/>
      <c r="CN110" s="617"/>
      <c r="CO110" s="617"/>
      <c r="CP110" s="617"/>
      <c r="CQ110" s="617"/>
      <c r="CR110" s="617"/>
      <c r="CS110" s="617"/>
    </row>
    <row r="111" spans="1:97" s="14" customFormat="1" x14ac:dyDescent="0.25">
      <c r="A111" s="8">
        <v>107</v>
      </c>
      <c r="B111" s="20" t="s">
        <v>420</v>
      </c>
      <c r="C111" s="20"/>
      <c r="D111" s="20"/>
      <c r="E111" s="20" t="s">
        <v>75</v>
      </c>
      <c r="F111" s="20" t="s">
        <v>6</v>
      </c>
      <c r="G111" s="595" t="s">
        <v>887</v>
      </c>
      <c r="H111" s="595" t="s">
        <v>887</v>
      </c>
      <c r="I111" s="595" t="s">
        <v>887</v>
      </c>
      <c r="J111" s="595" t="s">
        <v>887</v>
      </c>
      <c r="K111" s="595" t="s">
        <v>887</v>
      </c>
      <c r="L111" s="595" t="s">
        <v>887</v>
      </c>
      <c r="M111" s="595" t="s">
        <v>887</v>
      </c>
      <c r="N111" s="595" t="s">
        <v>887</v>
      </c>
      <c r="O111" s="595" t="s">
        <v>887</v>
      </c>
      <c r="P111" s="595" t="s">
        <v>887</v>
      </c>
      <c r="Q111" s="595" t="s">
        <v>887</v>
      </c>
      <c r="R111" s="595" t="s">
        <v>887</v>
      </c>
      <c r="S111" s="595"/>
      <c r="T111" s="595" t="s">
        <v>887</v>
      </c>
      <c r="U111" s="595" t="s">
        <v>887</v>
      </c>
      <c r="V111" s="595" t="s">
        <v>887</v>
      </c>
      <c r="W111" s="595" t="s">
        <v>887</v>
      </c>
      <c r="X111" s="595" t="s">
        <v>887</v>
      </c>
      <c r="Y111" s="595" t="s">
        <v>887</v>
      </c>
      <c r="Z111" s="595" t="s">
        <v>887</v>
      </c>
      <c r="AA111" s="595" t="s">
        <v>887</v>
      </c>
      <c r="AB111" s="595" t="s">
        <v>887</v>
      </c>
      <c r="AC111" s="595" t="s">
        <v>887</v>
      </c>
      <c r="AD111" s="595" t="s">
        <v>887</v>
      </c>
      <c r="AE111" s="595" t="s">
        <v>887</v>
      </c>
      <c r="AF111" s="595" t="s">
        <v>887</v>
      </c>
      <c r="AG111" s="595" t="s">
        <v>887</v>
      </c>
      <c r="AH111" s="595" t="s">
        <v>887</v>
      </c>
      <c r="AI111" s="595" t="s">
        <v>887</v>
      </c>
      <c r="AJ111" s="595" t="s">
        <v>887</v>
      </c>
      <c r="AK111" s="595" t="s">
        <v>887</v>
      </c>
      <c r="AL111" s="595" t="s">
        <v>887</v>
      </c>
      <c r="AM111" s="595" t="s">
        <v>887</v>
      </c>
      <c r="AN111" s="595" t="s">
        <v>887</v>
      </c>
      <c r="AO111" s="595" t="s">
        <v>887</v>
      </c>
      <c r="AP111" s="595" t="s">
        <v>887</v>
      </c>
      <c r="AQ111" s="595" t="s">
        <v>887</v>
      </c>
      <c r="AR111" s="595" t="s">
        <v>887</v>
      </c>
      <c r="AS111" s="595" t="s">
        <v>887</v>
      </c>
      <c r="AT111" s="595" t="s">
        <v>887</v>
      </c>
      <c r="AU111" s="595" t="s">
        <v>887</v>
      </c>
      <c r="AV111" s="595" t="s">
        <v>887</v>
      </c>
      <c r="AW111" s="595" t="s">
        <v>887</v>
      </c>
      <c r="AX111" s="595" t="s">
        <v>887</v>
      </c>
      <c r="AY111" s="595" t="s">
        <v>887</v>
      </c>
      <c r="AZ111" s="595" t="s">
        <v>887</v>
      </c>
      <c r="BA111" s="595" t="s">
        <v>887</v>
      </c>
      <c r="BB111" s="595" t="s">
        <v>887</v>
      </c>
      <c r="BC111" s="595" t="s">
        <v>887</v>
      </c>
      <c r="BD111" s="595" t="s">
        <v>887</v>
      </c>
      <c r="BE111" s="599"/>
      <c r="BF111" s="618"/>
      <c r="BG111" s="618"/>
      <c r="BH111" s="618"/>
      <c r="BI111" s="592" t="s">
        <v>887</v>
      </c>
      <c r="BJ111" s="618"/>
      <c r="BK111" s="618"/>
      <c r="BL111" s="599"/>
      <c r="BM111" s="618"/>
      <c r="BN111" s="618"/>
      <c r="BO111" s="618"/>
      <c r="BP111" s="618"/>
      <c r="BQ111" s="618"/>
      <c r="BR111" s="618"/>
      <c r="BS111" s="618"/>
      <c r="BT111" s="618"/>
      <c r="BU111" s="618"/>
      <c r="BV111" s="618"/>
      <c r="BW111" s="618"/>
      <c r="BX111" s="618"/>
      <c r="BY111" s="618"/>
      <c r="BZ111" s="618"/>
      <c r="CA111" s="618"/>
      <c r="CB111" s="618"/>
      <c r="CC111" s="618"/>
      <c r="CD111" s="618"/>
      <c r="CE111" s="618"/>
      <c r="CF111" s="618"/>
      <c r="CG111" s="618"/>
      <c r="CH111" s="618"/>
      <c r="CI111" s="618"/>
      <c r="CJ111" s="618"/>
      <c r="CK111" s="618"/>
      <c r="CL111" s="618"/>
      <c r="CM111" s="618"/>
      <c r="CN111" s="618"/>
      <c r="CO111" s="618"/>
      <c r="CP111" s="618"/>
      <c r="CQ111" s="618"/>
      <c r="CR111" s="618"/>
      <c r="CS111" s="618"/>
    </row>
    <row r="112" spans="1:97" s="14" customFormat="1" x14ac:dyDescent="0.25">
      <c r="A112" s="8">
        <v>108</v>
      </c>
      <c r="B112" s="4" t="s">
        <v>781</v>
      </c>
      <c r="C112" s="4"/>
      <c r="D112" s="4" t="s">
        <v>1</v>
      </c>
      <c r="E112" s="4" t="s">
        <v>75</v>
      </c>
      <c r="F112" s="4" t="s">
        <v>8</v>
      </c>
      <c r="G112" s="595" t="s">
        <v>887</v>
      </c>
      <c r="H112" s="595" t="s">
        <v>887</v>
      </c>
      <c r="I112" s="595" t="s">
        <v>887</v>
      </c>
      <c r="J112" s="595" t="s">
        <v>887</v>
      </c>
      <c r="K112" s="595" t="s">
        <v>887</v>
      </c>
      <c r="L112" s="595" t="s">
        <v>887</v>
      </c>
      <c r="M112" s="595" t="s">
        <v>887</v>
      </c>
      <c r="N112" s="595" t="s">
        <v>887</v>
      </c>
      <c r="O112" s="595" t="s">
        <v>887</v>
      </c>
      <c r="P112" s="595" t="s">
        <v>887</v>
      </c>
      <c r="Q112" s="595" t="s">
        <v>887</v>
      </c>
      <c r="R112" s="595" t="s">
        <v>887</v>
      </c>
      <c r="S112" s="595" t="s">
        <v>887</v>
      </c>
      <c r="T112" s="595" t="s">
        <v>887</v>
      </c>
      <c r="U112" s="595" t="s">
        <v>887</v>
      </c>
      <c r="V112" s="595" t="s">
        <v>887</v>
      </c>
      <c r="W112" s="595" t="s">
        <v>887</v>
      </c>
      <c r="X112" s="595" t="s">
        <v>887</v>
      </c>
      <c r="Y112" s="595" t="s">
        <v>887</v>
      </c>
      <c r="Z112" s="595" t="s">
        <v>887</v>
      </c>
      <c r="AA112" s="595" t="s">
        <v>887</v>
      </c>
      <c r="AB112" s="595" t="s">
        <v>887</v>
      </c>
      <c r="AC112" s="595" t="s">
        <v>887</v>
      </c>
      <c r="AD112" s="595" t="s">
        <v>887</v>
      </c>
      <c r="AE112" s="595" t="s">
        <v>887</v>
      </c>
      <c r="AF112" s="595" t="s">
        <v>887</v>
      </c>
      <c r="AG112" s="595" t="s">
        <v>887</v>
      </c>
      <c r="AH112" s="595" t="s">
        <v>887</v>
      </c>
      <c r="AI112" s="595" t="s">
        <v>887</v>
      </c>
      <c r="AJ112" s="595" t="s">
        <v>887</v>
      </c>
      <c r="AK112" s="595" t="s">
        <v>887</v>
      </c>
      <c r="AL112" s="595" t="s">
        <v>887</v>
      </c>
      <c r="AM112" s="595" t="s">
        <v>887</v>
      </c>
      <c r="AN112" s="595" t="s">
        <v>887</v>
      </c>
      <c r="AO112" s="595" t="s">
        <v>887</v>
      </c>
      <c r="AP112" s="595" t="s">
        <v>887</v>
      </c>
      <c r="AQ112" s="595" t="s">
        <v>887</v>
      </c>
      <c r="AR112" s="595" t="s">
        <v>887</v>
      </c>
      <c r="AS112" s="595" t="s">
        <v>887</v>
      </c>
      <c r="AT112" s="595" t="s">
        <v>887</v>
      </c>
      <c r="AU112" s="595" t="s">
        <v>887</v>
      </c>
      <c r="AV112" s="595" t="s">
        <v>887</v>
      </c>
      <c r="AW112" s="595" t="s">
        <v>887</v>
      </c>
      <c r="AX112" s="595" t="s">
        <v>887</v>
      </c>
      <c r="AY112" s="595" t="s">
        <v>887</v>
      </c>
      <c r="AZ112" s="595" t="s">
        <v>887</v>
      </c>
      <c r="BA112" s="595" t="s">
        <v>887</v>
      </c>
      <c r="BB112" s="595" t="s">
        <v>887</v>
      </c>
      <c r="BC112" s="595" t="s">
        <v>887</v>
      </c>
      <c r="BD112" s="595" t="s">
        <v>887</v>
      </c>
      <c r="BE112" s="592"/>
      <c r="BF112" s="617"/>
      <c r="BG112" s="617"/>
      <c r="BH112" s="617"/>
      <c r="BI112" s="592" t="s">
        <v>887</v>
      </c>
      <c r="BJ112" s="617"/>
      <c r="BK112" s="617"/>
      <c r="BL112" s="611"/>
      <c r="BM112" s="617"/>
      <c r="BN112" s="617"/>
      <c r="BO112" s="617"/>
      <c r="BP112" s="617"/>
      <c r="BQ112" s="617"/>
      <c r="BR112" s="617"/>
      <c r="BS112" s="617"/>
      <c r="BT112" s="617"/>
      <c r="BU112" s="617"/>
      <c r="BV112" s="617"/>
      <c r="BW112" s="617"/>
      <c r="BX112" s="617"/>
      <c r="BY112" s="617"/>
      <c r="BZ112" s="617"/>
      <c r="CA112" s="617"/>
      <c r="CB112" s="617"/>
      <c r="CC112" s="617"/>
      <c r="CD112" s="617"/>
      <c r="CE112" s="617"/>
      <c r="CF112" s="617"/>
      <c r="CG112" s="617"/>
      <c r="CH112" s="617"/>
      <c r="CI112" s="617"/>
      <c r="CJ112" s="617"/>
      <c r="CK112" s="617"/>
      <c r="CL112" s="617"/>
      <c r="CM112" s="617"/>
      <c r="CN112" s="617"/>
      <c r="CO112" s="617"/>
      <c r="CP112" s="617"/>
      <c r="CQ112" s="617"/>
      <c r="CR112" s="617"/>
      <c r="CS112" s="617"/>
    </row>
    <row r="113" spans="1:97" s="14" customFormat="1" x14ac:dyDescent="0.25">
      <c r="A113" s="8">
        <v>109</v>
      </c>
      <c r="B113" s="4" t="s">
        <v>38</v>
      </c>
      <c r="C113" s="4"/>
      <c r="D113" s="4" t="s">
        <v>1</v>
      </c>
      <c r="E113" s="4" t="s">
        <v>75</v>
      </c>
      <c r="F113" s="4" t="s">
        <v>8</v>
      </c>
      <c r="G113" s="595" t="s">
        <v>887</v>
      </c>
      <c r="H113" s="595" t="s">
        <v>887</v>
      </c>
      <c r="I113" s="595" t="s">
        <v>887</v>
      </c>
      <c r="J113" s="595" t="s">
        <v>887</v>
      </c>
      <c r="K113" s="595" t="s">
        <v>887</v>
      </c>
      <c r="L113" s="595" t="s">
        <v>887</v>
      </c>
      <c r="M113" s="595" t="s">
        <v>887</v>
      </c>
      <c r="N113" s="595" t="s">
        <v>887</v>
      </c>
      <c r="O113" s="595" t="s">
        <v>887</v>
      </c>
      <c r="P113" s="595" t="s">
        <v>887</v>
      </c>
      <c r="Q113" s="595" t="s">
        <v>887</v>
      </c>
      <c r="R113" s="595" t="s">
        <v>887</v>
      </c>
      <c r="S113" s="595" t="s">
        <v>887</v>
      </c>
      <c r="T113" s="595" t="s">
        <v>887</v>
      </c>
      <c r="U113" s="595" t="s">
        <v>887</v>
      </c>
      <c r="V113" s="595" t="s">
        <v>887</v>
      </c>
      <c r="W113" s="595" t="s">
        <v>887</v>
      </c>
      <c r="X113" s="595" t="s">
        <v>887</v>
      </c>
      <c r="Y113" s="595" t="s">
        <v>887</v>
      </c>
      <c r="Z113" s="595" t="s">
        <v>887</v>
      </c>
      <c r="AA113" s="595" t="s">
        <v>887</v>
      </c>
      <c r="AB113" s="595" t="s">
        <v>887</v>
      </c>
      <c r="AC113" s="595" t="s">
        <v>887</v>
      </c>
      <c r="AD113" s="595" t="s">
        <v>887</v>
      </c>
      <c r="AE113" s="595" t="s">
        <v>887</v>
      </c>
      <c r="AF113" s="595" t="s">
        <v>887</v>
      </c>
      <c r="AG113" s="595" t="s">
        <v>887</v>
      </c>
      <c r="AH113" s="595" t="s">
        <v>887</v>
      </c>
      <c r="AI113" s="595" t="s">
        <v>887</v>
      </c>
      <c r="AJ113" s="595" t="s">
        <v>887</v>
      </c>
      <c r="AK113" s="595" t="s">
        <v>887</v>
      </c>
      <c r="AL113" s="595" t="s">
        <v>887</v>
      </c>
      <c r="AM113" s="595" t="s">
        <v>887</v>
      </c>
      <c r="AN113" s="595" t="s">
        <v>887</v>
      </c>
      <c r="AO113" s="595" t="s">
        <v>887</v>
      </c>
      <c r="AP113" s="595" t="s">
        <v>887</v>
      </c>
      <c r="AQ113" s="595" t="s">
        <v>887</v>
      </c>
      <c r="AR113" s="595" t="s">
        <v>887</v>
      </c>
      <c r="AS113" s="595" t="s">
        <v>887</v>
      </c>
      <c r="AT113" s="595" t="s">
        <v>887</v>
      </c>
      <c r="AU113" s="595" t="s">
        <v>887</v>
      </c>
      <c r="AV113" s="595" t="s">
        <v>887</v>
      </c>
      <c r="AW113" s="595" t="s">
        <v>887</v>
      </c>
      <c r="AX113" s="595" t="s">
        <v>887</v>
      </c>
      <c r="AY113" s="595" t="s">
        <v>887</v>
      </c>
      <c r="AZ113" s="595" t="s">
        <v>887</v>
      </c>
      <c r="BA113" s="595" t="s">
        <v>887</v>
      </c>
      <c r="BB113" s="595" t="s">
        <v>887</v>
      </c>
      <c r="BC113" s="595" t="s">
        <v>887</v>
      </c>
      <c r="BD113" s="595" t="s">
        <v>887</v>
      </c>
      <c r="BE113" s="592"/>
      <c r="BF113" s="617"/>
      <c r="BG113" s="617"/>
      <c r="BH113" s="617"/>
      <c r="BI113" s="592" t="s">
        <v>887</v>
      </c>
      <c r="BJ113" s="617"/>
      <c r="BK113" s="617"/>
      <c r="BL113" s="611"/>
      <c r="BM113" s="617"/>
      <c r="BN113" s="617"/>
      <c r="BO113" s="617"/>
      <c r="BP113" s="617"/>
      <c r="BQ113" s="617"/>
      <c r="BR113" s="617"/>
      <c r="BS113" s="617"/>
      <c r="BT113" s="617"/>
      <c r="BU113" s="617"/>
      <c r="BV113" s="617"/>
      <c r="BW113" s="617"/>
      <c r="BX113" s="617"/>
      <c r="BY113" s="617"/>
      <c r="BZ113" s="617"/>
      <c r="CA113" s="617"/>
      <c r="CB113" s="617"/>
      <c r="CC113" s="617"/>
      <c r="CD113" s="617"/>
      <c r="CE113" s="617"/>
      <c r="CF113" s="617"/>
      <c r="CG113" s="617"/>
      <c r="CH113" s="617"/>
      <c r="CI113" s="617"/>
      <c r="CJ113" s="617"/>
      <c r="CK113" s="617"/>
      <c r="CL113" s="617"/>
      <c r="CM113" s="617"/>
      <c r="CN113" s="617"/>
      <c r="CO113" s="617"/>
      <c r="CP113" s="617"/>
      <c r="CQ113" s="617"/>
      <c r="CR113" s="617"/>
      <c r="CS113" s="617"/>
    </row>
    <row r="114" spans="1:97" s="14" customFormat="1" x14ac:dyDescent="0.25">
      <c r="A114" s="8">
        <v>110</v>
      </c>
      <c r="B114" s="4" t="s">
        <v>39</v>
      </c>
      <c r="C114" s="4"/>
      <c r="D114" s="4" t="s">
        <v>1</v>
      </c>
      <c r="E114" s="4" t="s">
        <v>75</v>
      </c>
      <c r="F114" s="20" t="s">
        <v>8</v>
      </c>
      <c r="G114" s="595" t="s">
        <v>887</v>
      </c>
      <c r="H114" s="595">
        <v>10002</v>
      </c>
      <c r="I114" s="595" t="s">
        <v>887</v>
      </c>
      <c r="J114" s="595">
        <v>10004</v>
      </c>
      <c r="K114" s="595" t="s">
        <v>887</v>
      </c>
      <c r="L114" s="595" t="s">
        <v>887</v>
      </c>
      <c r="M114" s="595">
        <v>10002</v>
      </c>
      <c r="N114" s="595" t="s">
        <v>887</v>
      </c>
      <c r="O114" s="595">
        <v>10004</v>
      </c>
      <c r="P114" s="595" t="s">
        <v>887</v>
      </c>
      <c r="Q114" s="595" t="s">
        <v>887</v>
      </c>
      <c r="R114" s="595">
        <v>10002</v>
      </c>
      <c r="S114" s="595" t="s">
        <v>887</v>
      </c>
      <c r="T114" s="595">
        <v>10004</v>
      </c>
      <c r="U114" s="595" t="s">
        <v>887</v>
      </c>
      <c r="V114" s="595" t="s">
        <v>887</v>
      </c>
      <c r="W114" s="595" t="s">
        <v>887</v>
      </c>
      <c r="X114" s="595" t="s">
        <v>887</v>
      </c>
      <c r="Y114" s="595" t="s">
        <v>887</v>
      </c>
      <c r="Z114" s="595" t="s">
        <v>887</v>
      </c>
      <c r="AA114" s="595" t="s">
        <v>887</v>
      </c>
      <c r="AB114" s="595">
        <v>10002</v>
      </c>
      <c r="AC114" s="595" t="s">
        <v>887</v>
      </c>
      <c r="AD114" s="595">
        <v>10004</v>
      </c>
      <c r="AE114" s="595" t="s">
        <v>887</v>
      </c>
      <c r="AF114" s="595" t="s">
        <v>887</v>
      </c>
      <c r="AG114" s="595">
        <v>10002</v>
      </c>
      <c r="AH114" s="595" t="s">
        <v>887</v>
      </c>
      <c r="AI114" s="595">
        <v>10004</v>
      </c>
      <c r="AJ114" s="595" t="s">
        <v>887</v>
      </c>
      <c r="AK114" s="595" t="s">
        <v>887</v>
      </c>
      <c r="AL114" s="595">
        <v>10002</v>
      </c>
      <c r="AM114" s="595" t="s">
        <v>887</v>
      </c>
      <c r="AN114" s="595">
        <v>10004</v>
      </c>
      <c r="AO114" s="595" t="s">
        <v>887</v>
      </c>
      <c r="AP114" s="595" t="s">
        <v>887</v>
      </c>
      <c r="AQ114" s="595">
        <v>10002</v>
      </c>
      <c r="AR114" s="595" t="s">
        <v>887</v>
      </c>
      <c r="AS114" s="595">
        <v>10004</v>
      </c>
      <c r="AT114" s="595" t="s">
        <v>887</v>
      </c>
      <c r="AU114" s="595" t="s">
        <v>887</v>
      </c>
      <c r="AV114" s="595" t="s">
        <v>887</v>
      </c>
      <c r="AW114" s="595" t="s">
        <v>887</v>
      </c>
      <c r="AX114" s="595" t="s">
        <v>887</v>
      </c>
      <c r="AY114" s="595" t="s">
        <v>887</v>
      </c>
      <c r="AZ114" s="595" t="s">
        <v>887</v>
      </c>
      <c r="BA114" s="595">
        <v>10002</v>
      </c>
      <c r="BB114" s="595" t="s">
        <v>887</v>
      </c>
      <c r="BC114" s="595">
        <v>10004</v>
      </c>
      <c r="BD114" s="595" t="s">
        <v>887</v>
      </c>
      <c r="BE114" s="592"/>
      <c r="BF114" s="617"/>
      <c r="BG114" s="617"/>
      <c r="BH114" s="617"/>
      <c r="BI114" s="592" t="s">
        <v>887</v>
      </c>
      <c r="BJ114" s="617"/>
      <c r="BK114" s="617"/>
      <c r="BL114" s="611"/>
      <c r="BM114" s="617"/>
      <c r="BN114" s="617"/>
      <c r="BO114" s="617"/>
      <c r="BP114" s="617"/>
      <c r="BQ114" s="617"/>
      <c r="BR114" s="617"/>
      <c r="BS114" s="617"/>
      <c r="BT114" s="617"/>
      <c r="BU114" s="617"/>
      <c r="BV114" s="617"/>
      <c r="BW114" s="617"/>
      <c r="BX114" s="617"/>
      <c r="BY114" s="617"/>
      <c r="BZ114" s="617"/>
      <c r="CA114" s="617"/>
      <c r="CB114" s="617"/>
      <c r="CC114" s="617"/>
      <c r="CD114" s="617"/>
      <c r="CE114" s="617"/>
      <c r="CF114" s="617"/>
      <c r="CG114" s="617"/>
      <c r="CH114" s="617"/>
      <c r="CI114" s="617"/>
      <c r="CJ114" s="617"/>
      <c r="CK114" s="617"/>
      <c r="CL114" s="617"/>
      <c r="CM114" s="617"/>
      <c r="CN114" s="617"/>
      <c r="CO114" s="617"/>
      <c r="CP114" s="617"/>
      <c r="CQ114" s="617"/>
      <c r="CR114" s="617"/>
      <c r="CS114" s="617"/>
    </row>
    <row r="115" spans="1:97" s="14" customFormat="1" x14ac:dyDescent="0.25">
      <c r="A115" s="8">
        <v>111</v>
      </c>
      <c r="B115" s="4" t="s">
        <v>84</v>
      </c>
      <c r="C115" s="4"/>
      <c r="D115" s="4" t="s">
        <v>1</v>
      </c>
      <c r="E115" s="4" t="s">
        <v>75</v>
      </c>
      <c r="F115" s="4" t="s">
        <v>8</v>
      </c>
      <c r="G115" s="595" t="s">
        <v>887</v>
      </c>
      <c r="H115" s="595">
        <v>10002</v>
      </c>
      <c r="I115" s="595" t="s">
        <v>887</v>
      </c>
      <c r="J115" s="595" t="s">
        <v>887</v>
      </c>
      <c r="K115" s="595" t="s">
        <v>887</v>
      </c>
      <c r="L115" s="595" t="s">
        <v>887</v>
      </c>
      <c r="M115" s="595">
        <v>10002</v>
      </c>
      <c r="N115" s="595" t="s">
        <v>887</v>
      </c>
      <c r="O115" s="595" t="s">
        <v>887</v>
      </c>
      <c r="P115" s="595" t="s">
        <v>887</v>
      </c>
      <c r="Q115" s="595" t="s">
        <v>887</v>
      </c>
      <c r="R115" s="595">
        <v>10002</v>
      </c>
      <c r="S115" s="595" t="s">
        <v>887</v>
      </c>
      <c r="T115" s="595" t="s">
        <v>887</v>
      </c>
      <c r="U115" s="595" t="s">
        <v>887</v>
      </c>
      <c r="V115" s="595" t="s">
        <v>887</v>
      </c>
      <c r="W115" s="595" t="s">
        <v>887</v>
      </c>
      <c r="X115" s="595" t="s">
        <v>887</v>
      </c>
      <c r="Y115" s="595" t="s">
        <v>887</v>
      </c>
      <c r="Z115" s="595" t="s">
        <v>887</v>
      </c>
      <c r="AA115" s="595" t="s">
        <v>887</v>
      </c>
      <c r="AB115" s="595">
        <v>10002</v>
      </c>
      <c r="AC115" s="595" t="s">
        <v>887</v>
      </c>
      <c r="AD115" s="595" t="s">
        <v>887</v>
      </c>
      <c r="AE115" s="595" t="s">
        <v>887</v>
      </c>
      <c r="AF115" s="595" t="s">
        <v>887</v>
      </c>
      <c r="AG115" s="595">
        <v>10002</v>
      </c>
      <c r="AH115" s="595" t="s">
        <v>887</v>
      </c>
      <c r="AI115" s="595" t="s">
        <v>887</v>
      </c>
      <c r="AJ115" s="595" t="s">
        <v>887</v>
      </c>
      <c r="AK115" s="595" t="s">
        <v>887</v>
      </c>
      <c r="AL115" s="595">
        <v>10002</v>
      </c>
      <c r="AM115" s="595" t="s">
        <v>887</v>
      </c>
      <c r="AN115" s="595" t="s">
        <v>887</v>
      </c>
      <c r="AO115" s="595" t="s">
        <v>887</v>
      </c>
      <c r="AP115" s="595" t="s">
        <v>887</v>
      </c>
      <c r="AQ115" s="595">
        <v>10002</v>
      </c>
      <c r="AR115" s="595" t="s">
        <v>887</v>
      </c>
      <c r="AS115" s="595" t="s">
        <v>887</v>
      </c>
      <c r="AT115" s="595" t="s">
        <v>887</v>
      </c>
      <c r="AU115" s="595" t="s">
        <v>887</v>
      </c>
      <c r="AV115" s="595" t="s">
        <v>887</v>
      </c>
      <c r="AW115" s="595" t="s">
        <v>887</v>
      </c>
      <c r="AX115" s="595" t="s">
        <v>887</v>
      </c>
      <c r="AY115" s="595" t="s">
        <v>887</v>
      </c>
      <c r="AZ115" s="595" t="s">
        <v>887</v>
      </c>
      <c r="BA115" s="595">
        <v>10002</v>
      </c>
      <c r="BB115" s="595" t="s">
        <v>887</v>
      </c>
      <c r="BC115" s="595" t="s">
        <v>887</v>
      </c>
      <c r="BD115" s="595" t="s">
        <v>887</v>
      </c>
      <c r="BE115" s="582"/>
      <c r="BF115" s="617"/>
      <c r="BG115" s="617"/>
      <c r="BH115" s="617"/>
      <c r="BI115" s="592" t="s">
        <v>887</v>
      </c>
      <c r="BJ115" s="617"/>
      <c r="BK115" s="617"/>
      <c r="BL115" s="611"/>
      <c r="BM115" s="617"/>
      <c r="BN115" s="617"/>
      <c r="BO115" s="617"/>
      <c r="BP115" s="617"/>
      <c r="BQ115" s="617"/>
      <c r="BR115" s="617"/>
      <c r="BS115" s="617"/>
      <c r="BT115" s="617"/>
      <c r="BU115" s="617"/>
      <c r="BV115" s="617"/>
      <c r="BW115" s="617"/>
      <c r="BX115" s="617"/>
      <c r="BY115" s="617"/>
      <c r="BZ115" s="617"/>
      <c r="CA115" s="617"/>
      <c r="CB115" s="617"/>
      <c r="CC115" s="617"/>
      <c r="CD115" s="617"/>
      <c r="CE115" s="617"/>
      <c r="CF115" s="617"/>
      <c r="CG115" s="617"/>
      <c r="CH115" s="617"/>
      <c r="CI115" s="617"/>
      <c r="CJ115" s="617"/>
      <c r="CK115" s="617"/>
      <c r="CL115" s="617"/>
      <c r="CM115" s="617"/>
      <c r="CN115" s="617"/>
      <c r="CO115" s="617"/>
      <c r="CP115" s="617"/>
      <c r="CQ115" s="617"/>
      <c r="CR115" s="617"/>
      <c r="CS115" s="617"/>
    </row>
    <row r="116" spans="1:97" s="14" customFormat="1" x14ac:dyDescent="0.25">
      <c r="A116" s="8">
        <v>112</v>
      </c>
      <c r="B116" s="5" t="s">
        <v>730</v>
      </c>
      <c r="C116" s="5"/>
      <c r="D116" s="4" t="s">
        <v>57</v>
      </c>
      <c r="E116" s="4" t="s">
        <v>75</v>
      </c>
      <c r="F116" s="4" t="s">
        <v>8</v>
      </c>
      <c r="G116" s="595" t="s">
        <v>887</v>
      </c>
      <c r="H116" s="595" t="s">
        <v>887</v>
      </c>
      <c r="I116" s="595" t="s">
        <v>887</v>
      </c>
      <c r="J116" s="595" t="s">
        <v>887</v>
      </c>
      <c r="K116" s="595" t="s">
        <v>887</v>
      </c>
      <c r="L116" s="595" t="s">
        <v>887</v>
      </c>
      <c r="M116" s="595" t="s">
        <v>887</v>
      </c>
      <c r="N116" s="595" t="s">
        <v>887</v>
      </c>
      <c r="O116" s="595" t="s">
        <v>887</v>
      </c>
      <c r="P116" s="595" t="s">
        <v>887</v>
      </c>
      <c r="Q116" s="595" t="s">
        <v>887</v>
      </c>
      <c r="R116" s="595" t="s">
        <v>887</v>
      </c>
      <c r="S116" s="595" t="s">
        <v>887</v>
      </c>
      <c r="T116" s="595" t="s">
        <v>887</v>
      </c>
      <c r="U116" s="595" t="s">
        <v>887</v>
      </c>
      <c r="V116" s="595" t="s">
        <v>887</v>
      </c>
      <c r="W116" s="595" t="s">
        <v>887</v>
      </c>
      <c r="X116" s="595" t="s">
        <v>887</v>
      </c>
      <c r="Y116" s="595" t="s">
        <v>887</v>
      </c>
      <c r="Z116" s="595" t="s">
        <v>887</v>
      </c>
      <c r="AA116" s="595" t="s">
        <v>887</v>
      </c>
      <c r="AB116" s="595" t="s">
        <v>887</v>
      </c>
      <c r="AC116" s="595" t="s">
        <v>887</v>
      </c>
      <c r="AD116" s="595" t="s">
        <v>887</v>
      </c>
      <c r="AE116" s="595" t="s">
        <v>887</v>
      </c>
      <c r="AF116" s="595" t="s">
        <v>887</v>
      </c>
      <c r="AG116" s="595" t="s">
        <v>887</v>
      </c>
      <c r="AH116" s="595" t="s">
        <v>887</v>
      </c>
      <c r="AI116" s="595" t="s">
        <v>887</v>
      </c>
      <c r="AJ116" s="595" t="s">
        <v>887</v>
      </c>
      <c r="AK116" s="595" t="s">
        <v>887</v>
      </c>
      <c r="AL116" s="595" t="s">
        <v>887</v>
      </c>
      <c r="AM116" s="595" t="s">
        <v>887</v>
      </c>
      <c r="AN116" s="595" t="s">
        <v>887</v>
      </c>
      <c r="AO116" s="595" t="s">
        <v>887</v>
      </c>
      <c r="AP116" s="595" t="s">
        <v>887</v>
      </c>
      <c r="AQ116" s="595" t="s">
        <v>887</v>
      </c>
      <c r="AR116" s="595" t="s">
        <v>887</v>
      </c>
      <c r="AS116" s="595" t="s">
        <v>887</v>
      </c>
      <c r="AT116" s="595" t="s">
        <v>887</v>
      </c>
      <c r="AU116" s="595" t="s">
        <v>887</v>
      </c>
      <c r="AV116" s="595" t="s">
        <v>887</v>
      </c>
      <c r="AW116" s="595" t="s">
        <v>887</v>
      </c>
      <c r="AX116" s="595" t="s">
        <v>887</v>
      </c>
      <c r="AY116" s="595" t="s">
        <v>887</v>
      </c>
      <c r="AZ116" s="595" t="s">
        <v>887</v>
      </c>
      <c r="BA116" s="595" t="s">
        <v>887</v>
      </c>
      <c r="BB116" s="595" t="s">
        <v>887</v>
      </c>
      <c r="BC116" s="595" t="s">
        <v>887</v>
      </c>
      <c r="BD116" s="595" t="s">
        <v>887</v>
      </c>
      <c r="BE116" s="592"/>
      <c r="BF116" s="617"/>
      <c r="BG116" s="617"/>
      <c r="BH116" s="617"/>
      <c r="BI116" s="592" t="s">
        <v>887</v>
      </c>
      <c r="BJ116" s="617"/>
      <c r="BK116" s="617"/>
      <c r="BL116" s="611"/>
      <c r="BM116" s="617"/>
      <c r="BN116" s="617"/>
      <c r="BO116" s="617"/>
      <c r="BP116" s="617"/>
      <c r="BQ116" s="617"/>
      <c r="BR116" s="617"/>
      <c r="BS116" s="617"/>
      <c r="BT116" s="617"/>
      <c r="BU116" s="617"/>
      <c r="BV116" s="617"/>
      <c r="BW116" s="617"/>
      <c r="BX116" s="617"/>
      <c r="BY116" s="617"/>
      <c r="BZ116" s="617"/>
      <c r="CA116" s="617"/>
      <c r="CB116" s="617"/>
      <c r="CC116" s="617"/>
      <c r="CD116" s="617"/>
      <c r="CE116" s="617"/>
      <c r="CF116" s="617"/>
      <c r="CG116" s="617"/>
      <c r="CH116" s="617"/>
      <c r="CI116" s="617"/>
      <c r="CJ116" s="617"/>
      <c r="CK116" s="617"/>
      <c r="CL116" s="617"/>
      <c r="CM116" s="617"/>
      <c r="CN116" s="617"/>
      <c r="CO116" s="617"/>
      <c r="CP116" s="617"/>
      <c r="CQ116" s="617"/>
      <c r="CR116" s="617"/>
      <c r="CS116" s="617"/>
    </row>
    <row r="117" spans="1:97" s="14" customFormat="1" x14ac:dyDescent="0.25">
      <c r="A117" s="8">
        <v>113</v>
      </c>
      <c r="B117" s="5" t="s">
        <v>779</v>
      </c>
      <c r="C117" s="5"/>
      <c r="D117" s="4" t="s">
        <v>57</v>
      </c>
      <c r="E117" s="4" t="s">
        <v>75</v>
      </c>
      <c r="F117" s="4" t="s">
        <v>8</v>
      </c>
      <c r="G117" s="595" t="s">
        <v>887</v>
      </c>
      <c r="H117" s="595" t="s">
        <v>887</v>
      </c>
      <c r="I117" s="595" t="s">
        <v>887</v>
      </c>
      <c r="J117" s="595" t="s">
        <v>887</v>
      </c>
      <c r="K117" s="595" t="s">
        <v>887</v>
      </c>
      <c r="L117" s="595" t="s">
        <v>887</v>
      </c>
      <c r="M117" s="595" t="s">
        <v>887</v>
      </c>
      <c r="N117" s="595" t="s">
        <v>887</v>
      </c>
      <c r="O117" s="595" t="s">
        <v>887</v>
      </c>
      <c r="P117" s="595" t="s">
        <v>887</v>
      </c>
      <c r="Q117" s="595" t="s">
        <v>887</v>
      </c>
      <c r="R117" s="595" t="s">
        <v>887</v>
      </c>
      <c r="S117" s="595" t="s">
        <v>887</v>
      </c>
      <c r="T117" s="595" t="s">
        <v>887</v>
      </c>
      <c r="U117" s="595" t="s">
        <v>887</v>
      </c>
      <c r="V117" s="595" t="s">
        <v>887</v>
      </c>
      <c r="W117" s="595" t="s">
        <v>887</v>
      </c>
      <c r="X117" s="595" t="s">
        <v>887</v>
      </c>
      <c r="Y117" s="595" t="s">
        <v>887</v>
      </c>
      <c r="Z117" s="595" t="s">
        <v>887</v>
      </c>
      <c r="AA117" s="595" t="s">
        <v>887</v>
      </c>
      <c r="AB117" s="595" t="s">
        <v>887</v>
      </c>
      <c r="AC117" s="595" t="s">
        <v>887</v>
      </c>
      <c r="AD117" s="595" t="s">
        <v>887</v>
      </c>
      <c r="AE117" s="595" t="s">
        <v>887</v>
      </c>
      <c r="AF117" s="595" t="s">
        <v>887</v>
      </c>
      <c r="AG117" s="595" t="s">
        <v>887</v>
      </c>
      <c r="AH117" s="595" t="s">
        <v>887</v>
      </c>
      <c r="AI117" s="595" t="s">
        <v>887</v>
      </c>
      <c r="AJ117" s="595" t="s">
        <v>887</v>
      </c>
      <c r="AK117" s="595" t="s">
        <v>887</v>
      </c>
      <c r="AL117" s="595" t="s">
        <v>887</v>
      </c>
      <c r="AM117" s="595" t="s">
        <v>887</v>
      </c>
      <c r="AN117" s="595" t="s">
        <v>887</v>
      </c>
      <c r="AO117" s="595" t="s">
        <v>887</v>
      </c>
      <c r="AP117" s="595" t="s">
        <v>887</v>
      </c>
      <c r="AQ117" s="595" t="s">
        <v>887</v>
      </c>
      <c r="AR117" s="595" t="s">
        <v>887</v>
      </c>
      <c r="AS117" s="595" t="s">
        <v>887</v>
      </c>
      <c r="AT117" s="595" t="s">
        <v>887</v>
      </c>
      <c r="AU117" s="595" t="s">
        <v>887</v>
      </c>
      <c r="AV117" s="595" t="s">
        <v>887</v>
      </c>
      <c r="AW117" s="595" t="s">
        <v>887</v>
      </c>
      <c r="AX117" s="595" t="s">
        <v>887</v>
      </c>
      <c r="AY117" s="595" t="s">
        <v>887</v>
      </c>
      <c r="AZ117" s="595" t="s">
        <v>887</v>
      </c>
      <c r="BA117" s="595" t="s">
        <v>887</v>
      </c>
      <c r="BB117" s="595" t="s">
        <v>887</v>
      </c>
      <c r="BC117" s="595" t="s">
        <v>887</v>
      </c>
      <c r="BD117" s="595" t="s">
        <v>887</v>
      </c>
      <c r="BE117" s="598"/>
      <c r="BF117" s="617"/>
      <c r="BG117" s="617"/>
      <c r="BH117" s="617"/>
      <c r="BI117" s="592" t="s">
        <v>887</v>
      </c>
      <c r="BJ117" s="617"/>
      <c r="BK117" s="617"/>
      <c r="BL117" s="611"/>
      <c r="BM117" s="617"/>
      <c r="BN117" s="617"/>
      <c r="BO117" s="617"/>
      <c r="BP117" s="617"/>
      <c r="BQ117" s="617"/>
      <c r="BR117" s="617"/>
      <c r="BS117" s="617"/>
      <c r="BT117" s="617"/>
      <c r="BU117" s="617"/>
      <c r="BV117" s="617"/>
      <c r="BW117" s="617"/>
      <c r="BX117" s="617"/>
      <c r="BY117" s="617"/>
      <c r="BZ117" s="617"/>
      <c r="CA117" s="617"/>
      <c r="CB117" s="617"/>
      <c r="CC117" s="617"/>
      <c r="CD117" s="617"/>
      <c r="CE117" s="617"/>
      <c r="CF117" s="617"/>
      <c r="CG117" s="617"/>
      <c r="CH117" s="617"/>
      <c r="CI117" s="617"/>
      <c r="CJ117" s="617"/>
      <c r="CK117" s="617"/>
      <c r="CL117" s="617"/>
      <c r="CM117" s="617"/>
      <c r="CN117" s="617"/>
      <c r="CO117" s="617"/>
      <c r="CP117" s="617"/>
      <c r="CQ117" s="617"/>
      <c r="CR117" s="617"/>
      <c r="CS117" s="617"/>
    </row>
    <row r="118" spans="1:97" s="14" customFormat="1" x14ac:dyDescent="0.25">
      <c r="A118" s="8">
        <v>114</v>
      </c>
      <c r="B118" s="5" t="s">
        <v>762</v>
      </c>
      <c r="C118" s="5"/>
      <c r="D118" s="4" t="s">
        <v>57</v>
      </c>
      <c r="E118" s="4" t="s">
        <v>75</v>
      </c>
      <c r="F118" s="4" t="s">
        <v>8</v>
      </c>
      <c r="G118" s="595" t="s">
        <v>887</v>
      </c>
      <c r="H118" s="595">
        <v>10002</v>
      </c>
      <c r="I118" s="595" t="s">
        <v>887</v>
      </c>
      <c r="J118" s="595">
        <v>10004</v>
      </c>
      <c r="K118" s="595" t="s">
        <v>887</v>
      </c>
      <c r="L118" s="595" t="s">
        <v>887</v>
      </c>
      <c r="M118" s="595">
        <v>10002</v>
      </c>
      <c r="N118" s="595" t="s">
        <v>887</v>
      </c>
      <c r="O118" s="595">
        <v>10004</v>
      </c>
      <c r="P118" s="595" t="s">
        <v>887</v>
      </c>
      <c r="Q118" s="595" t="s">
        <v>887</v>
      </c>
      <c r="R118" s="595">
        <v>10002</v>
      </c>
      <c r="S118" s="595" t="s">
        <v>887</v>
      </c>
      <c r="T118" s="595">
        <v>10004</v>
      </c>
      <c r="U118" s="595" t="s">
        <v>887</v>
      </c>
      <c r="V118" s="595" t="s">
        <v>887</v>
      </c>
      <c r="W118" s="595" t="s">
        <v>887</v>
      </c>
      <c r="X118" s="595" t="s">
        <v>887</v>
      </c>
      <c r="Y118" s="595" t="s">
        <v>887</v>
      </c>
      <c r="Z118" s="595" t="s">
        <v>887</v>
      </c>
      <c r="AA118" s="595" t="s">
        <v>887</v>
      </c>
      <c r="AB118" s="595">
        <v>10002</v>
      </c>
      <c r="AC118" s="595" t="s">
        <v>887</v>
      </c>
      <c r="AD118" s="595">
        <v>10004</v>
      </c>
      <c r="AE118" s="595" t="s">
        <v>887</v>
      </c>
      <c r="AF118" s="595" t="s">
        <v>887</v>
      </c>
      <c r="AG118" s="595" t="s">
        <v>887</v>
      </c>
      <c r="AH118" s="595" t="s">
        <v>887</v>
      </c>
      <c r="AI118" s="595" t="s">
        <v>887</v>
      </c>
      <c r="AJ118" s="595" t="s">
        <v>887</v>
      </c>
      <c r="AK118" s="595" t="s">
        <v>887</v>
      </c>
      <c r="AL118" s="595" t="s">
        <v>887</v>
      </c>
      <c r="AM118" s="595" t="s">
        <v>887</v>
      </c>
      <c r="AN118" s="595" t="s">
        <v>887</v>
      </c>
      <c r="AO118" s="595" t="s">
        <v>887</v>
      </c>
      <c r="AP118" s="595" t="s">
        <v>887</v>
      </c>
      <c r="AQ118" s="595" t="s">
        <v>887</v>
      </c>
      <c r="AR118" s="595" t="s">
        <v>887</v>
      </c>
      <c r="AS118" s="595" t="s">
        <v>887</v>
      </c>
      <c r="AT118" s="595" t="s">
        <v>887</v>
      </c>
      <c r="AU118" s="595" t="s">
        <v>887</v>
      </c>
      <c r="AV118" s="595" t="s">
        <v>887</v>
      </c>
      <c r="AW118" s="595" t="s">
        <v>887</v>
      </c>
      <c r="AX118" s="595" t="s">
        <v>887</v>
      </c>
      <c r="AY118" s="595" t="s">
        <v>887</v>
      </c>
      <c r="AZ118" s="595" t="s">
        <v>887</v>
      </c>
      <c r="BA118" s="595" t="s">
        <v>887</v>
      </c>
      <c r="BB118" s="595" t="s">
        <v>887</v>
      </c>
      <c r="BC118" s="595" t="s">
        <v>887</v>
      </c>
      <c r="BD118" s="595" t="s">
        <v>887</v>
      </c>
      <c r="BE118" s="598"/>
      <c r="BF118" s="617"/>
      <c r="BG118" s="617"/>
      <c r="BH118" s="617"/>
      <c r="BI118" s="592" t="s">
        <v>887</v>
      </c>
      <c r="BJ118" s="617"/>
      <c r="BK118" s="617"/>
      <c r="BL118" s="611"/>
      <c r="BM118" s="617"/>
      <c r="BN118" s="617"/>
      <c r="BO118" s="617"/>
      <c r="BP118" s="617"/>
      <c r="BQ118" s="617"/>
      <c r="BR118" s="617"/>
      <c r="BS118" s="617"/>
      <c r="BT118" s="617"/>
      <c r="BU118" s="617"/>
      <c r="BV118" s="617"/>
      <c r="BW118" s="617"/>
      <c r="BX118" s="617"/>
      <c r="BY118" s="617"/>
      <c r="BZ118" s="617"/>
      <c r="CA118" s="617"/>
      <c r="CB118" s="617"/>
      <c r="CC118" s="617"/>
      <c r="CD118" s="617"/>
      <c r="CE118" s="617"/>
      <c r="CF118" s="617"/>
      <c r="CG118" s="617"/>
      <c r="CH118" s="617"/>
      <c r="CI118" s="617"/>
      <c r="CJ118" s="617"/>
      <c r="CK118" s="617"/>
      <c r="CL118" s="617"/>
      <c r="CM118" s="617"/>
      <c r="CN118" s="617"/>
      <c r="CO118" s="617"/>
      <c r="CP118" s="617"/>
      <c r="CQ118" s="617"/>
      <c r="CR118" s="617"/>
      <c r="CS118" s="617"/>
    </row>
    <row r="119" spans="1:97" s="14" customFormat="1" x14ac:dyDescent="0.25">
      <c r="A119" s="8">
        <v>115</v>
      </c>
      <c r="B119" s="5" t="s">
        <v>40</v>
      </c>
      <c r="C119" s="5"/>
      <c r="D119" s="4" t="s">
        <v>57</v>
      </c>
      <c r="E119" s="4" t="s">
        <v>75</v>
      </c>
      <c r="F119" s="4" t="s">
        <v>8</v>
      </c>
      <c r="G119" s="595" t="s">
        <v>887</v>
      </c>
      <c r="H119" s="595" t="s">
        <v>887</v>
      </c>
      <c r="I119" s="595" t="s">
        <v>887</v>
      </c>
      <c r="J119" s="595" t="s">
        <v>887</v>
      </c>
      <c r="K119" s="595" t="s">
        <v>887</v>
      </c>
      <c r="L119" s="595" t="s">
        <v>887</v>
      </c>
      <c r="M119" s="595" t="s">
        <v>887</v>
      </c>
      <c r="N119" s="595" t="s">
        <v>887</v>
      </c>
      <c r="O119" s="595" t="s">
        <v>887</v>
      </c>
      <c r="P119" s="595" t="s">
        <v>887</v>
      </c>
      <c r="Q119" s="595" t="s">
        <v>887</v>
      </c>
      <c r="R119" s="595" t="s">
        <v>887</v>
      </c>
      <c r="S119" s="595" t="s">
        <v>887</v>
      </c>
      <c r="T119" s="595" t="s">
        <v>887</v>
      </c>
      <c r="U119" s="595" t="s">
        <v>887</v>
      </c>
      <c r="V119" s="595" t="s">
        <v>887</v>
      </c>
      <c r="W119" s="595" t="s">
        <v>887</v>
      </c>
      <c r="X119" s="595" t="s">
        <v>887</v>
      </c>
      <c r="Y119" s="595" t="s">
        <v>887</v>
      </c>
      <c r="Z119" s="595" t="s">
        <v>887</v>
      </c>
      <c r="AA119" s="595" t="s">
        <v>887</v>
      </c>
      <c r="AB119" s="595" t="s">
        <v>887</v>
      </c>
      <c r="AC119" s="595" t="s">
        <v>887</v>
      </c>
      <c r="AD119" s="595" t="s">
        <v>887</v>
      </c>
      <c r="AE119" s="595" t="s">
        <v>887</v>
      </c>
      <c r="AF119" s="595" t="s">
        <v>887</v>
      </c>
      <c r="AG119" s="595" t="s">
        <v>887</v>
      </c>
      <c r="AH119" s="595" t="s">
        <v>887</v>
      </c>
      <c r="AI119" s="595" t="s">
        <v>887</v>
      </c>
      <c r="AJ119" s="595" t="s">
        <v>887</v>
      </c>
      <c r="AK119" s="595" t="s">
        <v>887</v>
      </c>
      <c r="AL119" s="595" t="s">
        <v>887</v>
      </c>
      <c r="AM119" s="595" t="s">
        <v>887</v>
      </c>
      <c r="AN119" s="595" t="s">
        <v>887</v>
      </c>
      <c r="AO119" s="595" t="s">
        <v>887</v>
      </c>
      <c r="AP119" s="595" t="s">
        <v>887</v>
      </c>
      <c r="AQ119" s="595" t="s">
        <v>887</v>
      </c>
      <c r="AR119" s="595" t="s">
        <v>887</v>
      </c>
      <c r="AS119" s="595" t="s">
        <v>887</v>
      </c>
      <c r="AT119" s="595" t="s">
        <v>887</v>
      </c>
      <c r="AU119" s="595" t="s">
        <v>887</v>
      </c>
      <c r="AV119" s="595" t="s">
        <v>887</v>
      </c>
      <c r="AW119" s="595" t="s">
        <v>887</v>
      </c>
      <c r="AX119" s="595" t="s">
        <v>887</v>
      </c>
      <c r="AY119" s="595" t="s">
        <v>887</v>
      </c>
      <c r="AZ119" s="595" t="s">
        <v>887</v>
      </c>
      <c r="BA119" s="595" t="s">
        <v>887</v>
      </c>
      <c r="BB119" s="595" t="s">
        <v>887</v>
      </c>
      <c r="BC119" s="595" t="s">
        <v>887</v>
      </c>
      <c r="BD119" s="595" t="s">
        <v>887</v>
      </c>
      <c r="BE119" s="582">
        <v>20001</v>
      </c>
      <c r="BF119" s="617"/>
      <c r="BG119" s="617"/>
      <c r="BH119" s="617"/>
      <c r="BI119" s="592" t="s">
        <v>887</v>
      </c>
      <c r="BJ119" s="617"/>
      <c r="BK119" s="617"/>
      <c r="BL119" s="611"/>
      <c r="BM119" s="617"/>
      <c r="BN119" s="617"/>
      <c r="BO119" s="617"/>
      <c r="BP119" s="617"/>
      <c r="BQ119" s="617"/>
      <c r="BR119" s="617"/>
      <c r="BS119" s="617"/>
      <c r="BT119" s="617"/>
      <c r="BU119" s="617"/>
      <c r="BV119" s="617"/>
      <c r="BW119" s="617"/>
      <c r="BX119" s="617"/>
      <c r="BY119" s="617"/>
      <c r="BZ119" s="617"/>
      <c r="CA119" s="617"/>
      <c r="CB119" s="617"/>
      <c r="CC119" s="617"/>
      <c r="CD119" s="617"/>
      <c r="CE119" s="617"/>
      <c r="CF119" s="617"/>
      <c r="CG119" s="617"/>
      <c r="CH119" s="617"/>
      <c r="CI119" s="617"/>
      <c r="CJ119" s="617"/>
      <c r="CK119" s="617"/>
      <c r="CL119" s="617"/>
      <c r="CM119" s="617"/>
      <c r="CN119" s="617"/>
      <c r="CO119" s="617"/>
      <c r="CP119" s="617"/>
      <c r="CQ119" s="617"/>
      <c r="CR119" s="617"/>
      <c r="CS119" s="617"/>
    </row>
    <row r="120" spans="1:97" s="14" customFormat="1" x14ac:dyDescent="0.25">
      <c r="A120" s="8">
        <v>116</v>
      </c>
      <c r="B120" s="4" t="s">
        <v>761</v>
      </c>
      <c r="C120" s="4"/>
      <c r="D120" s="4" t="s">
        <v>57</v>
      </c>
      <c r="E120" s="4" t="s">
        <v>75</v>
      </c>
      <c r="F120" s="4" t="s">
        <v>8</v>
      </c>
      <c r="G120" s="595" t="s">
        <v>887</v>
      </c>
      <c r="H120" s="595" t="s">
        <v>887</v>
      </c>
      <c r="I120" s="595" t="s">
        <v>887</v>
      </c>
      <c r="J120" s="595" t="s">
        <v>887</v>
      </c>
      <c r="K120" s="595" t="s">
        <v>887</v>
      </c>
      <c r="L120" s="595" t="s">
        <v>887</v>
      </c>
      <c r="M120" s="595" t="s">
        <v>887</v>
      </c>
      <c r="N120" s="595" t="s">
        <v>887</v>
      </c>
      <c r="O120" s="595" t="s">
        <v>887</v>
      </c>
      <c r="P120" s="595" t="s">
        <v>887</v>
      </c>
      <c r="Q120" s="595" t="s">
        <v>887</v>
      </c>
      <c r="R120" s="595" t="s">
        <v>887</v>
      </c>
      <c r="S120" s="595" t="s">
        <v>887</v>
      </c>
      <c r="T120" s="595" t="s">
        <v>887</v>
      </c>
      <c r="U120" s="595" t="s">
        <v>887</v>
      </c>
      <c r="V120" s="595" t="s">
        <v>887</v>
      </c>
      <c r="W120" s="595" t="s">
        <v>887</v>
      </c>
      <c r="X120" s="595" t="s">
        <v>887</v>
      </c>
      <c r="Y120" s="595" t="s">
        <v>887</v>
      </c>
      <c r="Z120" s="595" t="s">
        <v>887</v>
      </c>
      <c r="AA120" s="595" t="s">
        <v>887</v>
      </c>
      <c r="AB120" s="595" t="s">
        <v>887</v>
      </c>
      <c r="AC120" s="595" t="s">
        <v>887</v>
      </c>
      <c r="AD120" s="595" t="s">
        <v>887</v>
      </c>
      <c r="AE120" s="595" t="s">
        <v>887</v>
      </c>
      <c r="AF120" s="595" t="s">
        <v>887</v>
      </c>
      <c r="AG120" s="595" t="s">
        <v>887</v>
      </c>
      <c r="AH120" s="595" t="s">
        <v>887</v>
      </c>
      <c r="AI120" s="595" t="s">
        <v>887</v>
      </c>
      <c r="AJ120" s="595" t="s">
        <v>887</v>
      </c>
      <c r="AK120" s="595" t="s">
        <v>887</v>
      </c>
      <c r="AL120" s="595" t="s">
        <v>887</v>
      </c>
      <c r="AM120" s="595" t="s">
        <v>887</v>
      </c>
      <c r="AN120" s="595" t="s">
        <v>887</v>
      </c>
      <c r="AO120" s="595" t="s">
        <v>887</v>
      </c>
      <c r="AP120" s="595" t="s">
        <v>887</v>
      </c>
      <c r="AQ120" s="595" t="s">
        <v>887</v>
      </c>
      <c r="AR120" s="595" t="s">
        <v>887</v>
      </c>
      <c r="AS120" s="595" t="s">
        <v>887</v>
      </c>
      <c r="AT120" s="595" t="s">
        <v>887</v>
      </c>
      <c r="AU120" s="595" t="s">
        <v>887</v>
      </c>
      <c r="AV120" s="595" t="s">
        <v>887</v>
      </c>
      <c r="AW120" s="595" t="s">
        <v>887</v>
      </c>
      <c r="AX120" s="595" t="s">
        <v>887</v>
      </c>
      <c r="AY120" s="595" t="s">
        <v>887</v>
      </c>
      <c r="AZ120" s="595" t="s">
        <v>887</v>
      </c>
      <c r="BA120" s="595" t="s">
        <v>887</v>
      </c>
      <c r="BB120" s="595" t="s">
        <v>887</v>
      </c>
      <c r="BC120" s="595" t="s">
        <v>887</v>
      </c>
      <c r="BD120" s="595" t="s">
        <v>887</v>
      </c>
      <c r="BE120" s="582">
        <v>20001</v>
      </c>
      <c r="BF120" s="617"/>
      <c r="BG120" s="617"/>
      <c r="BH120" s="617"/>
      <c r="BI120" s="592" t="s">
        <v>887</v>
      </c>
      <c r="BJ120" s="617"/>
      <c r="BK120" s="617"/>
      <c r="BL120" s="611"/>
      <c r="BM120" s="617"/>
      <c r="BN120" s="617"/>
      <c r="BO120" s="617"/>
      <c r="BP120" s="617"/>
      <c r="BQ120" s="617"/>
      <c r="BR120" s="617"/>
      <c r="BS120" s="617"/>
      <c r="BT120" s="617"/>
      <c r="BU120" s="617"/>
      <c r="BV120" s="617"/>
      <c r="BW120" s="617"/>
      <c r="BX120" s="617"/>
      <c r="BY120" s="617"/>
      <c r="BZ120" s="617"/>
      <c r="CA120" s="617"/>
      <c r="CB120" s="617"/>
      <c r="CC120" s="617"/>
      <c r="CD120" s="617"/>
      <c r="CE120" s="617"/>
      <c r="CF120" s="617"/>
      <c r="CG120" s="617"/>
      <c r="CH120" s="617"/>
      <c r="CI120" s="617"/>
      <c r="CJ120" s="617"/>
      <c r="CK120" s="617"/>
      <c r="CL120" s="617"/>
      <c r="CM120" s="617"/>
      <c r="CN120" s="617"/>
      <c r="CO120" s="617"/>
      <c r="CP120" s="617"/>
      <c r="CQ120" s="617"/>
      <c r="CR120" s="617"/>
      <c r="CS120" s="617"/>
    </row>
    <row r="121" spans="1:97" s="14" customFormat="1" x14ac:dyDescent="0.25">
      <c r="A121" s="8">
        <v>117</v>
      </c>
      <c r="B121" s="4" t="s">
        <v>760</v>
      </c>
      <c r="C121" s="4"/>
      <c r="D121" s="4" t="s">
        <v>57</v>
      </c>
      <c r="E121" s="4" t="s">
        <v>75</v>
      </c>
      <c r="F121" s="4" t="s">
        <v>8</v>
      </c>
      <c r="G121" s="595" t="s">
        <v>887</v>
      </c>
      <c r="H121" s="595" t="s">
        <v>887</v>
      </c>
      <c r="I121" s="595" t="s">
        <v>887</v>
      </c>
      <c r="J121" s="595" t="s">
        <v>887</v>
      </c>
      <c r="K121" s="595" t="s">
        <v>887</v>
      </c>
      <c r="L121" s="595" t="s">
        <v>887</v>
      </c>
      <c r="M121" s="595" t="s">
        <v>887</v>
      </c>
      <c r="N121" s="595" t="s">
        <v>887</v>
      </c>
      <c r="O121" s="595" t="s">
        <v>887</v>
      </c>
      <c r="P121" s="595" t="s">
        <v>887</v>
      </c>
      <c r="Q121" s="595" t="s">
        <v>887</v>
      </c>
      <c r="R121" s="595" t="s">
        <v>887</v>
      </c>
      <c r="S121" s="595" t="s">
        <v>887</v>
      </c>
      <c r="T121" s="595" t="s">
        <v>887</v>
      </c>
      <c r="U121" s="595" t="s">
        <v>887</v>
      </c>
      <c r="V121" s="595" t="s">
        <v>887</v>
      </c>
      <c r="W121" s="595" t="s">
        <v>887</v>
      </c>
      <c r="X121" s="595" t="s">
        <v>887</v>
      </c>
      <c r="Y121" s="595" t="s">
        <v>887</v>
      </c>
      <c r="Z121" s="595" t="s">
        <v>887</v>
      </c>
      <c r="AA121" s="595" t="s">
        <v>887</v>
      </c>
      <c r="AB121" s="595" t="s">
        <v>887</v>
      </c>
      <c r="AC121" s="595" t="s">
        <v>887</v>
      </c>
      <c r="AD121" s="595" t="s">
        <v>887</v>
      </c>
      <c r="AE121" s="595" t="s">
        <v>887</v>
      </c>
      <c r="AF121" s="595" t="s">
        <v>887</v>
      </c>
      <c r="AG121" s="595" t="s">
        <v>887</v>
      </c>
      <c r="AH121" s="595" t="s">
        <v>887</v>
      </c>
      <c r="AI121" s="595" t="s">
        <v>887</v>
      </c>
      <c r="AJ121" s="595" t="s">
        <v>887</v>
      </c>
      <c r="AK121" s="595" t="s">
        <v>887</v>
      </c>
      <c r="AL121" s="595" t="s">
        <v>887</v>
      </c>
      <c r="AM121" s="595" t="s">
        <v>887</v>
      </c>
      <c r="AN121" s="595" t="s">
        <v>887</v>
      </c>
      <c r="AO121" s="595" t="s">
        <v>887</v>
      </c>
      <c r="AP121" s="595" t="s">
        <v>887</v>
      </c>
      <c r="AQ121" s="595" t="s">
        <v>887</v>
      </c>
      <c r="AR121" s="595" t="s">
        <v>887</v>
      </c>
      <c r="AS121" s="595" t="s">
        <v>887</v>
      </c>
      <c r="AT121" s="595" t="s">
        <v>887</v>
      </c>
      <c r="AU121" s="595" t="s">
        <v>887</v>
      </c>
      <c r="AV121" s="595" t="s">
        <v>887</v>
      </c>
      <c r="AW121" s="595" t="s">
        <v>887</v>
      </c>
      <c r="AX121" s="595" t="s">
        <v>887</v>
      </c>
      <c r="AY121" s="595" t="s">
        <v>887</v>
      </c>
      <c r="AZ121" s="595" t="s">
        <v>887</v>
      </c>
      <c r="BA121" s="595" t="s">
        <v>887</v>
      </c>
      <c r="BB121" s="595" t="s">
        <v>887</v>
      </c>
      <c r="BC121" s="595" t="s">
        <v>887</v>
      </c>
      <c r="BD121" s="595" t="s">
        <v>887</v>
      </c>
      <c r="BE121" s="598"/>
      <c r="BF121" s="617"/>
      <c r="BG121" s="617"/>
      <c r="BH121" s="617"/>
      <c r="BI121" s="592" t="s">
        <v>887</v>
      </c>
      <c r="BJ121" s="617"/>
      <c r="BK121" s="617"/>
      <c r="BL121" s="611"/>
      <c r="BM121" s="617"/>
      <c r="BN121" s="617"/>
      <c r="BO121" s="617"/>
      <c r="BP121" s="617"/>
      <c r="BQ121" s="617"/>
      <c r="BR121" s="617"/>
      <c r="BS121" s="617"/>
      <c r="BT121" s="617"/>
      <c r="BU121" s="617"/>
      <c r="BV121" s="617"/>
      <c r="BW121" s="617"/>
      <c r="BX121" s="617"/>
      <c r="BY121" s="617"/>
      <c r="BZ121" s="617"/>
      <c r="CA121" s="617"/>
      <c r="CB121" s="617"/>
      <c r="CC121" s="617"/>
      <c r="CD121" s="617"/>
      <c r="CE121" s="617"/>
      <c r="CF121" s="617"/>
      <c r="CG121" s="617"/>
      <c r="CH121" s="617"/>
      <c r="CI121" s="617"/>
      <c r="CJ121" s="617"/>
      <c r="CK121" s="617"/>
      <c r="CL121" s="617"/>
      <c r="CM121" s="617"/>
      <c r="CN121" s="617"/>
      <c r="CO121" s="617"/>
      <c r="CP121" s="617"/>
      <c r="CQ121" s="617"/>
      <c r="CR121" s="617"/>
      <c r="CS121" s="617"/>
    </row>
    <row r="122" spans="1:97" s="14" customFormat="1" x14ac:dyDescent="0.25">
      <c r="A122" s="8">
        <v>118</v>
      </c>
      <c r="B122" s="4" t="s">
        <v>759</v>
      </c>
      <c r="C122" s="4"/>
      <c r="D122" s="4" t="s">
        <v>57</v>
      </c>
      <c r="E122" s="4" t="s">
        <v>75</v>
      </c>
      <c r="F122" s="4" t="s">
        <v>8</v>
      </c>
      <c r="G122" s="595" t="s">
        <v>887</v>
      </c>
      <c r="H122" s="595" t="s">
        <v>887</v>
      </c>
      <c r="I122" s="595" t="s">
        <v>887</v>
      </c>
      <c r="J122" s="595" t="s">
        <v>887</v>
      </c>
      <c r="K122" s="595" t="s">
        <v>887</v>
      </c>
      <c r="L122" s="595" t="s">
        <v>887</v>
      </c>
      <c r="M122" s="595" t="s">
        <v>887</v>
      </c>
      <c r="N122" s="595" t="s">
        <v>887</v>
      </c>
      <c r="O122" s="595" t="s">
        <v>887</v>
      </c>
      <c r="P122" s="595" t="s">
        <v>887</v>
      </c>
      <c r="Q122" s="595" t="s">
        <v>887</v>
      </c>
      <c r="R122" s="595" t="s">
        <v>887</v>
      </c>
      <c r="S122" s="595" t="s">
        <v>887</v>
      </c>
      <c r="T122" s="595" t="s">
        <v>887</v>
      </c>
      <c r="U122" s="595" t="s">
        <v>887</v>
      </c>
      <c r="V122" s="595" t="s">
        <v>887</v>
      </c>
      <c r="W122" s="595" t="s">
        <v>887</v>
      </c>
      <c r="X122" s="595" t="s">
        <v>887</v>
      </c>
      <c r="Y122" s="595" t="s">
        <v>887</v>
      </c>
      <c r="Z122" s="595" t="s">
        <v>887</v>
      </c>
      <c r="AA122" s="595" t="s">
        <v>887</v>
      </c>
      <c r="AB122" s="595" t="s">
        <v>887</v>
      </c>
      <c r="AC122" s="595" t="s">
        <v>887</v>
      </c>
      <c r="AD122" s="595" t="s">
        <v>887</v>
      </c>
      <c r="AE122" s="595" t="s">
        <v>887</v>
      </c>
      <c r="AF122" s="595" t="s">
        <v>887</v>
      </c>
      <c r="AG122" s="595" t="s">
        <v>887</v>
      </c>
      <c r="AH122" s="595" t="s">
        <v>887</v>
      </c>
      <c r="AI122" s="595" t="s">
        <v>887</v>
      </c>
      <c r="AJ122" s="595" t="s">
        <v>887</v>
      </c>
      <c r="AK122" s="595" t="s">
        <v>887</v>
      </c>
      <c r="AL122" s="595" t="s">
        <v>887</v>
      </c>
      <c r="AM122" s="595" t="s">
        <v>887</v>
      </c>
      <c r="AN122" s="595" t="s">
        <v>887</v>
      </c>
      <c r="AO122" s="595" t="s">
        <v>887</v>
      </c>
      <c r="AP122" s="595" t="s">
        <v>887</v>
      </c>
      <c r="AQ122" s="595" t="s">
        <v>887</v>
      </c>
      <c r="AR122" s="595" t="s">
        <v>887</v>
      </c>
      <c r="AS122" s="595" t="s">
        <v>887</v>
      </c>
      <c r="AT122" s="595" t="s">
        <v>887</v>
      </c>
      <c r="AU122" s="595" t="s">
        <v>887</v>
      </c>
      <c r="AV122" s="595" t="s">
        <v>887</v>
      </c>
      <c r="AW122" s="595" t="s">
        <v>887</v>
      </c>
      <c r="AX122" s="595" t="s">
        <v>887</v>
      </c>
      <c r="AY122" s="595" t="s">
        <v>887</v>
      </c>
      <c r="AZ122" s="595" t="s">
        <v>887</v>
      </c>
      <c r="BA122" s="595" t="s">
        <v>887</v>
      </c>
      <c r="BB122" s="595" t="s">
        <v>887</v>
      </c>
      <c r="BC122" s="595" t="s">
        <v>887</v>
      </c>
      <c r="BD122" s="595" t="s">
        <v>887</v>
      </c>
      <c r="BE122" s="598"/>
      <c r="BF122" s="617"/>
      <c r="BG122" s="617"/>
      <c r="BH122" s="617"/>
      <c r="BI122" s="592" t="s">
        <v>887</v>
      </c>
      <c r="BJ122" s="617"/>
      <c r="BK122" s="617"/>
      <c r="BL122" s="611"/>
      <c r="BM122" s="617"/>
      <c r="BN122" s="617"/>
      <c r="BO122" s="617"/>
      <c r="BP122" s="617"/>
      <c r="BQ122" s="617"/>
      <c r="BR122" s="617"/>
      <c r="BS122" s="617"/>
      <c r="BT122" s="617"/>
      <c r="BU122" s="617"/>
      <c r="BV122" s="617"/>
      <c r="BW122" s="617"/>
      <c r="BX122" s="617"/>
      <c r="BY122" s="617"/>
      <c r="BZ122" s="617"/>
      <c r="CA122" s="617"/>
      <c r="CB122" s="617"/>
      <c r="CC122" s="617"/>
      <c r="CD122" s="617"/>
      <c r="CE122" s="617"/>
      <c r="CF122" s="617"/>
      <c r="CG122" s="617"/>
      <c r="CH122" s="617"/>
      <c r="CI122" s="617"/>
      <c r="CJ122" s="617"/>
      <c r="CK122" s="617"/>
      <c r="CL122" s="617"/>
      <c r="CM122" s="617"/>
      <c r="CN122" s="617"/>
      <c r="CO122" s="617"/>
      <c r="CP122" s="617"/>
      <c r="CQ122" s="617"/>
      <c r="CR122" s="617"/>
      <c r="CS122" s="617"/>
    </row>
    <row r="123" spans="1:97" s="14" customFormat="1" x14ac:dyDescent="0.25">
      <c r="A123" s="8">
        <v>119</v>
      </c>
      <c r="B123" s="4" t="s">
        <v>42</v>
      </c>
      <c r="C123" s="4"/>
      <c r="D123" s="4" t="s">
        <v>54</v>
      </c>
      <c r="E123" s="4" t="s">
        <v>75</v>
      </c>
      <c r="F123" s="4" t="s">
        <v>8</v>
      </c>
      <c r="G123" s="595" t="s">
        <v>887</v>
      </c>
      <c r="H123" s="595" t="s">
        <v>887</v>
      </c>
      <c r="I123" s="595" t="s">
        <v>887</v>
      </c>
      <c r="J123" s="595">
        <v>10004</v>
      </c>
      <c r="K123" s="595" t="s">
        <v>887</v>
      </c>
      <c r="L123" s="595" t="s">
        <v>887</v>
      </c>
      <c r="M123" s="595" t="s">
        <v>887</v>
      </c>
      <c r="N123" s="595" t="s">
        <v>887</v>
      </c>
      <c r="O123" s="595">
        <v>10004</v>
      </c>
      <c r="P123" s="595" t="s">
        <v>887</v>
      </c>
      <c r="Q123" s="595" t="s">
        <v>887</v>
      </c>
      <c r="R123" s="595" t="s">
        <v>887</v>
      </c>
      <c r="S123" s="595" t="s">
        <v>887</v>
      </c>
      <c r="T123" s="595">
        <v>10004</v>
      </c>
      <c r="U123" s="595" t="s">
        <v>887</v>
      </c>
      <c r="V123" s="595" t="s">
        <v>887</v>
      </c>
      <c r="W123" s="595" t="s">
        <v>887</v>
      </c>
      <c r="X123" s="595" t="s">
        <v>887</v>
      </c>
      <c r="Y123" s="595" t="s">
        <v>887</v>
      </c>
      <c r="Z123" s="595" t="s">
        <v>887</v>
      </c>
      <c r="AA123" s="595" t="s">
        <v>887</v>
      </c>
      <c r="AB123" s="595" t="s">
        <v>887</v>
      </c>
      <c r="AC123" s="595" t="s">
        <v>887</v>
      </c>
      <c r="AD123" s="595">
        <v>10004</v>
      </c>
      <c r="AE123" s="595" t="s">
        <v>887</v>
      </c>
      <c r="AF123" s="595" t="s">
        <v>887</v>
      </c>
      <c r="AG123" s="595" t="s">
        <v>887</v>
      </c>
      <c r="AH123" s="595" t="s">
        <v>887</v>
      </c>
      <c r="AI123" s="595">
        <v>10004</v>
      </c>
      <c r="AJ123" s="595" t="s">
        <v>887</v>
      </c>
      <c r="AK123" s="595" t="s">
        <v>887</v>
      </c>
      <c r="AL123" s="595" t="s">
        <v>887</v>
      </c>
      <c r="AM123" s="595" t="s">
        <v>887</v>
      </c>
      <c r="AN123" s="595">
        <v>10004</v>
      </c>
      <c r="AO123" s="595" t="s">
        <v>887</v>
      </c>
      <c r="AP123" s="595" t="s">
        <v>887</v>
      </c>
      <c r="AQ123" s="595" t="s">
        <v>887</v>
      </c>
      <c r="AR123" s="595" t="s">
        <v>887</v>
      </c>
      <c r="AS123" s="595">
        <v>10004</v>
      </c>
      <c r="AT123" s="595" t="s">
        <v>887</v>
      </c>
      <c r="AU123" s="595" t="s">
        <v>887</v>
      </c>
      <c r="AV123" s="595" t="s">
        <v>887</v>
      </c>
      <c r="AW123" s="595" t="s">
        <v>887</v>
      </c>
      <c r="AX123" s="595" t="s">
        <v>887</v>
      </c>
      <c r="AY123" s="595" t="s">
        <v>887</v>
      </c>
      <c r="AZ123" s="595" t="s">
        <v>887</v>
      </c>
      <c r="BA123" s="595" t="s">
        <v>887</v>
      </c>
      <c r="BB123" s="595" t="s">
        <v>887</v>
      </c>
      <c r="BC123" s="595">
        <v>10004</v>
      </c>
      <c r="BD123" s="595" t="s">
        <v>887</v>
      </c>
      <c r="BE123" s="592"/>
      <c r="BF123" s="617"/>
      <c r="BG123" s="617"/>
      <c r="BH123" s="617"/>
      <c r="BI123" s="592" t="s">
        <v>887</v>
      </c>
      <c r="BJ123" s="617"/>
      <c r="BK123" s="617"/>
      <c r="BL123" s="611"/>
      <c r="BM123" s="617"/>
      <c r="BN123" s="617"/>
      <c r="BO123" s="617"/>
      <c r="BP123" s="617"/>
      <c r="BQ123" s="617"/>
      <c r="BR123" s="617"/>
      <c r="BS123" s="617"/>
      <c r="BT123" s="617"/>
      <c r="BU123" s="617"/>
      <c r="BV123" s="617"/>
      <c r="BW123" s="617"/>
      <c r="BX123" s="617"/>
      <c r="BY123" s="617"/>
      <c r="BZ123" s="617"/>
      <c r="CA123" s="617"/>
      <c r="CB123" s="617"/>
      <c r="CC123" s="617"/>
      <c r="CD123" s="617"/>
      <c r="CE123" s="617"/>
      <c r="CF123" s="617"/>
      <c r="CG123" s="617"/>
      <c r="CH123" s="617"/>
      <c r="CI123" s="617"/>
      <c r="CJ123" s="617"/>
      <c r="CK123" s="617"/>
      <c r="CL123" s="617"/>
      <c r="CM123" s="617"/>
      <c r="CN123" s="617"/>
      <c r="CO123" s="617"/>
      <c r="CP123" s="617"/>
      <c r="CQ123" s="617"/>
      <c r="CR123" s="617"/>
      <c r="CS123" s="617"/>
    </row>
    <row r="124" spans="1:97" s="14" customFormat="1" x14ac:dyDescent="0.25">
      <c r="A124" s="8">
        <v>120</v>
      </c>
      <c r="B124" s="4" t="s">
        <v>758</v>
      </c>
      <c r="C124" s="4"/>
      <c r="D124" s="4" t="s">
        <v>54</v>
      </c>
      <c r="E124" s="4" t="s">
        <v>75</v>
      </c>
      <c r="F124" s="4" t="s">
        <v>8</v>
      </c>
      <c r="G124" s="595" t="s">
        <v>887</v>
      </c>
      <c r="H124" s="595" t="s">
        <v>887</v>
      </c>
      <c r="I124" s="595" t="s">
        <v>887</v>
      </c>
      <c r="J124" s="595" t="s">
        <v>887</v>
      </c>
      <c r="K124" s="595" t="s">
        <v>887</v>
      </c>
      <c r="L124" s="595" t="s">
        <v>887</v>
      </c>
      <c r="M124" s="595" t="s">
        <v>887</v>
      </c>
      <c r="N124" s="595" t="s">
        <v>887</v>
      </c>
      <c r="O124" s="595" t="s">
        <v>887</v>
      </c>
      <c r="P124" s="595" t="s">
        <v>887</v>
      </c>
      <c r="Q124" s="595" t="s">
        <v>887</v>
      </c>
      <c r="R124" s="595" t="s">
        <v>887</v>
      </c>
      <c r="S124" s="595" t="s">
        <v>887</v>
      </c>
      <c r="T124" s="595" t="s">
        <v>887</v>
      </c>
      <c r="U124" s="595" t="s">
        <v>887</v>
      </c>
      <c r="V124" s="595" t="s">
        <v>887</v>
      </c>
      <c r="W124" s="595" t="s">
        <v>887</v>
      </c>
      <c r="X124" s="595" t="s">
        <v>887</v>
      </c>
      <c r="Y124" s="595" t="s">
        <v>887</v>
      </c>
      <c r="Z124" s="595" t="s">
        <v>887</v>
      </c>
      <c r="AA124" s="595" t="s">
        <v>887</v>
      </c>
      <c r="AB124" s="595" t="s">
        <v>887</v>
      </c>
      <c r="AC124" s="595" t="s">
        <v>887</v>
      </c>
      <c r="AD124" s="595" t="s">
        <v>887</v>
      </c>
      <c r="AE124" s="595" t="s">
        <v>887</v>
      </c>
      <c r="AF124" s="595" t="s">
        <v>887</v>
      </c>
      <c r="AG124" s="595" t="s">
        <v>887</v>
      </c>
      <c r="AH124" s="595" t="s">
        <v>887</v>
      </c>
      <c r="AI124" s="595" t="s">
        <v>887</v>
      </c>
      <c r="AJ124" s="595" t="s">
        <v>887</v>
      </c>
      <c r="AK124" s="595" t="s">
        <v>887</v>
      </c>
      <c r="AL124" s="595" t="s">
        <v>887</v>
      </c>
      <c r="AM124" s="595" t="s">
        <v>887</v>
      </c>
      <c r="AN124" s="595" t="s">
        <v>887</v>
      </c>
      <c r="AO124" s="595" t="s">
        <v>887</v>
      </c>
      <c r="AP124" s="595" t="s">
        <v>887</v>
      </c>
      <c r="AQ124" s="595" t="s">
        <v>887</v>
      </c>
      <c r="AR124" s="595" t="s">
        <v>887</v>
      </c>
      <c r="AS124" s="595" t="s">
        <v>887</v>
      </c>
      <c r="AT124" s="595" t="s">
        <v>887</v>
      </c>
      <c r="AU124" s="595" t="s">
        <v>887</v>
      </c>
      <c r="AV124" s="595" t="s">
        <v>887</v>
      </c>
      <c r="AW124" s="595" t="s">
        <v>887</v>
      </c>
      <c r="AX124" s="595" t="s">
        <v>887</v>
      </c>
      <c r="AY124" s="595" t="s">
        <v>887</v>
      </c>
      <c r="AZ124" s="595" t="s">
        <v>887</v>
      </c>
      <c r="BA124" s="595" t="s">
        <v>887</v>
      </c>
      <c r="BB124" s="595" t="s">
        <v>887</v>
      </c>
      <c r="BC124" s="595" t="s">
        <v>887</v>
      </c>
      <c r="BD124" s="595" t="s">
        <v>887</v>
      </c>
      <c r="BE124" s="592"/>
      <c r="BF124" s="617"/>
      <c r="BG124" s="617"/>
      <c r="BH124" s="617"/>
      <c r="BI124" s="592" t="s">
        <v>887</v>
      </c>
      <c r="BJ124" s="617"/>
      <c r="BK124" s="617"/>
      <c r="BL124" s="611"/>
      <c r="BM124" s="617"/>
      <c r="BN124" s="617"/>
      <c r="BO124" s="617"/>
      <c r="BP124" s="617"/>
      <c r="BQ124" s="617"/>
      <c r="BR124" s="617"/>
      <c r="BS124" s="617"/>
      <c r="BT124" s="617"/>
      <c r="BU124" s="617"/>
      <c r="BV124" s="617"/>
      <c r="BW124" s="617"/>
      <c r="BX124" s="617"/>
      <c r="BY124" s="617"/>
      <c r="BZ124" s="617"/>
      <c r="CA124" s="617"/>
      <c r="CB124" s="617"/>
      <c r="CC124" s="617"/>
      <c r="CD124" s="617"/>
      <c r="CE124" s="617"/>
      <c r="CF124" s="617"/>
      <c r="CG124" s="617"/>
      <c r="CH124" s="617"/>
      <c r="CI124" s="617"/>
      <c r="CJ124" s="617"/>
      <c r="CK124" s="617"/>
      <c r="CL124" s="617"/>
      <c r="CM124" s="617"/>
      <c r="CN124" s="617"/>
      <c r="CO124" s="617"/>
      <c r="CP124" s="617"/>
      <c r="CQ124" s="617"/>
      <c r="CR124" s="617"/>
      <c r="CS124" s="617"/>
    </row>
    <row r="125" spans="1:97" s="14" customFormat="1" x14ac:dyDescent="0.25">
      <c r="A125" s="8">
        <v>121</v>
      </c>
      <c r="B125" s="5" t="s">
        <v>41</v>
      </c>
      <c r="C125" s="5"/>
      <c r="D125" s="4" t="s">
        <v>54</v>
      </c>
      <c r="E125" s="4" t="s">
        <v>75</v>
      </c>
      <c r="F125" s="4" t="s">
        <v>8</v>
      </c>
      <c r="G125" s="595" t="s">
        <v>887</v>
      </c>
      <c r="H125" s="595" t="s">
        <v>887</v>
      </c>
      <c r="I125" s="595" t="s">
        <v>887</v>
      </c>
      <c r="J125" s="595" t="s">
        <v>887</v>
      </c>
      <c r="K125" s="595" t="s">
        <v>887</v>
      </c>
      <c r="L125" s="595" t="s">
        <v>887</v>
      </c>
      <c r="M125" s="595" t="s">
        <v>887</v>
      </c>
      <c r="N125" s="595" t="s">
        <v>887</v>
      </c>
      <c r="O125" s="595" t="s">
        <v>887</v>
      </c>
      <c r="P125" s="595" t="s">
        <v>887</v>
      </c>
      <c r="Q125" s="595" t="s">
        <v>887</v>
      </c>
      <c r="R125" s="595" t="s">
        <v>887</v>
      </c>
      <c r="S125" s="595" t="s">
        <v>887</v>
      </c>
      <c r="T125" s="595" t="s">
        <v>887</v>
      </c>
      <c r="U125" s="595" t="s">
        <v>887</v>
      </c>
      <c r="V125" s="595" t="s">
        <v>887</v>
      </c>
      <c r="W125" s="595" t="s">
        <v>887</v>
      </c>
      <c r="X125" s="595" t="s">
        <v>887</v>
      </c>
      <c r="Y125" s="595" t="s">
        <v>887</v>
      </c>
      <c r="Z125" s="595" t="s">
        <v>887</v>
      </c>
      <c r="AA125" s="595" t="s">
        <v>887</v>
      </c>
      <c r="AB125" s="595" t="s">
        <v>887</v>
      </c>
      <c r="AC125" s="595" t="s">
        <v>887</v>
      </c>
      <c r="AD125" s="595" t="s">
        <v>887</v>
      </c>
      <c r="AE125" s="595" t="s">
        <v>887</v>
      </c>
      <c r="AF125" s="595" t="s">
        <v>887</v>
      </c>
      <c r="AG125" s="595" t="s">
        <v>887</v>
      </c>
      <c r="AH125" s="595" t="s">
        <v>887</v>
      </c>
      <c r="AI125" s="595" t="s">
        <v>887</v>
      </c>
      <c r="AJ125" s="595" t="s">
        <v>887</v>
      </c>
      <c r="AK125" s="595" t="s">
        <v>887</v>
      </c>
      <c r="AL125" s="595" t="s">
        <v>887</v>
      </c>
      <c r="AM125" s="595" t="s">
        <v>887</v>
      </c>
      <c r="AN125" s="595" t="s">
        <v>887</v>
      </c>
      <c r="AO125" s="595" t="s">
        <v>887</v>
      </c>
      <c r="AP125" s="595" t="s">
        <v>887</v>
      </c>
      <c r="AQ125" s="595" t="s">
        <v>887</v>
      </c>
      <c r="AR125" s="595" t="s">
        <v>887</v>
      </c>
      <c r="AS125" s="595" t="s">
        <v>887</v>
      </c>
      <c r="AT125" s="595" t="s">
        <v>887</v>
      </c>
      <c r="AU125" s="595" t="s">
        <v>887</v>
      </c>
      <c r="AV125" s="595" t="s">
        <v>887</v>
      </c>
      <c r="AW125" s="595" t="s">
        <v>887</v>
      </c>
      <c r="AX125" s="595" t="s">
        <v>887</v>
      </c>
      <c r="AY125" s="595" t="s">
        <v>887</v>
      </c>
      <c r="AZ125" s="595" t="s">
        <v>887</v>
      </c>
      <c r="BA125" s="595" t="s">
        <v>887</v>
      </c>
      <c r="BB125" s="595" t="s">
        <v>887</v>
      </c>
      <c r="BC125" s="595" t="s">
        <v>887</v>
      </c>
      <c r="BD125" s="595" t="s">
        <v>887</v>
      </c>
      <c r="BE125" s="592"/>
      <c r="BF125" s="617"/>
      <c r="BG125" s="617"/>
      <c r="BH125" s="617"/>
      <c r="BI125" s="592" t="s">
        <v>887</v>
      </c>
      <c r="BJ125" s="617"/>
      <c r="BK125" s="617"/>
      <c r="BL125" s="611"/>
      <c r="BM125" s="617"/>
      <c r="BN125" s="617"/>
      <c r="BO125" s="617"/>
      <c r="BP125" s="617"/>
      <c r="BQ125" s="617"/>
      <c r="BR125" s="617"/>
      <c r="BS125" s="617"/>
      <c r="BT125" s="617"/>
      <c r="BU125" s="617"/>
      <c r="BV125" s="617"/>
      <c r="BW125" s="617"/>
      <c r="BX125" s="617"/>
      <c r="BY125" s="617"/>
      <c r="BZ125" s="617"/>
      <c r="CA125" s="617"/>
      <c r="CB125" s="617"/>
      <c r="CC125" s="617"/>
      <c r="CD125" s="617"/>
      <c r="CE125" s="617"/>
      <c r="CF125" s="617"/>
      <c r="CG125" s="617"/>
      <c r="CH125" s="617"/>
      <c r="CI125" s="617"/>
      <c r="CJ125" s="617"/>
      <c r="CK125" s="617"/>
      <c r="CL125" s="617"/>
      <c r="CM125" s="617"/>
      <c r="CN125" s="617"/>
      <c r="CO125" s="617"/>
      <c r="CP125" s="617"/>
      <c r="CQ125" s="617"/>
      <c r="CR125" s="617"/>
      <c r="CS125" s="617"/>
    </row>
    <row r="126" spans="1:97" s="14" customFormat="1" x14ac:dyDescent="0.25">
      <c r="A126" s="8">
        <v>122</v>
      </c>
      <c r="B126" s="12" t="s">
        <v>44</v>
      </c>
      <c r="C126" s="12"/>
      <c r="D126" s="4" t="s">
        <v>58</v>
      </c>
      <c r="E126" s="4" t="s">
        <v>75</v>
      </c>
      <c r="F126" s="4" t="s">
        <v>8</v>
      </c>
      <c r="G126" s="595" t="s">
        <v>887</v>
      </c>
      <c r="H126" s="595" t="s">
        <v>887</v>
      </c>
      <c r="I126" s="595" t="s">
        <v>887</v>
      </c>
      <c r="J126" s="595" t="s">
        <v>887</v>
      </c>
      <c r="K126" s="595" t="s">
        <v>887</v>
      </c>
      <c r="L126" s="595" t="s">
        <v>887</v>
      </c>
      <c r="M126" s="595" t="s">
        <v>887</v>
      </c>
      <c r="N126" s="595" t="s">
        <v>887</v>
      </c>
      <c r="O126" s="595" t="s">
        <v>887</v>
      </c>
      <c r="P126" s="595" t="s">
        <v>887</v>
      </c>
      <c r="Q126" s="595" t="s">
        <v>887</v>
      </c>
      <c r="R126" s="595" t="s">
        <v>887</v>
      </c>
      <c r="S126" s="595" t="s">
        <v>887</v>
      </c>
      <c r="T126" s="595" t="s">
        <v>887</v>
      </c>
      <c r="U126" s="595" t="s">
        <v>887</v>
      </c>
      <c r="V126" s="595" t="s">
        <v>887</v>
      </c>
      <c r="W126" s="595" t="s">
        <v>887</v>
      </c>
      <c r="X126" s="595" t="s">
        <v>887</v>
      </c>
      <c r="Y126" s="595" t="s">
        <v>887</v>
      </c>
      <c r="Z126" s="595" t="s">
        <v>887</v>
      </c>
      <c r="AA126" s="595" t="s">
        <v>887</v>
      </c>
      <c r="AB126" s="595" t="s">
        <v>887</v>
      </c>
      <c r="AC126" s="595" t="s">
        <v>887</v>
      </c>
      <c r="AD126" s="595" t="s">
        <v>887</v>
      </c>
      <c r="AE126" s="595" t="s">
        <v>887</v>
      </c>
      <c r="AF126" s="595" t="s">
        <v>887</v>
      </c>
      <c r="AG126" s="595" t="s">
        <v>887</v>
      </c>
      <c r="AH126" s="595" t="s">
        <v>887</v>
      </c>
      <c r="AI126" s="595" t="s">
        <v>887</v>
      </c>
      <c r="AJ126" s="595" t="s">
        <v>887</v>
      </c>
      <c r="AK126" s="595" t="s">
        <v>887</v>
      </c>
      <c r="AL126" s="595" t="s">
        <v>887</v>
      </c>
      <c r="AM126" s="595" t="s">
        <v>887</v>
      </c>
      <c r="AN126" s="595" t="s">
        <v>887</v>
      </c>
      <c r="AO126" s="595" t="s">
        <v>887</v>
      </c>
      <c r="AP126" s="595" t="s">
        <v>887</v>
      </c>
      <c r="AQ126" s="595" t="s">
        <v>887</v>
      </c>
      <c r="AR126" s="595" t="s">
        <v>887</v>
      </c>
      <c r="AS126" s="595" t="s">
        <v>887</v>
      </c>
      <c r="AT126" s="595" t="s">
        <v>887</v>
      </c>
      <c r="AU126" s="595" t="s">
        <v>887</v>
      </c>
      <c r="AV126" s="595" t="s">
        <v>887</v>
      </c>
      <c r="AW126" s="595" t="s">
        <v>887</v>
      </c>
      <c r="AX126" s="595" t="s">
        <v>887</v>
      </c>
      <c r="AY126" s="595" t="s">
        <v>887</v>
      </c>
      <c r="AZ126" s="595" t="s">
        <v>887</v>
      </c>
      <c r="BA126" s="595" t="s">
        <v>887</v>
      </c>
      <c r="BB126" s="595" t="s">
        <v>887</v>
      </c>
      <c r="BC126" s="595" t="s">
        <v>887</v>
      </c>
      <c r="BD126" s="595" t="s">
        <v>887</v>
      </c>
      <c r="BE126" s="633"/>
      <c r="BF126" s="617"/>
      <c r="BG126" s="617"/>
      <c r="BH126" s="617"/>
      <c r="BI126" s="592" t="s">
        <v>887</v>
      </c>
      <c r="BJ126" s="617"/>
      <c r="BK126" s="617"/>
      <c r="BL126" s="611"/>
      <c r="BM126" s="617"/>
      <c r="BN126" s="617"/>
      <c r="BO126" s="617"/>
      <c r="BP126" s="617"/>
      <c r="BQ126" s="617"/>
      <c r="BR126" s="617"/>
      <c r="BS126" s="617"/>
      <c r="BT126" s="617"/>
      <c r="BU126" s="617"/>
      <c r="BV126" s="617"/>
      <c r="BW126" s="617"/>
      <c r="BX126" s="617"/>
      <c r="BY126" s="617"/>
      <c r="BZ126" s="617"/>
      <c r="CA126" s="617"/>
      <c r="CB126" s="617"/>
      <c r="CC126" s="617"/>
      <c r="CD126" s="617"/>
      <c r="CE126" s="617"/>
      <c r="CF126" s="617"/>
      <c r="CG126" s="617"/>
      <c r="CH126" s="617"/>
      <c r="CI126" s="617"/>
      <c r="CJ126" s="617"/>
      <c r="CK126" s="617"/>
      <c r="CL126" s="617"/>
      <c r="CM126" s="617"/>
      <c r="CN126" s="617"/>
      <c r="CO126" s="617"/>
      <c r="CP126" s="617"/>
      <c r="CQ126" s="617"/>
      <c r="CR126" s="617"/>
      <c r="CS126" s="617"/>
    </row>
    <row r="127" spans="1:97" s="14" customFormat="1" x14ac:dyDescent="0.25">
      <c r="A127" s="8">
        <v>123</v>
      </c>
      <c r="B127" s="5" t="s">
        <v>757</v>
      </c>
      <c r="C127" s="5"/>
      <c r="D127" s="4" t="s">
        <v>58</v>
      </c>
      <c r="E127" s="4" t="s">
        <v>75</v>
      </c>
      <c r="F127" s="4" t="s">
        <v>8</v>
      </c>
      <c r="G127" s="595" t="s">
        <v>887</v>
      </c>
      <c r="H127" s="595" t="s">
        <v>887</v>
      </c>
      <c r="I127" s="595" t="s">
        <v>887</v>
      </c>
      <c r="J127" s="595" t="s">
        <v>887</v>
      </c>
      <c r="K127" s="595" t="s">
        <v>887</v>
      </c>
      <c r="L127" s="595" t="s">
        <v>887</v>
      </c>
      <c r="M127" s="595" t="s">
        <v>887</v>
      </c>
      <c r="N127" s="595" t="s">
        <v>887</v>
      </c>
      <c r="O127" s="595" t="s">
        <v>887</v>
      </c>
      <c r="P127" s="595" t="s">
        <v>887</v>
      </c>
      <c r="Q127" s="595" t="s">
        <v>887</v>
      </c>
      <c r="R127" s="595" t="s">
        <v>887</v>
      </c>
      <c r="S127" s="595" t="s">
        <v>887</v>
      </c>
      <c r="T127" s="595" t="s">
        <v>887</v>
      </c>
      <c r="U127" s="595" t="s">
        <v>887</v>
      </c>
      <c r="V127" s="595" t="s">
        <v>887</v>
      </c>
      <c r="W127" s="595" t="s">
        <v>887</v>
      </c>
      <c r="X127" s="595" t="s">
        <v>887</v>
      </c>
      <c r="Y127" s="595" t="s">
        <v>887</v>
      </c>
      <c r="Z127" s="595" t="s">
        <v>887</v>
      </c>
      <c r="AA127" s="595" t="s">
        <v>887</v>
      </c>
      <c r="AB127" s="595" t="s">
        <v>887</v>
      </c>
      <c r="AC127" s="595" t="s">
        <v>887</v>
      </c>
      <c r="AD127" s="595" t="s">
        <v>887</v>
      </c>
      <c r="AE127" s="595" t="s">
        <v>887</v>
      </c>
      <c r="AF127" s="595" t="s">
        <v>887</v>
      </c>
      <c r="AG127" s="595" t="s">
        <v>887</v>
      </c>
      <c r="AH127" s="595" t="s">
        <v>887</v>
      </c>
      <c r="AI127" s="595" t="s">
        <v>887</v>
      </c>
      <c r="AJ127" s="595" t="s">
        <v>887</v>
      </c>
      <c r="AK127" s="595" t="s">
        <v>887</v>
      </c>
      <c r="AL127" s="595" t="s">
        <v>887</v>
      </c>
      <c r="AM127" s="595" t="s">
        <v>887</v>
      </c>
      <c r="AN127" s="595" t="s">
        <v>887</v>
      </c>
      <c r="AO127" s="595" t="s">
        <v>887</v>
      </c>
      <c r="AP127" s="595" t="s">
        <v>887</v>
      </c>
      <c r="AQ127" s="595" t="s">
        <v>887</v>
      </c>
      <c r="AR127" s="595" t="s">
        <v>887</v>
      </c>
      <c r="AS127" s="595" t="s">
        <v>887</v>
      </c>
      <c r="AT127" s="595" t="s">
        <v>887</v>
      </c>
      <c r="AU127" s="595" t="s">
        <v>887</v>
      </c>
      <c r="AV127" s="595" t="s">
        <v>887</v>
      </c>
      <c r="AW127" s="595" t="s">
        <v>887</v>
      </c>
      <c r="AX127" s="595" t="s">
        <v>887</v>
      </c>
      <c r="AY127" s="595" t="s">
        <v>887</v>
      </c>
      <c r="AZ127" s="595" t="s">
        <v>887</v>
      </c>
      <c r="BA127" s="595" t="s">
        <v>887</v>
      </c>
      <c r="BB127" s="595" t="s">
        <v>887</v>
      </c>
      <c r="BC127" s="595" t="s">
        <v>887</v>
      </c>
      <c r="BD127" s="595" t="s">
        <v>887</v>
      </c>
      <c r="BE127" s="598"/>
      <c r="BF127" s="617"/>
      <c r="BG127" s="617"/>
      <c r="BH127" s="617"/>
      <c r="BI127" s="592" t="s">
        <v>887</v>
      </c>
      <c r="BJ127" s="617"/>
      <c r="BK127" s="617"/>
      <c r="BL127" s="611"/>
      <c r="BM127" s="617"/>
      <c r="BN127" s="617"/>
      <c r="BO127" s="617"/>
      <c r="BP127" s="617"/>
      <c r="BQ127" s="617"/>
      <c r="BR127" s="617"/>
      <c r="BS127" s="617"/>
      <c r="BT127" s="617"/>
      <c r="BU127" s="617"/>
      <c r="BV127" s="617"/>
      <c r="BW127" s="617"/>
      <c r="BX127" s="617"/>
      <c r="BY127" s="617"/>
      <c r="BZ127" s="617"/>
      <c r="CA127" s="617"/>
      <c r="CB127" s="617"/>
      <c r="CC127" s="617"/>
      <c r="CD127" s="617"/>
      <c r="CE127" s="617"/>
      <c r="CF127" s="617"/>
      <c r="CG127" s="617"/>
      <c r="CH127" s="617"/>
      <c r="CI127" s="617"/>
      <c r="CJ127" s="617"/>
      <c r="CK127" s="617"/>
      <c r="CL127" s="617"/>
      <c r="CM127" s="617"/>
      <c r="CN127" s="617"/>
      <c r="CO127" s="617"/>
      <c r="CP127" s="617"/>
      <c r="CQ127" s="617"/>
      <c r="CR127" s="617"/>
      <c r="CS127" s="617"/>
    </row>
    <row r="128" spans="1:97" s="14" customFormat="1" x14ac:dyDescent="0.25">
      <c r="A128" s="8">
        <v>124</v>
      </c>
      <c r="B128" s="5" t="s">
        <v>778</v>
      </c>
      <c r="C128" s="5"/>
      <c r="D128" s="4" t="s">
        <v>58</v>
      </c>
      <c r="E128" s="5" t="s">
        <v>75</v>
      </c>
      <c r="F128" s="4" t="s">
        <v>8</v>
      </c>
      <c r="G128" s="595" t="s">
        <v>887</v>
      </c>
      <c r="H128" s="595" t="s">
        <v>887</v>
      </c>
      <c r="I128" s="595" t="s">
        <v>887</v>
      </c>
      <c r="J128" s="595" t="s">
        <v>887</v>
      </c>
      <c r="K128" s="595" t="s">
        <v>887</v>
      </c>
      <c r="L128" s="595" t="s">
        <v>887</v>
      </c>
      <c r="M128" s="595" t="s">
        <v>887</v>
      </c>
      <c r="N128" s="595" t="s">
        <v>887</v>
      </c>
      <c r="O128" s="595" t="s">
        <v>887</v>
      </c>
      <c r="P128" s="595" t="s">
        <v>887</v>
      </c>
      <c r="Q128" s="595" t="s">
        <v>887</v>
      </c>
      <c r="R128" s="595" t="s">
        <v>887</v>
      </c>
      <c r="S128" s="595" t="s">
        <v>887</v>
      </c>
      <c r="T128" s="595" t="s">
        <v>887</v>
      </c>
      <c r="U128" s="595" t="s">
        <v>887</v>
      </c>
      <c r="V128" s="595" t="s">
        <v>887</v>
      </c>
      <c r="W128" s="595" t="s">
        <v>887</v>
      </c>
      <c r="X128" s="595" t="s">
        <v>887</v>
      </c>
      <c r="Y128" s="595" t="s">
        <v>887</v>
      </c>
      <c r="Z128" s="595" t="s">
        <v>887</v>
      </c>
      <c r="AA128" s="595" t="s">
        <v>887</v>
      </c>
      <c r="AB128" s="595" t="s">
        <v>887</v>
      </c>
      <c r="AC128" s="595" t="s">
        <v>887</v>
      </c>
      <c r="AD128" s="595" t="s">
        <v>887</v>
      </c>
      <c r="AE128" s="595" t="s">
        <v>887</v>
      </c>
      <c r="AF128" s="595" t="s">
        <v>887</v>
      </c>
      <c r="AG128" s="595" t="s">
        <v>887</v>
      </c>
      <c r="AH128" s="595" t="s">
        <v>887</v>
      </c>
      <c r="AI128" s="595" t="s">
        <v>887</v>
      </c>
      <c r="AJ128" s="595" t="s">
        <v>887</v>
      </c>
      <c r="AK128" s="595" t="s">
        <v>887</v>
      </c>
      <c r="AL128" s="595" t="s">
        <v>887</v>
      </c>
      <c r="AM128" s="595" t="s">
        <v>887</v>
      </c>
      <c r="AN128" s="595" t="s">
        <v>887</v>
      </c>
      <c r="AO128" s="595" t="s">
        <v>887</v>
      </c>
      <c r="AP128" s="595" t="s">
        <v>887</v>
      </c>
      <c r="AQ128" s="595" t="s">
        <v>887</v>
      </c>
      <c r="AR128" s="595" t="s">
        <v>887</v>
      </c>
      <c r="AS128" s="595" t="s">
        <v>887</v>
      </c>
      <c r="AT128" s="595" t="s">
        <v>887</v>
      </c>
      <c r="AU128" s="595" t="s">
        <v>887</v>
      </c>
      <c r="AV128" s="595" t="s">
        <v>887</v>
      </c>
      <c r="AW128" s="595" t="s">
        <v>887</v>
      </c>
      <c r="AX128" s="595" t="s">
        <v>887</v>
      </c>
      <c r="AY128" s="595" t="s">
        <v>887</v>
      </c>
      <c r="AZ128" s="595" t="s">
        <v>887</v>
      </c>
      <c r="BA128" s="595" t="s">
        <v>887</v>
      </c>
      <c r="BB128" s="595" t="s">
        <v>887</v>
      </c>
      <c r="BC128" s="595" t="s">
        <v>887</v>
      </c>
      <c r="BD128" s="595" t="s">
        <v>887</v>
      </c>
      <c r="BE128" s="592"/>
      <c r="BF128" s="617"/>
      <c r="BG128" s="617"/>
      <c r="BH128" s="617"/>
      <c r="BI128" s="592" t="s">
        <v>887</v>
      </c>
      <c r="BJ128" s="617"/>
      <c r="BK128" s="617"/>
      <c r="BL128" s="611"/>
      <c r="BM128" s="617"/>
      <c r="BN128" s="617"/>
      <c r="BO128" s="617"/>
      <c r="BP128" s="617"/>
      <c r="BQ128" s="617"/>
      <c r="BR128" s="617"/>
      <c r="BS128" s="617"/>
      <c r="BT128" s="617"/>
      <c r="BU128" s="617"/>
      <c r="BV128" s="617"/>
      <c r="BW128" s="617"/>
      <c r="BX128" s="617"/>
      <c r="BY128" s="617"/>
      <c r="BZ128" s="617"/>
      <c r="CA128" s="617"/>
      <c r="CB128" s="617"/>
      <c r="CC128" s="617"/>
      <c r="CD128" s="617"/>
      <c r="CE128" s="617"/>
      <c r="CF128" s="617"/>
      <c r="CG128" s="617"/>
      <c r="CH128" s="617"/>
      <c r="CI128" s="617"/>
      <c r="CJ128" s="617"/>
      <c r="CK128" s="617"/>
      <c r="CL128" s="617"/>
      <c r="CM128" s="617"/>
      <c r="CN128" s="617"/>
      <c r="CO128" s="617"/>
      <c r="CP128" s="617"/>
      <c r="CQ128" s="617"/>
      <c r="CR128" s="617"/>
      <c r="CS128" s="617"/>
    </row>
    <row r="129" spans="1:97" s="14" customFormat="1" x14ac:dyDescent="0.25">
      <c r="A129" s="8">
        <v>125</v>
      </c>
      <c r="B129" s="5" t="s">
        <v>756</v>
      </c>
      <c r="C129" s="5"/>
      <c r="D129" s="4" t="s">
        <v>58</v>
      </c>
      <c r="E129" s="4" t="s">
        <v>75</v>
      </c>
      <c r="F129" s="4" t="s">
        <v>8</v>
      </c>
      <c r="G129" s="595" t="s">
        <v>887</v>
      </c>
      <c r="H129" s="595">
        <v>10002</v>
      </c>
      <c r="I129" s="595" t="s">
        <v>887</v>
      </c>
      <c r="J129" s="595">
        <v>10004</v>
      </c>
      <c r="K129" s="595" t="s">
        <v>887</v>
      </c>
      <c r="L129" s="595" t="s">
        <v>887</v>
      </c>
      <c r="M129" s="595">
        <v>10002</v>
      </c>
      <c r="N129" s="595" t="s">
        <v>887</v>
      </c>
      <c r="O129" s="595">
        <v>10004</v>
      </c>
      <c r="P129" s="595" t="s">
        <v>887</v>
      </c>
      <c r="Q129" s="595" t="s">
        <v>887</v>
      </c>
      <c r="R129" s="595">
        <v>10002</v>
      </c>
      <c r="S129" s="595" t="s">
        <v>887</v>
      </c>
      <c r="T129" s="595">
        <v>10004</v>
      </c>
      <c r="U129" s="595" t="s">
        <v>887</v>
      </c>
      <c r="V129" s="595" t="s">
        <v>887</v>
      </c>
      <c r="W129" s="595" t="s">
        <v>887</v>
      </c>
      <c r="X129" s="595" t="s">
        <v>887</v>
      </c>
      <c r="Y129" s="595" t="s">
        <v>887</v>
      </c>
      <c r="Z129" s="595" t="s">
        <v>887</v>
      </c>
      <c r="AA129" s="595" t="s">
        <v>887</v>
      </c>
      <c r="AB129" s="595">
        <v>10002</v>
      </c>
      <c r="AC129" s="595" t="s">
        <v>887</v>
      </c>
      <c r="AD129" s="595">
        <v>10004</v>
      </c>
      <c r="AE129" s="595" t="s">
        <v>887</v>
      </c>
      <c r="AF129" s="595" t="s">
        <v>887</v>
      </c>
      <c r="AG129" s="595">
        <v>10002</v>
      </c>
      <c r="AH129" s="595" t="s">
        <v>887</v>
      </c>
      <c r="AI129" s="595">
        <v>10004</v>
      </c>
      <c r="AJ129" s="595" t="s">
        <v>887</v>
      </c>
      <c r="AK129" s="595" t="s">
        <v>887</v>
      </c>
      <c r="AL129" s="595">
        <v>10002</v>
      </c>
      <c r="AM129" s="595" t="s">
        <v>887</v>
      </c>
      <c r="AN129" s="595">
        <v>10004</v>
      </c>
      <c r="AO129" s="595" t="s">
        <v>887</v>
      </c>
      <c r="AP129" s="595" t="s">
        <v>887</v>
      </c>
      <c r="AQ129" s="595">
        <v>10002</v>
      </c>
      <c r="AR129" s="595" t="s">
        <v>887</v>
      </c>
      <c r="AS129" s="595">
        <v>10004</v>
      </c>
      <c r="AT129" s="595" t="s">
        <v>887</v>
      </c>
      <c r="AU129" s="595" t="s">
        <v>887</v>
      </c>
      <c r="AV129" s="595" t="s">
        <v>887</v>
      </c>
      <c r="AW129" s="595" t="s">
        <v>887</v>
      </c>
      <c r="AX129" s="595" t="s">
        <v>887</v>
      </c>
      <c r="AY129" s="595" t="s">
        <v>887</v>
      </c>
      <c r="AZ129" s="595" t="s">
        <v>887</v>
      </c>
      <c r="BA129" s="595">
        <v>10002</v>
      </c>
      <c r="BB129" s="595" t="s">
        <v>887</v>
      </c>
      <c r="BC129" s="595">
        <v>10004</v>
      </c>
      <c r="BD129" s="595" t="s">
        <v>887</v>
      </c>
      <c r="BE129" s="598"/>
      <c r="BF129" s="617"/>
      <c r="BG129" s="617"/>
      <c r="BH129" s="617"/>
      <c r="BI129" s="592" t="s">
        <v>887</v>
      </c>
      <c r="BJ129" s="617"/>
      <c r="BK129" s="617"/>
      <c r="BL129" s="611"/>
      <c r="BM129" s="617"/>
      <c r="BN129" s="617"/>
      <c r="BO129" s="617"/>
      <c r="BP129" s="617"/>
      <c r="BQ129" s="617"/>
      <c r="BR129" s="617"/>
      <c r="BS129" s="617"/>
      <c r="BT129" s="617"/>
      <c r="BU129" s="617"/>
      <c r="BV129" s="617"/>
      <c r="BW129" s="617"/>
      <c r="BX129" s="617"/>
      <c r="BY129" s="617"/>
      <c r="BZ129" s="617"/>
      <c r="CA129" s="617"/>
      <c r="CB129" s="617"/>
      <c r="CC129" s="617"/>
      <c r="CD129" s="617"/>
      <c r="CE129" s="617"/>
      <c r="CF129" s="617"/>
      <c r="CG129" s="617"/>
      <c r="CH129" s="617"/>
      <c r="CI129" s="617"/>
      <c r="CJ129" s="617"/>
      <c r="CK129" s="617"/>
      <c r="CL129" s="617"/>
      <c r="CM129" s="617"/>
      <c r="CN129" s="617"/>
      <c r="CO129" s="617"/>
      <c r="CP129" s="617"/>
      <c r="CQ129" s="617"/>
      <c r="CR129" s="617"/>
      <c r="CS129" s="617"/>
    </row>
    <row r="130" spans="1:97" s="14" customFormat="1" x14ac:dyDescent="0.25">
      <c r="A130" s="8">
        <v>126</v>
      </c>
      <c r="B130" s="12" t="s">
        <v>43</v>
      </c>
      <c r="C130" s="12"/>
      <c r="D130" s="4" t="s">
        <v>58</v>
      </c>
      <c r="E130" s="4" t="s">
        <v>75</v>
      </c>
      <c r="F130" s="4" t="s">
        <v>8</v>
      </c>
      <c r="G130" s="595" t="s">
        <v>887</v>
      </c>
      <c r="H130" s="595" t="s">
        <v>887</v>
      </c>
      <c r="I130" s="595" t="s">
        <v>887</v>
      </c>
      <c r="J130" s="595" t="s">
        <v>887</v>
      </c>
      <c r="K130" s="595" t="s">
        <v>887</v>
      </c>
      <c r="L130" s="595" t="s">
        <v>887</v>
      </c>
      <c r="M130" s="595" t="s">
        <v>887</v>
      </c>
      <c r="N130" s="595" t="s">
        <v>887</v>
      </c>
      <c r="O130" s="595" t="s">
        <v>887</v>
      </c>
      <c r="P130" s="595" t="s">
        <v>887</v>
      </c>
      <c r="Q130" s="595" t="s">
        <v>887</v>
      </c>
      <c r="R130" s="595" t="s">
        <v>887</v>
      </c>
      <c r="S130" s="595" t="s">
        <v>887</v>
      </c>
      <c r="T130" s="595" t="s">
        <v>887</v>
      </c>
      <c r="U130" s="595" t="s">
        <v>887</v>
      </c>
      <c r="V130" s="595" t="s">
        <v>887</v>
      </c>
      <c r="W130" s="595" t="s">
        <v>887</v>
      </c>
      <c r="X130" s="595" t="s">
        <v>887</v>
      </c>
      <c r="Y130" s="595" t="s">
        <v>887</v>
      </c>
      <c r="Z130" s="595" t="s">
        <v>887</v>
      </c>
      <c r="AA130" s="595" t="s">
        <v>887</v>
      </c>
      <c r="AB130" s="595" t="s">
        <v>887</v>
      </c>
      <c r="AC130" s="595" t="s">
        <v>887</v>
      </c>
      <c r="AD130" s="595" t="s">
        <v>887</v>
      </c>
      <c r="AE130" s="595" t="s">
        <v>887</v>
      </c>
      <c r="AF130" s="595" t="s">
        <v>887</v>
      </c>
      <c r="AG130" s="595" t="s">
        <v>887</v>
      </c>
      <c r="AH130" s="595" t="s">
        <v>887</v>
      </c>
      <c r="AI130" s="595" t="s">
        <v>887</v>
      </c>
      <c r="AJ130" s="595" t="s">
        <v>887</v>
      </c>
      <c r="AK130" s="595" t="s">
        <v>887</v>
      </c>
      <c r="AL130" s="595" t="s">
        <v>887</v>
      </c>
      <c r="AM130" s="595" t="s">
        <v>887</v>
      </c>
      <c r="AN130" s="595" t="s">
        <v>887</v>
      </c>
      <c r="AO130" s="595" t="s">
        <v>887</v>
      </c>
      <c r="AP130" s="595" t="s">
        <v>887</v>
      </c>
      <c r="AQ130" s="595" t="s">
        <v>887</v>
      </c>
      <c r="AR130" s="595" t="s">
        <v>887</v>
      </c>
      <c r="AS130" s="595" t="s">
        <v>887</v>
      </c>
      <c r="AT130" s="595" t="s">
        <v>887</v>
      </c>
      <c r="AU130" s="595" t="s">
        <v>887</v>
      </c>
      <c r="AV130" s="595" t="s">
        <v>887</v>
      </c>
      <c r="AW130" s="595" t="s">
        <v>887</v>
      </c>
      <c r="AX130" s="595" t="s">
        <v>887</v>
      </c>
      <c r="AY130" s="595" t="s">
        <v>887</v>
      </c>
      <c r="AZ130" s="595" t="s">
        <v>887</v>
      </c>
      <c r="BA130" s="595" t="s">
        <v>887</v>
      </c>
      <c r="BB130" s="595" t="s">
        <v>887</v>
      </c>
      <c r="BC130" s="595" t="s">
        <v>887</v>
      </c>
      <c r="BD130" s="595" t="s">
        <v>887</v>
      </c>
      <c r="BE130" s="633"/>
      <c r="BF130" s="617"/>
      <c r="BG130" s="617"/>
      <c r="BH130" s="617"/>
      <c r="BI130" s="592" t="s">
        <v>887</v>
      </c>
      <c r="BJ130" s="617"/>
      <c r="BK130" s="617"/>
      <c r="BL130" s="611"/>
      <c r="BM130" s="617"/>
      <c r="BN130" s="617"/>
      <c r="BO130" s="617"/>
      <c r="BP130" s="617"/>
      <c r="BQ130" s="617"/>
      <c r="BR130" s="617"/>
      <c r="BS130" s="617"/>
      <c r="BT130" s="617"/>
      <c r="BU130" s="617"/>
      <c r="BV130" s="617"/>
      <c r="BW130" s="617"/>
      <c r="BX130" s="617"/>
      <c r="BY130" s="617"/>
      <c r="BZ130" s="617"/>
      <c r="CA130" s="617"/>
      <c r="CB130" s="617"/>
      <c r="CC130" s="617"/>
      <c r="CD130" s="617"/>
      <c r="CE130" s="617"/>
      <c r="CF130" s="617"/>
      <c r="CG130" s="617"/>
      <c r="CH130" s="617"/>
      <c r="CI130" s="617"/>
      <c r="CJ130" s="617"/>
      <c r="CK130" s="617"/>
      <c r="CL130" s="617"/>
      <c r="CM130" s="617"/>
      <c r="CN130" s="617"/>
      <c r="CO130" s="617"/>
      <c r="CP130" s="617"/>
      <c r="CQ130" s="617"/>
      <c r="CR130" s="617"/>
      <c r="CS130" s="617"/>
    </row>
    <row r="131" spans="1:97" s="14" customFormat="1" x14ac:dyDescent="0.25">
      <c r="A131" s="8">
        <v>127</v>
      </c>
      <c r="B131" s="5" t="s">
        <v>63</v>
      </c>
      <c r="C131" s="5"/>
      <c r="D131" s="4" t="s">
        <v>58</v>
      </c>
      <c r="E131" s="4" t="s">
        <v>75</v>
      </c>
      <c r="F131" s="4" t="s">
        <v>8</v>
      </c>
      <c r="G131" s="595" t="s">
        <v>887</v>
      </c>
      <c r="H131" s="595">
        <v>10002</v>
      </c>
      <c r="I131" s="595" t="s">
        <v>887</v>
      </c>
      <c r="J131" s="595">
        <v>10004</v>
      </c>
      <c r="K131" s="595" t="s">
        <v>887</v>
      </c>
      <c r="L131" s="595" t="s">
        <v>887</v>
      </c>
      <c r="M131" s="595">
        <v>10002</v>
      </c>
      <c r="N131" s="595" t="s">
        <v>887</v>
      </c>
      <c r="O131" s="595">
        <v>10004</v>
      </c>
      <c r="P131" s="595" t="s">
        <v>887</v>
      </c>
      <c r="Q131" s="595" t="s">
        <v>887</v>
      </c>
      <c r="R131" s="595">
        <v>10002</v>
      </c>
      <c r="S131" s="595" t="s">
        <v>887</v>
      </c>
      <c r="T131" s="595">
        <v>10004</v>
      </c>
      <c r="U131" s="595" t="s">
        <v>887</v>
      </c>
      <c r="V131" s="595" t="s">
        <v>887</v>
      </c>
      <c r="W131" s="595" t="s">
        <v>887</v>
      </c>
      <c r="X131" s="595" t="s">
        <v>887</v>
      </c>
      <c r="Y131" s="595" t="s">
        <v>887</v>
      </c>
      <c r="Z131" s="595" t="s">
        <v>887</v>
      </c>
      <c r="AA131" s="595" t="s">
        <v>887</v>
      </c>
      <c r="AB131" s="595">
        <v>10002</v>
      </c>
      <c r="AC131" s="595" t="s">
        <v>887</v>
      </c>
      <c r="AD131" s="595">
        <v>10004</v>
      </c>
      <c r="AE131" s="595" t="s">
        <v>887</v>
      </c>
      <c r="AF131" s="595" t="s">
        <v>887</v>
      </c>
      <c r="AG131" s="595">
        <v>10002</v>
      </c>
      <c r="AH131" s="595" t="s">
        <v>887</v>
      </c>
      <c r="AI131" s="595">
        <v>10004</v>
      </c>
      <c r="AJ131" s="595" t="s">
        <v>887</v>
      </c>
      <c r="AK131" s="595" t="s">
        <v>887</v>
      </c>
      <c r="AL131" s="595">
        <v>10002</v>
      </c>
      <c r="AM131" s="595" t="s">
        <v>887</v>
      </c>
      <c r="AN131" s="595">
        <v>10004</v>
      </c>
      <c r="AO131" s="595" t="s">
        <v>887</v>
      </c>
      <c r="AP131" s="595" t="s">
        <v>887</v>
      </c>
      <c r="AQ131" s="595">
        <v>10002</v>
      </c>
      <c r="AR131" s="595" t="s">
        <v>887</v>
      </c>
      <c r="AS131" s="595">
        <v>10004</v>
      </c>
      <c r="AT131" s="595" t="s">
        <v>887</v>
      </c>
      <c r="AU131" s="595" t="s">
        <v>887</v>
      </c>
      <c r="AV131" s="595" t="s">
        <v>887</v>
      </c>
      <c r="AW131" s="595" t="s">
        <v>887</v>
      </c>
      <c r="AX131" s="595" t="s">
        <v>887</v>
      </c>
      <c r="AY131" s="595" t="s">
        <v>887</v>
      </c>
      <c r="AZ131" s="595" t="s">
        <v>887</v>
      </c>
      <c r="BA131" s="595">
        <v>10002</v>
      </c>
      <c r="BB131" s="595" t="s">
        <v>887</v>
      </c>
      <c r="BC131" s="595">
        <v>10004</v>
      </c>
      <c r="BD131" s="595" t="s">
        <v>887</v>
      </c>
      <c r="BE131" s="598"/>
      <c r="BF131" s="617"/>
      <c r="BG131" s="617"/>
      <c r="BH131" s="617"/>
      <c r="BI131" s="592" t="s">
        <v>887</v>
      </c>
      <c r="BJ131" s="617"/>
      <c r="BK131" s="617"/>
      <c r="BL131" s="611"/>
      <c r="BM131" s="617"/>
      <c r="BN131" s="617"/>
      <c r="BO131" s="617"/>
      <c r="BP131" s="617"/>
      <c r="BQ131" s="617"/>
      <c r="BR131" s="617"/>
      <c r="BS131" s="617"/>
      <c r="BT131" s="617"/>
      <c r="BU131" s="617"/>
      <c r="BV131" s="617"/>
      <c r="BW131" s="617"/>
      <c r="BX131" s="617"/>
      <c r="BY131" s="617"/>
      <c r="BZ131" s="617"/>
      <c r="CA131" s="617"/>
      <c r="CB131" s="617"/>
      <c r="CC131" s="617"/>
      <c r="CD131" s="617"/>
      <c r="CE131" s="617"/>
      <c r="CF131" s="617"/>
      <c r="CG131" s="617"/>
      <c r="CH131" s="617"/>
      <c r="CI131" s="617"/>
      <c r="CJ131" s="617"/>
      <c r="CK131" s="617"/>
      <c r="CL131" s="617"/>
      <c r="CM131" s="617"/>
      <c r="CN131" s="617"/>
      <c r="CO131" s="617"/>
      <c r="CP131" s="617"/>
      <c r="CQ131" s="617"/>
      <c r="CR131" s="617"/>
      <c r="CS131" s="617"/>
    </row>
    <row r="132" spans="1:97" s="14" customFormat="1" x14ac:dyDescent="0.25">
      <c r="A132" s="8">
        <v>128</v>
      </c>
      <c r="B132" s="20" t="s">
        <v>99</v>
      </c>
      <c r="C132" s="20"/>
      <c r="D132" s="4" t="s">
        <v>58</v>
      </c>
      <c r="E132" s="4" t="s">
        <v>75</v>
      </c>
      <c r="F132" s="4" t="s">
        <v>8</v>
      </c>
      <c r="G132" s="595" t="s">
        <v>887</v>
      </c>
      <c r="H132" s="595" t="s">
        <v>887</v>
      </c>
      <c r="I132" s="595" t="s">
        <v>887</v>
      </c>
      <c r="J132" s="595" t="s">
        <v>887</v>
      </c>
      <c r="K132" s="595" t="s">
        <v>887</v>
      </c>
      <c r="L132" s="595" t="s">
        <v>887</v>
      </c>
      <c r="M132" s="595" t="s">
        <v>887</v>
      </c>
      <c r="N132" s="595" t="s">
        <v>887</v>
      </c>
      <c r="O132" s="595" t="s">
        <v>887</v>
      </c>
      <c r="P132" s="595" t="s">
        <v>887</v>
      </c>
      <c r="Q132" s="595" t="s">
        <v>887</v>
      </c>
      <c r="R132" s="595" t="s">
        <v>887</v>
      </c>
      <c r="S132" s="595" t="s">
        <v>887</v>
      </c>
      <c r="T132" s="595" t="s">
        <v>887</v>
      </c>
      <c r="U132" s="595" t="s">
        <v>887</v>
      </c>
      <c r="V132" s="595" t="s">
        <v>887</v>
      </c>
      <c r="W132" s="595" t="s">
        <v>887</v>
      </c>
      <c r="X132" s="595" t="s">
        <v>887</v>
      </c>
      <c r="Y132" s="595" t="s">
        <v>887</v>
      </c>
      <c r="Z132" s="595" t="s">
        <v>887</v>
      </c>
      <c r="AA132" s="595" t="s">
        <v>887</v>
      </c>
      <c r="AB132" s="595" t="s">
        <v>887</v>
      </c>
      <c r="AC132" s="595" t="s">
        <v>887</v>
      </c>
      <c r="AD132" s="595" t="s">
        <v>887</v>
      </c>
      <c r="AE132" s="595" t="s">
        <v>887</v>
      </c>
      <c r="AF132" s="595" t="s">
        <v>887</v>
      </c>
      <c r="AG132" s="595" t="s">
        <v>887</v>
      </c>
      <c r="AH132" s="595" t="s">
        <v>887</v>
      </c>
      <c r="AI132" s="595" t="s">
        <v>887</v>
      </c>
      <c r="AJ132" s="595" t="s">
        <v>887</v>
      </c>
      <c r="AK132" s="595" t="s">
        <v>887</v>
      </c>
      <c r="AL132" s="595" t="s">
        <v>887</v>
      </c>
      <c r="AM132" s="595" t="s">
        <v>887</v>
      </c>
      <c r="AN132" s="595" t="s">
        <v>887</v>
      </c>
      <c r="AO132" s="595" t="s">
        <v>887</v>
      </c>
      <c r="AP132" s="595" t="s">
        <v>887</v>
      </c>
      <c r="AQ132" s="595" t="s">
        <v>887</v>
      </c>
      <c r="AR132" s="595" t="s">
        <v>887</v>
      </c>
      <c r="AS132" s="595" t="s">
        <v>887</v>
      </c>
      <c r="AT132" s="595" t="s">
        <v>887</v>
      </c>
      <c r="AU132" s="595" t="s">
        <v>887</v>
      </c>
      <c r="AV132" s="595" t="s">
        <v>887</v>
      </c>
      <c r="AW132" s="595" t="s">
        <v>887</v>
      </c>
      <c r="AX132" s="595" t="s">
        <v>887</v>
      </c>
      <c r="AY132" s="595" t="s">
        <v>887</v>
      </c>
      <c r="AZ132" s="595" t="s">
        <v>887</v>
      </c>
      <c r="BA132" s="595" t="s">
        <v>887</v>
      </c>
      <c r="BB132" s="595" t="s">
        <v>887</v>
      </c>
      <c r="BC132" s="595" t="s">
        <v>887</v>
      </c>
      <c r="BD132" s="595" t="s">
        <v>887</v>
      </c>
      <c r="BE132" s="598"/>
      <c r="BF132" s="617"/>
      <c r="BG132" s="617"/>
      <c r="BH132" s="617"/>
      <c r="BI132" s="592" t="s">
        <v>887</v>
      </c>
      <c r="BJ132" s="617"/>
      <c r="BK132" s="617"/>
      <c r="BL132" s="611"/>
      <c r="BM132" s="617"/>
      <c r="BN132" s="617"/>
      <c r="BO132" s="617"/>
      <c r="BP132" s="617"/>
      <c r="BQ132" s="617"/>
      <c r="BR132" s="617"/>
      <c r="BS132" s="617"/>
      <c r="BT132" s="617"/>
      <c r="BU132" s="617"/>
      <c r="BV132" s="617"/>
      <c r="BW132" s="617"/>
      <c r="BX132" s="617"/>
      <c r="BY132" s="617"/>
      <c r="BZ132" s="617"/>
      <c r="CA132" s="617"/>
      <c r="CB132" s="617"/>
      <c r="CC132" s="617"/>
      <c r="CD132" s="617"/>
      <c r="CE132" s="617"/>
      <c r="CF132" s="617"/>
      <c r="CG132" s="617"/>
      <c r="CH132" s="617"/>
      <c r="CI132" s="617"/>
      <c r="CJ132" s="617"/>
      <c r="CK132" s="617"/>
      <c r="CL132" s="617"/>
      <c r="CM132" s="617"/>
      <c r="CN132" s="617"/>
      <c r="CO132" s="617"/>
      <c r="CP132" s="617"/>
      <c r="CQ132" s="617"/>
      <c r="CR132" s="617"/>
      <c r="CS132" s="617"/>
    </row>
    <row r="133" spans="1:97" s="14" customFormat="1" x14ac:dyDescent="0.25">
      <c r="A133" s="8">
        <v>129</v>
      </c>
      <c r="B133" s="4" t="s">
        <v>755</v>
      </c>
      <c r="C133" s="4"/>
      <c r="D133" s="4" t="s">
        <v>53</v>
      </c>
      <c r="E133" s="4" t="s">
        <v>74</v>
      </c>
      <c r="F133" s="4" t="s">
        <v>6</v>
      </c>
      <c r="G133" s="595" t="s">
        <v>887</v>
      </c>
      <c r="H133" s="595">
        <v>10002</v>
      </c>
      <c r="I133" s="595">
        <v>10003</v>
      </c>
      <c r="J133" s="595">
        <v>10004</v>
      </c>
      <c r="K133" s="595">
        <v>10005</v>
      </c>
      <c r="L133" s="595" t="s">
        <v>887</v>
      </c>
      <c r="M133" s="595">
        <v>10002</v>
      </c>
      <c r="N133" s="595">
        <v>10003</v>
      </c>
      <c r="O133" s="595">
        <v>10004</v>
      </c>
      <c r="P133" s="595">
        <v>10005</v>
      </c>
      <c r="Q133" s="595" t="s">
        <v>887</v>
      </c>
      <c r="R133" s="595" t="s">
        <v>887</v>
      </c>
      <c r="S133" s="595"/>
      <c r="T133" s="595" t="s">
        <v>887</v>
      </c>
      <c r="U133" s="595" t="s">
        <v>887</v>
      </c>
      <c r="V133" s="595" t="s">
        <v>887</v>
      </c>
      <c r="W133" s="595">
        <v>10002</v>
      </c>
      <c r="X133" s="595" t="s">
        <v>887</v>
      </c>
      <c r="Y133" s="595">
        <v>10004</v>
      </c>
      <c r="Z133" s="595">
        <v>10005</v>
      </c>
      <c r="AA133" s="595" t="s">
        <v>887</v>
      </c>
      <c r="AB133" s="595">
        <v>10002</v>
      </c>
      <c r="AC133" s="595">
        <v>10003</v>
      </c>
      <c r="AD133" s="595">
        <v>10004</v>
      </c>
      <c r="AE133" s="595">
        <v>10005</v>
      </c>
      <c r="AF133" s="595" t="s">
        <v>887</v>
      </c>
      <c r="AG133" s="595" t="s">
        <v>887</v>
      </c>
      <c r="AH133" s="595" t="s">
        <v>887</v>
      </c>
      <c r="AI133" s="595" t="s">
        <v>887</v>
      </c>
      <c r="AJ133" s="595" t="s">
        <v>887</v>
      </c>
      <c r="AK133" s="595" t="s">
        <v>887</v>
      </c>
      <c r="AL133" s="595" t="s">
        <v>887</v>
      </c>
      <c r="AM133" s="595" t="s">
        <v>887</v>
      </c>
      <c r="AN133" s="595" t="s">
        <v>887</v>
      </c>
      <c r="AO133" s="595" t="s">
        <v>887</v>
      </c>
      <c r="AP133" s="595" t="s">
        <v>887</v>
      </c>
      <c r="AQ133" s="595" t="s">
        <v>887</v>
      </c>
      <c r="AR133" s="595" t="s">
        <v>887</v>
      </c>
      <c r="AS133" s="595" t="s">
        <v>887</v>
      </c>
      <c r="AT133" s="595" t="s">
        <v>887</v>
      </c>
      <c r="AU133" s="595" t="s">
        <v>887</v>
      </c>
      <c r="AV133" s="595" t="s">
        <v>887</v>
      </c>
      <c r="AW133" s="595" t="s">
        <v>887</v>
      </c>
      <c r="AX133" s="595" t="s">
        <v>887</v>
      </c>
      <c r="AY133" s="595" t="s">
        <v>887</v>
      </c>
      <c r="AZ133" s="595" t="s">
        <v>887</v>
      </c>
      <c r="BA133" s="595" t="s">
        <v>887</v>
      </c>
      <c r="BB133" s="595" t="s">
        <v>887</v>
      </c>
      <c r="BC133" s="595" t="s">
        <v>887</v>
      </c>
      <c r="BD133" s="595" t="s">
        <v>887</v>
      </c>
      <c r="BE133" s="582"/>
      <c r="BF133" s="617"/>
      <c r="BG133" s="617"/>
      <c r="BH133" s="617"/>
      <c r="BI133" s="592" t="s">
        <v>887</v>
      </c>
      <c r="BJ133" s="617"/>
      <c r="BK133" s="617"/>
      <c r="BL133" s="611"/>
      <c r="BM133" s="617"/>
      <c r="BN133" s="617"/>
      <c r="BO133" s="617"/>
      <c r="BP133" s="617"/>
      <c r="BQ133" s="617"/>
      <c r="BR133" s="617"/>
      <c r="BS133" s="617"/>
      <c r="BT133" s="617"/>
      <c r="BU133" s="617"/>
      <c r="BV133" s="617"/>
      <c r="BW133" s="617"/>
      <c r="BX133" s="617"/>
      <c r="BY133" s="617"/>
      <c r="BZ133" s="617"/>
      <c r="CA133" s="617"/>
      <c r="CB133" s="617"/>
      <c r="CC133" s="617"/>
      <c r="CD133" s="617"/>
      <c r="CE133" s="617"/>
      <c r="CF133" s="617"/>
      <c r="CG133" s="617"/>
      <c r="CH133" s="617"/>
      <c r="CI133" s="617"/>
      <c r="CJ133" s="617"/>
      <c r="CK133" s="617"/>
      <c r="CL133" s="617"/>
      <c r="CM133" s="617"/>
      <c r="CN133" s="617"/>
      <c r="CO133" s="617"/>
      <c r="CP133" s="617"/>
      <c r="CQ133" s="617"/>
      <c r="CR133" s="617"/>
      <c r="CS133" s="617"/>
    </row>
    <row r="134" spans="1:97" s="14" customFormat="1" x14ac:dyDescent="0.25">
      <c r="A134" s="8">
        <v>130</v>
      </c>
      <c r="B134" s="5" t="s">
        <v>67</v>
      </c>
      <c r="C134" s="5"/>
      <c r="D134" s="4" t="s">
        <v>53</v>
      </c>
      <c r="E134" s="4" t="s">
        <v>75</v>
      </c>
      <c r="F134" s="4" t="s">
        <v>8</v>
      </c>
      <c r="G134" s="595" t="s">
        <v>887</v>
      </c>
      <c r="H134" s="595" t="s">
        <v>887</v>
      </c>
      <c r="I134" s="595" t="s">
        <v>887</v>
      </c>
      <c r="J134" s="595" t="s">
        <v>887</v>
      </c>
      <c r="K134" s="595" t="s">
        <v>887</v>
      </c>
      <c r="L134" s="595" t="s">
        <v>887</v>
      </c>
      <c r="M134" s="595" t="s">
        <v>887</v>
      </c>
      <c r="N134" s="595" t="s">
        <v>887</v>
      </c>
      <c r="O134" s="595" t="s">
        <v>887</v>
      </c>
      <c r="P134" s="595" t="s">
        <v>887</v>
      </c>
      <c r="Q134" s="595" t="s">
        <v>887</v>
      </c>
      <c r="R134" s="595" t="s">
        <v>887</v>
      </c>
      <c r="S134" s="595" t="s">
        <v>887</v>
      </c>
      <c r="T134" s="595" t="s">
        <v>887</v>
      </c>
      <c r="U134" s="595" t="s">
        <v>887</v>
      </c>
      <c r="V134" s="595" t="s">
        <v>887</v>
      </c>
      <c r="W134" s="595" t="s">
        <v>887</v>
      </c>
      <c r="X134" s="595" t="s">
        <v>887</v>
      </c>
      <c r="Y134" s="595" t="s">
        <v>887</v>
      </c>
      <c r="Z134" s="595" t="s">
        <v>887</v>
      </c>
      <c r="AA134" s="595" t="s">
        <v>887</v>
      </c>
      <c r="AB134" s="595" t="s">
        <v>887</v>
      </c>
      <c r="AC134" s="595" t="s">
        <v>887</v>
      </c>
      <c r="AD134" s="595" t="s">
        <v>887</v>
      </c>
      <c r="AE134" s="595" t="s">
        <v>887</v>
      </c>
      <c r="AF134" s="595" t="s">
        <v>887</v>
      </c>
      <c r="AG134" s="595" t="s">
        <v>887</v>
      </c>
      <c r="AH134" s="595" t="s">
        <v>887</v>
      </c>
      <c r="AI134" s="595" t="s">
        <v>887</v>
      </c>
      <c r="AJ134" s="595" t="s">
        <v>887</v>
      </c>
      <c r="AK134" s="595" t="s">
        <v>887</v>
      </c>
      <c r="AL134" s="595" t="s">
        <v>887</v>
      </c>
      <c r="AM134" s="595" t="s">
        <v>887</v>
      </c>
      <c r="AN134" s="595" t="s">
        <v>887</v>
      </c>
      <c r="AO134" s="595" t="s">
        <v>887</v>
      </c>
      <c r="AP134" s="595" t="s">
        <v>887</v>
      </c>
      <c r="AQ134" s="595" t="s">
        <v>887</v>
      </c>
      <c r="AR134" s="595" t="s">
        <v>887</v>
      </c>
      <c r="AS134" s="595" t="s">
        <v>887</v>
      </c>
      <c r="AT134" s="595" t="s">
        <v>887</v>
      </c>
      <c r="AU134" s="595" t="s">
        <v>887</v>
      </c>
      <c r="AV134" s="595" t="s">
        <v>887</v>
      </c>
      <c r="AW134" s="595" t="s">
        <v>887</v>
      </c>
      <c r="AX134" s="595" t="s">
        <v>887</v>
      </c>
      <c r="AY134" s="595" t="s">
        <v>887</v>
      </c>
      <c r="AZ134" s="595" t="s">
        <v>887</v>
      </c>
      <c r="BA134" s="595" t="s">
        <v>887</v>
      </c>
      <c r="BB134" s="595" t="s">
        <v>887</v>
      </c>
      <c r="BC134" s="595" t="s">
        <v>887</v>
      </c>
      <c r="BD134" s="595" t="s">
        <v>887</v>
      </c>
      <c r="BE134" s="582"/>
      <c r="BF134" s="617"/>
      <c r="BG134" s="617"/>
      <c r="BH134" s="617"/>
      <c r="BI134" s="592" t="s">
        <v>887</v>
      </c>
      <c r="BJ134" s="617"/>
      <c r="BK134" s="617"/>
      <c r="BL134" s="611"/>
      <c r="BM134" s="617"/>
      <c r="BN134" s="617"/>
      <c r="BO134" s="617"/>
      <c r="BP134" s="617"/>
      <c r="BQ134" s="617"/>
      <c r="BR134" s="617"/>
      <c r="BS134" s="617"/>
      <c r="BT134" s="617"/>
      <c r="BU134" s="617"/>
      <c r="BV134" s="617"/>
      <c r="BW134" s="617"/>
      <c r="BX134" s="617"/>
      <c r="BY134" s="617"/>
      <c r="BZ134" s="617"/>
      <c r="CA134" s="617"/>
      <c r="CB134" s="617"/>
      <c r="CC134" s="617"/>
      <c r="CD134" s="617"/>
      <c r="CE134" s="617"/>
      <c r="CF134" s="617"/>
      <c r="CG134" s="617"/>
      <c r="CH134" s="617"/>
      <c r="CI134" s="617"/>
      <c r="CJ134" s="617"/>
      <c r="CK134" s="617"/>
      <c r="CL134" s="617"/>
      <c r="CM134" s="617"/>
      <c r="CN134" s="617"/>
      <c r="CO134" s="617"/>
      <c r="CP134" s="617"/>
      <c r="CQ134" s="617"/>
      <c r="CR134" s="617"/>
      <c r="CS134" s="617"/>
    </row>
    <row r="135" spans="1:97" s="14" customFormat="1" x14ac:dyDescent="0.25">
      <c r="A135" s="8">
        <v>131</v>
      </c>
      <c r="B135" s="4" t="s">
        <v>45</v>
      </c>
      <c r="C135" s="4"/>
      <c r="D135" s="4" t="s">
        <v>53</v>
      </c>
      <c r="E135" s="4" t="s">
        <v>75</v>
      </c>
      <c r="F135" s="4" t="s">
        <v>8</v>
      </c>
      <c r="G135" s="595" t="s">
        <v>887</v>
      </c>
      <c r="H135" s="595" t="s">
        <v>887</v>
      </c>
      <c r="I135" s="595" t="s">
        <v>887</v>
      </c>
      <c r="J135" s="595" t="s">
        <v>887</v>
      </c>
      <c r="K135" s="595" t="s">
        <v>887</v>
      </c>
      <c r="L135" s="595" t="s">
        <v>887</v>
      </c>
      <c r="M135" s="595" t="s">
        <v>887</v>
      </c>
      <c r="N135" s="595" t="s">
        <v>887</v>
      </c>
      <c r="O135" s="595" t="s">
        <v>887</v>
      </c>
      <c r="P135" s="595" t="s">
        <v>887</v>
      </c>
      <c r="Q135" s="595" t="s">
        <v>887</v>
      </c>
      <c r="R135" s="595" t="s">
        <v>887</v>
      </c>
      <c r="S135" s="595" t="s">
        <v>887</v>
      </c>
      <c r="T135" s="595" t="s">
        <v>887</v>
      </c>
      <c r="U135" s="595" t="s">
        <v>887</v>
      </c>
      <c r="V135" s="595" t="s">
        <v>887</v>
      </c>
      <c r="W135" s="595" t="s">
        <v>887</v>
      </c>
      <c r="X135" s="595" t="s">
        <v>887</v>
      </c>
      <c r="Y135" s="595" t="s">
        <v>887</v>
      </c>
      <c r="Z135" s="595" t="s">
        <v>887</v>
      </c>
      <c r="AA135" s="595" t="s">
        <v>887</v>
      </c>
      <c r="AB135" s="595" t="s">
        <v>887</v>
      </c>
      <c r="AC135" s="595" t="s">
        <v>887</v>
      </c>
      <c r="AD135" s="595" t="s">
        <v>887</v>
      </c>
      <c r="AE135" s="595" t="s">
        <v>887</v>
      </c>
      <c r="AF135" s="595" t="s">
        <v>887</v>
      </c>
      <c r="AG135" s="595" t="s">
        <v>887</v>
      </c>
      <c r="AH135" s="595" t="s">
        <v>887</v>
      </c>
      <c r="AI135" s="595" t="s">
        <v>887</v>
      </c>
      <c r="AJ135" s="595" t="s">
        <v>887</v>
      </c>
      <c r="AK135" s="595" t="s">
        <v>887</v>
      </c>
      <c r="AL135" s="595" t="s">
        <v>887</v>
      </c>
      <c r="AM135" s="595" t="s">
        <v>887</v>
      </c>
      <c r="AN135" s="595" t="s">
        <v>887</v>
      </c>
      <c r="AO135" s="595" t="s">
        <v>887</v>
      </c>
      <c r="AP135" s="595" t="s">
        <v>887</v>
      </c>
      <c r="AQ135" s="595" t="s">
        <v>887</v>
      </c>
      <c r="AR135" s="595" t="s">
        <v>887</v>
      </c>
      <c r="AS135" s="595" t="s">
        <v>887</v>
      </c>
      <c r="AT135" s="595" t="s">
        <v>887</v>
      </c>
      <c r="AU135" s="595" t="s">
        <v>887</v>
      </c>
      <c r="AV135" s="595" t="s">
        <v>887</v>
      </c>
      <c r="AW135" s="595" t="s">
        <v>887</v>
      </c>
      <c r="AX135" s="595" t="s">
        <v>887</v>
      </c>
      <c r="AY135" s="595" t="s">
        <v>887</v>
      </c>
      <c r="AZ135" s="595" t="s">
        <v>887</v>
      </c>
      <c r="BA135" s="595" t="s">
        <v>887</v>
      </c>
      <c r="BB135" s="595" t="s">
        <v>887</v>
      </c>
      <c r="BC135" s="595" t="s">
        <v>887</v>
      </c>
      <c r="BD135" s="595" t="s">
        <v>887</v>
      </c>
      <c r="BE135" s="592"/>
      <c r="BF135" s="617"/>
      <c r="BG135" s="617"/>
      <c r="BH135" s="617"/>
      <c r="BI135" s="592" t="s">
        <v>887</v>
      </c>
      <c r="BJ135" s="617"/>
      <c r="BK135" s="617"/>
      <c r="BL135" s="611"/>
      <c r="BM135" s="617"/>
      <c r="BN135" s="617"/>
      <c r="BO135" s="617"/>
      <c r="BP135" s="617"/>
      <c r="BQ135" s="617"/>
      <c r="BR135" s="617"/>
      <c r="BS135" s="617"/>
      <c r="BT135" s="617"/>
      <c r="BU135" s="617"/>
      <c r="BV135" s="617"/>
      <c r="BW135" s="617"/>
      <c r="BX135" s="617"/>
      <c r="BY135" s="617"/>
      <c r="BZ135" s="617"/>
      <c r="CA135" s="617"/>
      <c r="CB135" s="617"/>
      <c r="CC135" s="617"/>
      <c r="CD135" s="617"/>
      <c r="CE135" s="617"/>
      <c r="CF135" s="617"/>
      <c r="CG135" s="617"/>
      <c r="CH135" s="617"/>
      <c r="CI135" s="617"/>
      <c r="CJ135" s="617"/>
      <c r="CK135" s="617"/>
      <c r="CL135" s="617"/>
      <c r="CM135" s="617"/>
      <c r="CN135" s="617"/>
      <c r="CO135" s="617"/>
      <c r="CP135" s="617"/>
      <c r="CQ135" s="617"/>
      <c r="CR135" s="617"/>
      <c r="CS135" s="617"/>
    </row>
    <row r="136" spans="1:97" s="14" customFormat="1" x14ac:dyDescent="0.25">
      <c r="A136" s="8">
        <v>132</v>
      </c>
      <c r="B136" s="4" t="s">
        <v>66</v>
      </c>
      <c r="C136" s="4"/>
      <c r="D136" s="4" t="s">
        <v>53</v>
      </c>
      <c r="E136" s="4" t="s">
        <v>75</v>
      </c>
      <c r="F136" s="4" t="s">
        <v>8</v>
      </c>
      <c r="G136" s="595" t="s">
        <v>887</v>
      </c>
      <c r="H136" s="595">
        <v>10002</v>
      </c>
      <c r="I136" s="595" t="s">
        <v>887</v>
      </c>
      <c r="J136" s="595">
        <v>10004</v>
      </c>
      <c r="K136" s="595" t="s">
        <v>887</v>
      </c>
      <c r="L136" s="595" t="s">
        <v>887</v>
      </c>
      <c r="M136" s="595">
        <v>10002</v>
      </c>
      <c r="N136" s="595" t="s">
        <v>887</v>
      </c>
      <c r="O136" s="595">
        <v>10004</v>
      </c>
      <c r="P136" s="595" t="s">
        <v>887</v>
      </c>
      <c r="Q136" s="595" t="s">
        <v>887</v>
      </c>
      <c r="R136" s="595">
        <v>10002</v>
      </c>
      <c r="S136" s="595" t="s">
        <v>887</v>
      </c>
      <c r="T136" s="595">
        <v>10004</v>
      </c>
      <c r="U136" s="595" t="s">
        <v>887</v>
      </c>
      <c r="V136" s="595" t="s">
        <v>887</v>
      </c>
      <c r="W136" s="595" t="s">
        <v>887</v>
      </c>
      <c r="X136" s="595" t="s">
        <v>887</v>
      </c>
      <c r="Y136" s="595" t="s">
        <v>887</v>
      </c>
      <c r="Z136" s="595" t="s">
        <v>887</v>
      </c>
      <c r="AA136" s="595" t="s">
        <v>887</v>
      </c>
      <c r="AB136" s="595">
        <v>10002</v>
      </c>
      <c r="AC136" s="595" t="s">
        <v>887</v>
      </c>
      <c r="AD136" s="595">
        <v>10004</v>
      </c>
      <c r="AE136" s="595" t="s">
        <v>887</v>
      </c>
      <c r="AF136" s="595" t="s">
        <v>887</v>
      </c>
      <c r="AG136" s="595">
        <v>10002</v>
      </c>
      <c r="AH136" s="595" t="s">
        <v>887</v>
      </c>
      <c r="AI136" s="595">
        <v>10004</v>
      </c>
      <c r="AJ136" s="595" t="s">
        <v>887</v>
      </c>
      <c r="AK136" s="595" t="s">
        <v>887</v>
      </c>
      <c r="AL136" s="595">
        <v>10002</v>
      </c>
      <c r="AM136" s="595" t="s">
        <v>887</v>
      </c>
      <c r="AN136" s="595">
        <v>10004</v>
      </c>
      <c r="AO136" s="595" t="s">
        <v>887</v>
      </c>
      <c r="AP136" s="595" t="s">
        <v>887</v>
      </c>
      <c r="AQ136" s="595">
        <v>10002</v>
      </c>
      <c r="AR136" s="595" t="s">
        <v>887</v>
      </c>
      <c r="AS136" s="595">
        <v>10004</v>
      </c>
      <c r="AT136" s="595" t="s">
        <v>887</v>
      </c>
      <c r="AU136" s="595" t="s">
        <v>887</v>
      </c>
      <c r="AV136" s="595" t="s">
        <v>887</v>
      </c>
      <c r="AW136" s="595" t="s">
        <v>887</v>
      </c>
      <c r="AX136" s="595" t="s">
        <v>887</v>
      </c>
      <c r="AY136" s="595" t="s">
        <v>887</v>
      </c>
      <c r="AZ136" s="595" t="s">
        <v>887</v>
      </c>
      <c r="BA136" s="595">
        <v>10002</v>
      </c>
      <c r="BB136" s="595" t="s">
        <v>887</v>
      </c>
      <c r="BC136" s="595">
        <v>10004</v>
      </c>
      <c r="BD136" s="595" t="s">
        <v>887</v>
      </c>
      <c r="BE136" s="592"/>
      <c r="BF136" s="617"/>
      <c r="BG136" s="617"/>
      <c r="BH136" s="617"/>
      <c r="BI136" s="592" t="s">
        <v>887</v>
      </c>
      <c r="BJ136" s="617"/>
      <c r="BK136" s="617"/>
      <c r="BL136" s="611"/>
      <c r="BM136" s="617"/>
      <c r="BN136" s="617"/>
      <c r="BO136" s="617"/>
      <c r="BP136" s="617"/>
      <c r="BQ136" s="617"/>
      <c r="BR136" s="617"/>
      <c r="BS136" s="617"/>
      <c r="BT136" s="617"/>
      <c r="BU136" s="617"/>
      <c r="BV136" s="617"/>
      <c r="BW136" s="617"/>
      <c r="BX136" s="617"/>
      <c r="BY136" s="617"/>
      <c r="BZ136" s="617"/>
      <c r="CA136" s="617"/>
      <c r="CB136" s="617"/>
      <c r="CC136" s="617"/>
      <c r="CD136" s="617"/>
      <c r="CE136" s="617"/>
      <c r="CF136" s="617"/>
      <c r="CG136" s="617"/>
      <c r="CH136" s="617"/>
      <c r="CI136" s="617"/>
      <c r="CJ136" s="617"/>
      <c r="CK136" s="617"/>
      <c r="CL136" s="617"/>
      <c r="CM136" s="617"/>
      <c r="CN136" s="617"/>
      <c r="CO136" s="617"/>
      <c r="CP136" s="617"/>
      <c r="CQ136" s="617"/>
      <c r="CR136" s="617"/>
      <c r="CS136" s="617"/>
    </row>
    <row r="137" spans="1:97" s="14" customFormat="1" x14ac:dyDescent="0.25">
      <c r="A137" s="8">
        <v>133</v>
      </c>
      <c r="B137" s="4" t="s">
        <v>7</v>
      </c>
      <c r="C137" s="4"/>
      <c r="D137" s="4" t="s">
        <v>53</v>
      </c>
      <c r="E137" s="4" t="s">
        <v>74</v>
      </c>
      <c r="F137" s="4" t="s">
        <v>6</v>
      </c>
      <c r="G137" s="595" t="s">
        <v>887</v>
      </c>
      <c r="H137" s="595">
        <v>10002</v>
      </c>
      <c r="I137" s="595">
        <v>10003</v>
      </c>
      <c r="J137" s="595">
        <v>10004</v>
      </c>
      <c r="K137" s="595">
        <v>10005</v>
      </c>
      <c r="L137" s="595" t="s">
        <v>887</v>
      </c>
      <c r="M137" s="595">
        <v>10002</v>
      </c>
      <c r="N137" s="595">
        <v>10003</v>
      </c>
      <c r="O137" s="595">
        <v>10004</v>
      </c>
      <c r="P137" s="595">
        <v>10005</v>
      </c>
      <c r="Q137" s="595" t="s">
        <v>887</v>
      </c>
      <c r="R137" s="595" t="s">
        <v>887</v>
      </c>
      <c r="S137" s="595"/>
      <c r="T137" s="595" t="s">
        <v>887</v>
      </c>
      <c r="U137" s="595" t="s">
        <v>887</v>
      </c>
      <c r="V137" s="595" t="s">
        <v>887</v>
      </c>
      <c r="W137" s="595">
        <v>10002</v>
      </c>
      <c r="X137" s="595" t="s">
        <v>887</v>
      </c>
      <c r="Y137" s="595">
        <v>10004</v>
      </c>
      <c r="Z137" s="595">
        <v>10005</v>
      </c>
      <c r="AA137" s="595" t="s">
        <v>887</v>
      </c>
      <c r="AB137" s="595">
        <v>10002</v>
      </c>
      <c r="AC137" s="595">
        <v>10003</v>
      </c>
      <c r="AD137" s="595">
        <v>10004</v>
      </c>
      <c r="AE137" s="595">
        <v>10005</v>
      </c>
      <c r="AF137" s="595" t="s">
        <v>887</v>
      </c>
      <c r="AG137" s="595" t="s">
        <v>887</v>
      </c>
      <c r="AH137" s="595" t="s">
        <v>887</v>
      </c>
      <c r="AI137" s="595" t="s">
        <v>887</v>
      </c>
      <c r="AJ137" s="595" t="s">
        <v>887</v>
      </c>
      <c r="AK137" s="595" t="s">
        <v>887</v>
      </c>
      <c r="AL137" s="595" t="s">
        <v>887</v>
      </c>
      <c r="AM137" s="595" t="s">
        <v>887</v>
      </c>
      <c r="AN137" s="595" t="s">
        <v>887</v>
      </c>
      <c r="AO137" s="595" t="s">
        <v>887</v>
      </c>
      <c r="AP137" s="595" t="s">
        <v>887</v>
      </c>
      <c r="AQ137" s="595" t="s">
        <v>887</v>
      </c>
      <c r="AR137" s="595" t="s">
        <v>887</v>
      </c>
      <c r="AS137" s="595" t="s">
        <v>887</v>
      </c>
      <c r="AT137" s="595" t="s">
        <v>887</v>
      </c>
      <c r="AU137" s="595" t="s">
        <v>887</v>
      </c>
      <c r="AV137" s="595" t="s">
        <v>887</v>
      </c>
      <c r="AW137" s="595" t="s">
        <v>887</v>
      </c>
      <c r="AX137" s="595" t="s">
        <v>887</v>
      </c>
      <c r="AY137" s="595" t="s">
        <v>887</v>
      </c>
      <c r="AZ137" s="595" t="s">
        <v>887</v>
      </c>
      <c r="BA137" s="595" t="s">
        <v>887</v>
      </c>
      <c r="BB137" s="595" t="s">
        <v>887</v>
      </c>
      <c r="BC137" s="595" t="s">
        <v>887</v>
      </c>
      <c r="BD137" s="595" t="s">
        <v>887</v>
      </c>
      <c r="BE137" s="592"/>
      <c r="BF137" s="617"/>
      <c r="BG137" s="617"/>
      <c r="BH137" s="617"/>
      <c r="BI137" s="592" t="s">
        <v>887</v>
      </c>
      <c r="BJ137" s="617"/>
      <c r="BK137" s="617"/>
      <c r="BL137" s="611"/>
      <c r="BM137" s="617"/>
      <c r="BN137" s="617"/>
      <c r="BO137" s="617"/>
      <c r="BP137" s="617"/>
      <c r="BQ137" s="617"/>
      <c r="BR137" s="617"/>
      <c r="BS137" s="617"/>
      <c r="BT137" s="617"/>
      <c r="BU137" s="617"/>
      <c r="BV137" s="617"/>
      <c r="BW137" s="617"/>
      <c r="BX137" s="617"/>
      <c r="BY137" s="617"/>
      <c r="BZ137" s="617"/>
      <c r="CA137" s="617"/>
      <c r="CB137" s="617"/>
      <c r="CC137" s="617"/>
      <c r="CD137" s="617"/>
      <c r="CE137" s="617"/>
      <c r="CF137" s="617"/>
      <c r="CG137" s="617"/>
      <c r="CH137" s="617"/>
      <c r="CI137" s="617"/>
      <c r="CJ137" s="617"/>
      <c r="CK137" s="617"/>
      <c r="CL137" s="617"/>
      <c r="CM137" s="617"/>
      <c r="CN137" s="617"/>
      <c r="CO137" s="617"/>
      <c r="CP137" s="617"/>
      <c r="CQ137" s="617"/>
      <c r="CR137" s="617"/>
      <c r="CS137" s="617"/>
    </row>
    <row r="138" spans="1:97" s="14" customFormat="1" x14ac:dyDescent="0.25">
      <c r="A138" s="8">
        <v>134</v>
      </c>
      <c r="B138" s="4" t="s">
        <v>46</v>
      </c>
      <c r="C138" s="4"/>
      <c r="D138" s="4" t="s">
        <v>53</v>
      </c>
      <c r="E138" s="4" t="s">
        <v>75</v>
      </c>
      <c r="F138" s="4" t="s">
        <v>8</v>
      </c>
      <c r="G138" s="595" t="s">
        <v>887</v>
      </c>
      <c r="H138" s="595">
        <v>10002</v>
      </c>
      <c r="I138" s="595" t="s">
        <v>887</v>
      </c>
      <c r="J138" s="595">
        <v>10004</v>
      </c>
      <c r="K138" s="595" t="s">
        <v>887</v>
      </c>
      <c r="L138" s="595" t="s">
        <v>887</v>
      </c>
      <c r="M138" s="595">
        <v>10002</v>
      </c>
      <c r="N138" s="595" t="s">
        <v>887</v>
      </c>
      <c r="O138" s="595">
        <v>10004</v>
      </c>
      <c r="P138" s="595" t="s">
        <v>887</v>
      </c>
      <c r="Q138" s="595" t="s">
        <v>887</v>
      </c>
      <c r="R138" s="595">
        <v>10002</v>
      </c>
      <c r="S138" s="595" t="s">
        <v>887</v>
      </c>
      <c r="T138" s="595">
        <v>10004</v>
      </c>
      <c r="U138" s="595" t="s">
        <v>887</v>
      </c>
      <c r="V138" s="595" t="s">
        <v>887</v>
      </c>
      <c r="W138" s="595" t="s">
        <v>887</v>
      </c>
      <c r="X138" s="595" t="s">
        <v>887</v>
      </c>
      <c r="Y138" s="595" t="s">
        <v>887</v>
      </c>
      <c r="Z138" s="595" t="s">
        <v>887</v>
      </c>
      <c r="AA138" s="595" t="s">
        <v>887</v>
      </c>
      <c r="AB138" s="595">
        <v>10002</v>
      </c>
      <c r="AC138" s="595" t="s">
        <v>887</v>
      </c>
      <c r="AD138" s="595">
        <v>10004</v>
      </c>
      <c r="AE138" s="595" t="s">
        <v>887</v>
      </c>
      <c r="AF138" s="595" t="s">
        <v>887</v>
      </c>
      <c r="AG138" s="595" t="s">
        <v>887</v>
      </c>
      <c r="AH138" s="595" t="s">
        <v>887</v>
      </c>
      <c r="AI138" s="595" t="s">
        <v>887</v>
      </c>
      <c r="AJ138" s="595" t="s">
        <v>887</v>
      </c>
      <c r="AK138" s="595" t="s">
        <v>887</v>
      </c>
      <c r="AL138" s="595" t="s">
        <v>887</v>
      </c>
      <c r="AM138" s="595" t="s">
        <v>887</v>
      </c>
      <c r="AN138" s="595" t="s">
        <v>887</v>
      </c>
      <c r="AO138" s="595" t="s">
        <v>887</v>
      </c>
      <c r="AP138" s="595" t="s">
        <v>887</v>
      </c>
      <c r="AQ138" s="595" t="s">
        <v>887</v>
      </c>
      <c r="AR138" s="595" t="s">
        <v>887</v>
      </c>
      <c r="AS138" s="595" t="s">
        <v>887</v>
      </c>
      <c r="AT138" s="595" t="s">
        <v>887</v>
      </c>
      <c r="AU138" s="595" t="s">
        <v>887</v>
      </c>
      <c r="AV138" s="595" t="s">
        <v>887</v>
      </c>
      <c r="AW138" s="595" t="s">
        <v>887</v>
      </c>
      <c r="AX138" s="595" t="s">
        <v>887</v>
      </c>
      <c r="AY138" s="595" t="s">
        <v>887</v>
      </c>
      <c r="AZ138" s="595" t="s">
        <v>887</v>
      </c>
      <c r="BA138" s="595" t="s">
        <v>887</v>
      </c>
      <c r="BB138" s="595" t="s">
        <v>887</v>
      </c>
      <c r="BC138" s="595" t="s">
        <v>887</v>
      </c>
      <c r="BD138" s="595" t="s">
        <v>887</v>
      </c>
      <c r="BE138" s="592"/>
      <c r="BF138" s="617"/>
      <c r="BG138" s="617"/>
      <c r="BH138" s="617"/>
      <c r="BI138" s="592" t="s">
        <v>887</v>
      </c>
      <c r="BJ138" s="617"/>
      <c r="BK138" s="617"/>
      <c r="BL138" s="611"/>
      <c r="BM138" s="617"/>
      <c r="BN138" s="617"/>
      <c r="BO138" s="617"/>
      <c r="BP138" s="617"/>
      <c r="BQ138" s="617"/>
      <c r="BR138" s="617"/>
      <c r="BS138" s="617"/>
      <c r="BT138" s="617"/>
      <c r="BU138" s="617"/>
      <c r="BV138" s="617"/>
      <c r="BW138" s="617"/>
      <c r="BX138" s="617"/>
      <c r="BY138" s="617"/>
      <c r="BZ138" s="617"/>
      <c r="CA138" s="617"/>
      <c r="CB138" s="617"/>
      <c r="CC138" s="617"/>
      <c r="CD138" s="617"/>
      <c r="CE138" s="617"/>
      <c r="CF138" s="617"/>
      <c r="CG138" s="617"/>
      <c r="CH138" s="617"/>
      <c r="CI138" s="617"/>
      <c r="CJ138" s="617"/>
      <c r="CK138" s="617"/>
      <c r="CL138" s="617"/>
      <c r="CM138" s="617"/>
      <c r="CN138" s="617"/>
      <c r="CO138" s="617"/>
      <c r="CP138" s="617"/>
      <c r="CQ138" s="617"/>
      <c r="CR138" s="617"/>
      <c r="CS138" s="617"/>
    </row>
    <row r="139" spans="1:97" s="14" customFormat="1" x14ac:dyDescent="0.25">
      <c r="A139" s="8">
        <v>135</v>
      </c>
      <c r="B139" s="4" t="s">
        <v>64</v>
      </c>
      <c r="C139" s="4"/>
      <c r="D139" s="4" t="s">
        <v>53</v>
      </c>
      <c r="E139" s="4" t="s">
        <v>75</v>
      </c>
      <c r="F139" s="4" t="s">
        <v>8</v>
      </c>
      <c r="G139" s="595" t="s">
        <v>887</v>
      </c>
      <c r="H139" s="595">
        <v>10002</v>
      </c>
      <c r="I139" s="595" t="s">
        <v>887</v>
      </c>
      <c r="J139" s="595">
        <v>10004</v>
      </c>
      <c r="K139" s="595" t="s">
        <v>887</v>
      </c>
      <c r="L139" s="595" t="s">
        <v>887</v>
      </c>
      <c r="M139" s="595">
        <v>10002</v>
      </c>
      <c r="N139" s="595" t="s">
        <v>887</v>
      </c>
      <c r="O139" s="595">
        <v>10004</v>
      </c>
      <c r="P139" s="595" t="s">
        <v>887</v>
      </c>
      <c r="Q139" s="595" t="s">
        <v>887</v>
      </c>
      <c r="R139" s="595">
        <v>10002</v>
      </c>
      <c r="S139" s="595" t="s">
        <v>887</v>
      </c>
      <c r="T139" s="595">
        <v>10004</v>
      </c>
      <c r="U139" s="595" t="s">
        <v>887</v>
      </c>
      <c r="V139" s="595" t="s">
        <v>887</v>
      </c>
      <c r="W139" s="595" t="s">
        <v>887</v>
      </c>
      <c r="X139" s="595" t="s">
        <v>887</v>
      </c>
      <c r="Y139" s="595" t="s">
        <v>887</v>
      </c>
      <c r="Z139" s="595" t="s">
        <v>887</v>
      </c>
      <c r="AA139" s="595" t="s">
        <v>887</v>
      </c>
      <c r="AB139" s="595">
        <v>10002</v>
      </c>
      <c r="AC139" s="595" t="s">
        <v>887</v>
      </c>
      <c r="AD139" s="595">
        <v>10004</v>
      </c>
      <c r="AE139" s="595" t="s">
        <v>887</v>
      </c>
      <c r="AF139" s="595" t="s">
        <v>887</v>
      </c>
      <c r="AG139" s="595">
        <v>10002</v>
      </c>
      <c r="AH139" s="595" t="s">
        <v>887</v>
      </c>
      <c r="AI139" s="595">
        <v>10004</v>
      </c>
      <c r="AJ139" s="595" t="s">
        <v>887</v>
      </c>
      <c r="AK139" s="595" t="s">
        <v>887</v>
      </c>
      <c r="AL139" s="595">
        <v>10002</v>
      </c>
      <c r="AM139" s="595" t="s">
        <v>887</v>
      </c>
      <c r="AN139" s="595">
        <v>10004</v>
      </c>
      <c r="AO139" s="595" t="s">
        <v>887</v>
      </c>
      <c r="AP139" s="595" t="s">
        <v>887</v>
      </c>
      <c r="AQ139" s="595">
        <v>10002</v>
      </c>
      <c r="AR139" s="595" t="s">
        <v>887</v>
      </c>
      <c r="AS139" s="595">
        <v>10004</v>
      </c>
      <c r="AT139" s="595" t="s">
        <v>887</v>
      </c>
      <c r="AU139" s="595" t="s">
        <v>887</v>
      </c>
      <c r="AV139" s="595" t="s">
        <v>887</v>
      </c>
      <c r="AW139" s="595" t="s">
        <v>887</v>
      </c>
      <c r="AX139" s="595" t="s">
        <v>887</v>
      </c>
      <c r="AY139" s="595" t="s">
        <v>887</v>
      </c>
      <c r="AZ139" s="595" t="s">
        <v>887</v>
      </c>
      <c r="BA139" s="595">
        <v>10002</v>
      </c>
      <c r="BB139" s="595" t="s">
        <v>887</v>
      </c>
      <c r="BC139" s="595">
        <v>10004</v>
      </c>
      <c r="BD139" s="595" t="s">
        <v>887</v>
      </c>
      <c r="BE139" s="592"/>
      <c r="BF139" s="617"/>
      <c r="BG139" s="617"/>
      <c r="BH139" s="617"/>
      <c r="BI139" s="592" t="s">
        <v>887</v>
      </c>
      <c r="BJ139" s="617"/>
      <c r="BK139" s="617"/>
      <c r="BL139" s="611"/>
      <c r="BM139" s="617"/>
      <c r="BN139" s="617"/>
      <c r="BO139" s="617"/>
      <c r="BP139" s="617"/>
      <c r="BQ139" s="617"/>
      <c r="BR139" s="617"/>
      <c r="BS139" s="617"/>
      <c r="BT139" s="617"/>
      <c r="BU139" s="617"/>
      <c r="BV139" s="617"/>
      <c r="BW139" s="617"/>
      <c r="BX139" s="617"/>
      <c r="BY139" s="617"/>
      <c r="BZ139" s="617"/>
      <c r="CA139" s="617"/>
      <c r="CB139" s="617"/>
      <c r="CC139" s="617"/>
      <c r="CD139" s="617"/>
      <c r="CE139" s="617"/>
      <c r="CF139" s="617"/>
      <c r="CG139" s="617"/>
      <c r="CH139" s="617"/>
      <c r="CI139" s="617"/>
      <c r="CJ139" s="617"/>
      <c r="CK139" s="617"/>
      <c r="CL139" s="617"/>
      <c r="CM139" s="617"/>
      <c r="CN139" s="617"/>
      <c r="CO139" s="617"/>
      <c r="CP139" s="617"/>
      <c r="CQ139" s="617"/>
      <c r="CR139" s="617"/>
      <c r="CS139" s="617"/>
    </row>
    <row r="140" spans="1:97" s="14" customFormat="1" x14ac:dyDescent="0.25">
      <c r="A140" s="8">
        <v>136</v>
      </c>
      <c r="B140" s="20" t="s">
        <v>100</v>
      </c>
      <c r="C140" s="20"/>
      <c r="D140" s="4" t="s">
        <v>53</v>
      </c>
      <c r="E140" s="4" t="s">
        <v>75</v>
      </c>
      <c r="F140" s="4" t="s">
        <v>8</v>
      </c>
      <c r="G140" s="595"/>
      <c r="H140" s="595" t="s">
        <v>887</v>
      </c>
      <c r="I140" s="595" t="s">
        <v>887</v>
      </c>
      <c r="J140" s="595" t="s">
        <v>887</v>
      </c>
      <c r="K140" s="595" t="s">
        <v>887</v>
      </c>
      <c r="L140" s="595" t="s">
        <v>887</v>
      </c>
      <c r="M140" s="595" t="s">
        <v>887</v>
      </c>
      <c r="N140" s="595" t="s">
        <v>887</v>
      </c>
      <c r="O140" s="595" t="s">
        <v>887</v>
      </c>
      <c r="P140" s="595" t="s">
        <v>887</v>
      </c>
      <c r="Q140" s="595" t="s">
        <v>887</v>
      </c>
      <c r="R140" s="595" t="s">
        <v>887</v>
      </c>
      <c r="S140" s="595" t="s">
        <v>887</v>
      </c>
      <c r="T140" s="595" t="s">
        <v>887</v>
      </c>
      <c r="U140" s="595" t="s">
        <v>887</v>
      </c>
      <c r="V140" s="595" t="s">
        <v>887</v>
      </c>
      <c r="W140" s="595" t="s">
        <v>887</v>
      </c>
      <c r="X140" s="595" t="s">
        <v>887</v>
      </c>
      <c r="Y140" s="595" t="s">
        <v>887</v>
      </c>
      <c r="Z140" s="595" t="s">
        <v>887</v>
      </c>
      <c r="AA140" s="595" t="s">
        <v>887</v>
      </c>
      <c r="AB140" s="595" t="s">
        <v>887</v>
      </c>
      <c r="AC140" s="595" t="s">
        <v>887</v>
      </c>
      <c r="AD140" s="595" t="s">
        <v>887</v>
      </c>
      <c r="AE140" s="595" t="s">
        <v>887</v>
      </c>
      <c r="AF140" s="595" t="s">
        <v>887</v>
      </c>
      <c r="AG140" s="595" t="s">
        <v>887</v>
      </c>
      <c r="AH140" s="595" t="s">
        <v>887</v>
      </c>
      <c r="AI140" s="595" t="s">
        <v>887</v>
      </c>
      <c r="AJ140" s="595" t="s">
        <v>887</v>
      </c>
      <c r="AK140" s="595" t="s">
        <v>887</v>
      </c>
      <c r="AL140" s="595" t="s">
        <v>887</v>
      </c>
      <c r="AM140" s="595" t="s">
        <v>887</v>
      </c>
      <c r="AN140" s="595" t="s">
        <v>887</v>
      </c>
      <c r="AO140" s="595" t="s">
        <v>887</v>
      </c>
      <c r="AP140" s="595" t="s">
        <v>887</v>
      </c>
      <c r="AQ140" s="595" t="s">
        <v>887</v>
      </c>
      <c r="AR140" s="595" t="s">
        <v>887</v>
      </c>
      <c r="AS140" s="595" t="s">
        <v>887</v>
      </c>
      <c r="AT140" s="595" t="s">
        <v>887</v>
      </c>
      <c r="AU140" s="595" t="s">
        <v>887</v>
      </c>
      <c r="AV140" s="595" t="s">
        <v>887</v>
      </c>
      <c r="AW140" s="595" t="s">
        <v>887</v>
      </c>
      <c r="AX140" s="595" t="s">
        <v>887</v>
      </c>
      <c r="AY140" s="595" t="s">
        <v>887</v>
      </c>
      <c r="AZ140" s="595" t="s">
        <v>887</v>
      </c>
      <c r="BA140" s="595" t="s">
        <v>887</v>
      </c>
      <c r="BB140" s="595" t="s">
        <v>887</v>
      </c>
      <c r="BC140" s="595" t="s">
        <v>887</v>
      </c>
      <c r="BD140" s="595" t="s">
        <v>887</v>
      </c>
      <c r="BE140" s="598"/>
      <c r="BF140" s="617"/>
      <c r="BG140" s="617"/>
      <c r="BH140" s="617"/>
      <c r="BI140" s="592" t="s">
        <v>887</v>
      </c>
      <c r="BJ140" s="617"/>
      <c r="BK140" s="617"/>
      <c r="BL140" s="611"/>
      <c r="BM140" s="617"/>
      <c r="BN140" s="617"/>
      <c r="BO140" s="617"/>
      <c r="BP140" s="617"/>
      <c r="BQ140" s="617"/>
      <c r="BR140" s="617"/>
      <c r="BS140" s="617"/>
      <c r="BT140" s="617"/>
      <c r="BU140" s="617"/>
      <c r="BV140" s="617"/>
      <c r="BW140" s="617"/>
      <c r="BX140" s="617"/>
      <c r="BY140" s="617"/>
      <c r="BZ140" s="617"/>
      <c r="CA140" s="617"/>
      <c r="CB140" s="617"/>
      <c r="CC140" s="617"/>
      <c r="CD140" s="617"/>
      <c r="CE140" s="617"/>
      <c r="CF140" s="617"/>
      <c r="CG140" s="617"/>
      <c r="CH140" s="617"/>
      <c r="CI140" s="617"/>
      <c r="CJ140" s="617"/>
      <c r="CK140" s="617"/>
      <c r="CL140" s="617"/>
      <c r="CM140" s="617"/>
      <c r="CN140" s="617"/>
      <c r="CO140" s="617"/>
      <c r="CP140" s="617"/>
      <c r="CQ140" s="617"/>
      <c r="CR140" s="617"/>
      <c r="CS140" s="617"/>
    </row>
    <row r="141" spans="1:97" s="14" customFormat="1" x14ac:dyDescent="0.25">
      <c r="A141" s="8">
        <v>137</v>
      </c>
      <c r="B141" s="4" t="s">
        <v>47</v>
      </c>
      <c r="C141" s="4"/>
      <c r="D141" s="4" t="s">
        <v>53</v>
      </c>
      <c r="E141" s="4" t="s">
        <v>75</v>
      </c>
      <c r="F141" s="4" t="s">
        <v>8</v>
      </c>
      <c r="G141" s="595" t="s">
        <v>887</v>
      </c>
      <c r="H141" s="595">
        <v>10002</v>
      </c>
      <c r="I141" s="595" t="s">
        <v>887</v>
      </c>
      <c r="J141" s="595">
        <v>10004</v>
      </c>
      <c r="K141" s="595" t="s">
        <v>887</v>
      </c>
      <c r="L141" s="595" t="s">
        <v>887</v>
      </c>
      <c r="M141" s="595">
        <v>10002</v>
      </c>
      <c r="N141" s="595" t="s">
        <v>887</v>
      </c>
      <c r="O141" s="595">
        <v>10004</v>
      </c>
      <c r="P141" s="595" t="s">
        <v>887</v>
      </c>
      <c r="Q141" s="595" t="s">
        <v>887</v>
      </c>
      <c r="R141" s="595">
        <v>10002</v>
      </c>
      <c r="S141" s="595" t="s">
        <v>887</v>
      </c>
      <c r="T141" s="595">
        <v>10004</v>
      </c>
      <c r="U141" s="595" t="s">
        <v>887</v>
      </c>
      <c r="V141" s="595" t="s">
        <v>887</v>
      </c>
      <c r="W141" s="595" t="s">
        <v>887</v>
      </c>
      <c r="X141" s="595" t="s">
        <v>887</v>
      </c>
      <c r="Y141" s="595" t="s">
        <v>887</v>
      </c>
      <c r="Z141" s="595" t="s">
        <v>887</v>
      </c>
      <c r="AA141" s="595" t="s">
        <v>887</v>
      </c>
      <c r="AB141" s="595">
        <v>10002</v>
      </c>
      <c r="AC141" s="595" t="s">
        <v>887</v>
      </c>
      <c r="AD141" s="595">
        <v>10004</v>
      </c>
      <c r="AE141" s="595" t="s">
        <v>887</v>
      </c>
      <c r="AF141" s="595" t="s">
        <v>887</v>
      </c>
      <c r="AG141" s="595" t="s">
        <v>887</v>
      </c>
      <c r="AH141" s="595" t="s">
        <v>887</v>
      </c>
      <c r="AI141" s="595" t="s">
        <v>887</v>
      </c>
      <c r="AJ141" s="595" t="s">
        <v>887</v>
      </c>
      <c r="AK141" s="595" t="s">
        <v>887</v>
      </c>
      <c r="AL141" s="595" t="s">
        <v>887</v>
      </c>
      <c r="AM141" s="595" t="s">
        <v>887</v>
      </c>
      <c r="AN141" s="595" t="s">
        <v>887</v>
      </c>
      <c r="AO141" s="595" t="s">
        <v>887</v>
      </c>
      <c r="AP141" s="595" t="s">
        <v>887</v>
      </c>
      <c r="AQ141" s="595" t="s">
        <v>887</v>
      </c>
      <c r="AR141" s="595" t="s">
        <v>887</v>
      </c>
      <c r="AS141" s="595" t="s">
        <v>887</v>
      </c>
      <c r="AT141" s="595" t="s">
        <v>887</v>
      </c>
      <c r="AU141" s="595" t="s">
        <v>887</v>
      </c>
      <c r="AV141" s="595" t="s">
        <v>887</v>
      </c>
      <c r="AW141" s="595" t="s">
        <v>887</v>
      </c>
      <c r="AX141" s="595" t="s">
        <v>887</v>
      </c>
      <c r="AY141" s="595" t="s">
        <v>887</v>
      </c>
      <c r="AZ141" s="595" t="s">
        <v>887</v>
      </c>
      <c r="BA141" s="595" t="s">
        <v>887</v>
      </c>
      <c r="BB141" s="595" t="s">
        <v>887</v>
      </c>
      <c r="BC141" s="595" t="s">
        <v>887</v>
      </c>
      <c r="BD141" s="595" t="s">
        <v>887</v>
      </c>
      <c r="BE141" s="592"/>
      <c r="BF141" s="617"/>
      <c r="BG141" s="617"/>
      <c r="BH141" s="617"/>
      <c r="BI141" s="592" t="str">
        <f>IF(DATA!BI141=-99,"",40001)</f>
        <v/>
      </c>
      <c r="BJ141" s="617"/>
      <c r="BK141" s="617"/>
      <c r="BL141" s="611"/>
      <c r="BM141" s="617"/>
      <c r="BN141" s="617"/>
      <c r="BO141" s="617"/>
      <c r="BP141" s="617"/>
      <c r="BQ141" s="617"/>
      <c r="BR141" s="617"/>
      <c r="BS141" s="617"/>
      <c r="BT141" s="617"/>
      <c r="BU141" s="617"/>
      <c r="BV141" s="617"/>
      <c r="BW141" s="617"/>
      <c r="BX141" s="617"/>
      <c r="BY141" s="617"/>
      <c r="BZ141" s="617"/>
      <c r="CA141" s="617"/>
      <c r="CB141" s="617"/>
      <c r="CC141" s="617"/>
      <c r="CD141" s="617"/>
      <c r="CE141" s="617"/>
      <c r="CF141" s="617"/>
      <c r="CG141" s="617"/>
      <c r="CH141" s="617"/>
      <c r="CI141" s="617"/>
      <c r="CJ141" s="617"/>
      <c r="CK141" s="617"/>
      <c r="CL141" s="617"/>
      <c r="CM141" s="617"/>
      <c r="CN141" s="617"/>
      <c r="CO141" s="617"/>
      <c r="CP141" s="617"/>
      <c r="CQ141" s="617"/>
      <c r="CR141" s="617"/>
      <c r="CS141" s="617"/>
    </row>
    <row r="142" spans="1:97" x14ac:dyDescent="0.25"/>
    <row r="143" spans="1:97" x14ac:dyDescent="0.25"/>
    <row r="144" spans="1:97" x14ac:dyDescent="0.25"/>
  </sheetData>
  <sheetProtection sheet="1" objects="1" scenarios="1"/>
  <autoFilter ref="A4:CS141">
    <sortState ref="A5:CS141">
      <sortCondition ref="A4:A141"/>
    </sortState>
  </autoFilter>
  <customSheetViews>
    <customSheetView guid="{60F78483-39BF-4220-A916-CF2EC8650828}" scale="120" showAutoFilter="1" hiddenRows="1" hiddenColumns="1" topLeftCell="L1">
      <pane ySplit="6" topLeftCell="A7" activePane="bottomLeft" state="frozen"/>
      <selection pane="bottomLeft" activeCell="P18" sqref="P18"/>
      <pageMargins left="0.7" right="0.7" top="0.75" bottom="0.75" header="0.3" footer="0.3"/>
      <pageSetup orientation="portrait" r:id="rId1"/>
      <autoFilter ref="A6:X140"/>
    </customSheetView>
    <customSheetView guid="{A81EEAD5-0F54-487C-916C-C0011EA5EA13}" scale="120" showAutoFilter="1" hiddenRows="1" hiddenColumns="1" topLeftCell="L1">
      <pane ySplit="6" topLeftCell="A7" activePane="bottomLeft" state="frozen"/>
      <selection pane="bottomLeft" activeCell="P18" sqref="P18"/>
      <pageMargins left="0.7" right="0.7" top="0.75" bottom="0.75" header="0.3" footer="0.3"/>
      <pageSetup orientation="portrait" r:id="rId2"/>
      <autoFilter ref="A6:X140"/>
    </customSheetView>
    <customSheetView guid="{4A33A914-5DEA-45EA-961C-669673132E6E}" scale="120" showAutoFilter="1" hiddenRows="1" hiddenColumns="1" topLeftCell="B1">
      <pane ySplit="6" topLeftCell="A7" activePane="bottomLeft" state="frozen"/>
      <selection pane="bottomLeft" activeCell="D15" sqref="D15"/>
      <pageMargins left="0.7" right="0.7" top="0.75" bottom="0.75" header="0.3" footer="0.3"/>
      <pageSetup orientation="portrait" r:id="rId3"/>
      <autoFilter ref="A6:W140"/>
    </customSheetView>
  </customSheetViews>
  <mergeCells count="16">
    <mergeCell ref="CD1:CS1"/>
    <mergeCell ref="BO2:BS2"/>
    <mergeCell ref="BT2:CC2"/>
    <mergeCell ref="CE2:CI2"/>
    <mergeCell ref="CJ2:CN2"/>
    <mergeCell ref="CO2:CS2"/>
    <mergeCell ref="BH3:BL3"/>
    <mergeCell ref="BF1:BG1"/>
    <mergeCell ref="BH1:BL1"/>
    <mergeCell ref="BO1:BS1"/>
    <mergeCell ref="BT1:CC1"/>
    <mergeCell ref="B1:F1"/>
    <mergeCell ref="G1:BD1"/>
    <mergeCell ref="BM1:BN1"/>
    <mergeCell ref="BM2:BN2"/>
    <mergeCell ref="BH2:BL2"/>
  </mergeCells>
  <pageMargins left="0.7" right="0.7" top="0.75" bottom="0.75" header="0.3" footer="0.3"/>
  <pageSetup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110"/>
  <sheetViews>
    <sheetView showRowColHeaders="0" workbookViewId="0">
      <pane ySplit="1" topLeftCell="A2" activePane="bottomLeft" state="frozen"/>
      <selection pane="bottomLeft" activeCell="E41" sqref="E41"/>
    </sheetView>
  </sheetViews>
  <sheetFormatPr defaultColWidth="0" defaultRowHeight="15" zeroHeight="1" x14ac:dyDescent="0.25"/>
  <cols>
    <col min="1" max="1" width="9.140625" customWidth="1"/>
    <col min="2" max="2" width="9.140625" style="147" customWidth="1"/>
    <col min="3" max="3" width="22.85546875" customWidth="1"/>
    <col min="4" max="4" width="14.7109375" customWidth="1"/>
    <col min="5" max="5" width="65.42578125" customWidth="1"/>
    <col min="6" max="6" width="65.140625" customWidth="1"/>
    <col min="7" max="7" width="13.85546875" bestFit="1" customWidth="1"/>
    <col min="8" max="8" width="9.140625" customWidth="1"/>
    <col min="9" max="16384" width="9.140625" hidden="1"/>
  </cols>
  <sheetData>
    <row r="1" spans="1:7" ht="15.75" customHeight="1" x14ac:dyDescent="0.25">
      <c r="A1" s="577" t="s">
        <v>113</v>
      </c>
      <c r="B1" s="577" t="s">
        <v>373</v>
      </c>
      <c r="C1" s="577" t="s">
        <v>102</v>
      </c>
      <c r="D1" s="577" t="s">
        <v>112</v>
      </c>
      <c r="E1" s="577" t="s">
        <v>103</v>
      </c>
      <c r="F1" s="577" t="s">
        <v>111</v>
      </c>
      <c r="G1" s="577" t="s">
        <v>110</v>
      </c>
    </row>
    <row r="2" spans="1:7" s="147" customFormat="1" ht="15.75" customHeight="1" thickBot="1" x14ac:dyDescent="0.35">
      <c r="A2" s="208" t="s">
        <v>653</v>
      </c>
      <c r="B2" s="208"/>
      <c r="C2" s="208"/>
      <c r="D2" s="208"/>
      <c r="E2" s="208"/>
      <c r="F2" s="208"/>
      <c r="G2" s="208"/>
    </row>
    <row r="3" spans="1:7" s="9" customFormat="1" ht="15.75" customHeight="1" thickTop="1" x14ac:dyDescent="0.25">
      <c r="A3" s="9">
        <v>1</v>
      </c>
      <c r="C3" s="9" t="s">
        <v>3</v>
      </c>
      <c r="D3" s="10" t="s">
        <v>700</v>
      </c>
      <c r="E3" s="10" t="s">
        <v>698</v>
      </c>
      <c r="F3" s="77" t="s">
        <v>699</v>
      </c>
      <c r="G3" s="245">
        <v>41786</v>
      </c>
    </row>
    <row r="4" spans="1:7" s="9" customFormat="1" ht="15.75" customHeight="1" thickBot="1" x14ac:dyDescent="0.35">
      <c r="A4" s="208" t="s">
        <v>654</v>
      </c>
      <c r="B4" s="208"/>
      <c r="C4" s="208"/>
      <c r="D4" s="208"/>
      <c r="E4" s="208"/>
      <c r="F4" s="208"/>
      <c r="G4" s="208"/>
    </row>
    <row r="5" spans="1:7" s="147" customFormat="1" ht="15.75" customHeight="1" thickTop="1" x14ac:dyDescent="0.25">
      <c r="A5" s="67">
        <v>10001</v>
      </c>
      <c r="C5" s="147" t="s">
        <v>547</v>
      </c>
      <c r="D5" s="147">
        <v>2000</v>
      </c>
      <c r="E5" s="147" t="s">
        <v>973</v>
      </c>
      <c r="F5" s="77" t="s">
        <v>869</v>
      </c>
      <c r="G5" s="23">
        <v>41789</v>
      </c>
    </row>
    <row r="6" spans="1:7" s="147" customFormat="1" ht="15.75" customHeight="1" x14ac:dyDescent="0.25">
      <c r="A6" s="67">
        <v>10002</v>
      </c>
      <c r="C6" s="147" t="s">
        <v>547</v>
      </c>
      <c r="D6" s="147">
        <v>2003</v>
      </c>
      <c r="E6" s="147" t="s">
        <v>548</v>
      </c>
      <c r="F6" s="77" t="s">
        <v>546</v>
      </c>
      <c r="G6" s="23">
        <v>41723</v>
      </c>
    </row>
    <row r="7" spans="1:7" s="147" customFormat="1" ht="15.75" customHeight="1" x14ac:dyDescent="0.25">
      <c r="A7" s="67">
        <v>10003</v>
      </c>
      <c r="C7" s="147" t="s">
        <v>547</v>
      </c>
      <c r="D7" s="147">
        <v>2005</v>
      </c>
      <c r="E7" s="147" t="s">
        <v>868</v>
      </c>
      <c r="F7" s="77" t="s">
        <v>869</v>
      </c>
      <c r="G7" s="23">
        <v>41789</v>
      </c>
    </row>
    <row r="8" spans="1:7" s="147" customFormat="1" ht="15.75" customHeight="1" x14ac:dyDescent="0.25">
      <c r="A8" s="67">
        <v>10004</v>
      </c>
      <c r="C8" s="147" t="s">
        <v>547</v>
      </c>
      <c r="D8" s="147">
        <v>2009</v>
      </c>
      <c r="E8" s="147" t="s">
        <v>545</v>
      </c>
      <c r="F8" s="77" t="s">
        <v>546</v>
      </c>
      <c r="G8" s="23">
        <v>41723</v>
      </c>
    </row>
    <row r="9" spans="1:7" s="147" customFormat="1" ht="15.75" customHeight="1" x14ac:dyDescent="0.25">
      <c r="A9" s="67">
        <v>10005</v>
      </c>
      <c r="C9" s="147" t="s">
        <v>974</v>
      </c>
      <c r="D9" s="147">
        <v>2012</v>
      </c>
      <c r="E9" s="147" t="s">
        <v>563</v>
      </c>
      <c r="F9" s="77" t="s">
        <v>549</v>
      </c>
      <c r="G9" s="23">
        <v>41723</v>
      </c>
    </row>
    <row r="10" spans="1:7" s="147" customFormat="1" ht="15.75" customHeight="1" thickBot="1" x14ac:dyDescent="0.35">
      <c r="A10" s="208" t="s">
        <v>118</v>
      </c>
      <c r="B10" s="208"/>
      <c r="C10" s="208"/>
      <c r="D10" s="208"/>
      <c r="E10" s="208"/>
      <c r="F10" s="208"/>
      <c r="G10" s="211"/>
    </row>
    <row r="11" spans="1:7" ht="15.75" thickTop="1" x14ac:dyDescent="0.25">
      <c r="A11">
        <v>20001</v>
      </c>
      <c r="C11" t="s">
        <v>182</v>
      </c>
      <c r="D11" s="105">
        <v>2012</v>
      </c>
      <c r="E11" s="67" t="s">
        <v>492</v>
      </c>
      <c r="F11" s="206" t="s">
        <v>491</v>
      </c>
      <c r="G11" s="23">
        <v>41793</v>
      </c>
    </row>
    <row r="12" spans="1:7" s="147" customFormat="1" ht="18" thickBot="1" x14ac:dyDescent="0.35">
      <c r="A12" s="208" t="s">
        <v>61</v>
      </c>
      <c r="B12" s="208"/>
      <c r="C12" s="209"/>
      <c r="D12" s="212"/>
      <c r="E12" s="208"/>
      <c r="F12" s="208"/>
      <c r="G12" s="211"/>
    </row>
    <row r="13" spans="1:7" ht="15.75" thickTop="1" x14ac:dyDescent="0.25">
      <c r="A13">
        <v>30000</v>
      </c>
      <c r="C13" s="2" t="s">
        <v>80</v>
      </c>
      <c r="D13" s="67">
        <v>2014</v>
      </c>
      <c r="E13" s="67" t="s">
        <v>871</v>
      </c>
      <c r="F13" s="77" t="s">
        <v>872</v>
      </c>
      <c r="G13" s="23">
        <v>41801</v>
      </c>
    </row>
    <row r="14" spans="1:7" s="147" customFormat="1" ht="18" thickBot="1" x14ac:dyDescent="0.35">
      <c r="A14" s="208" t="s">
        <v>184</v>
      </c>
      <c r="B14" s="208"/>
      <c r="C14" s="209"/>
      <c r="D14" s="210"/>
      <c r="E14" s="209"/>
      <c r="F14" s="208"/>
      <c r="G14" s="211"/>
    </row>
    <row r="15" spans="1:7" s="147" customFormat="1" ht="15.75" thickTop="1" x14ac:dyDescent="0.25">
      <c r="A15" s="67">
        <v>40001</v>
      </c>
      <c r="B15" s="67"/>
      <c r="C15" s="67" t="s">
        <v>182</v>
      </c>
      <c r="D15" s="547">
        <v>2014</v>
      </c>
      <c r="E15" s="2" t="s">
        <v>886</v>
      </c>
      <c r="F15" s="147" t="s">
        <v>937</v>
      </c>
      <c r="G15" s="23">
        <v>41800</v>
      </c>
    </row>
    <row r="16" spans="1:7" x14ac:dyDescent="0.25">
      <c r="A16">
        <v>40101</v>
      </c>
      <c r="C16" s="147" t="s">
        <v>216</v>
      </c>
      <c r="D16" s="105">
        <v>2013</v>
      </c>
      <c r="E16" s="2" t="s">
        <v>666</v>
      </c>
      <c r="F16" s="77" t="s">
        <v>553</v>
      </c>
      <c r="G16" s="23">
        <v>41739</v>
      </c>
    </row>
    <row r="17" spans="1:7" x14ac:dyDescent="0.25">
      <c r="A17">
        <v>40201</v>
      </c>
      <c r="C17" t="s">
        <v>114</v>
      </c>
      <c r="D17" s="105">
        <v>2014</v>
      </c>
      <c r="E17" s="147" t="s">
        <v>235</v>
      </c>
      <c r="F17" s="77" t="s">
        <v>236</v>
      </c>
      <c r="G17" s="23">
        <v>41709</v>
      </c>
    </row>
    <row r="18" spans="1:7" x14ac:dyDescent="0.25">
      <c r="A18" s="147">
        <v>40301</v>
      </c>
      <c r="C18" s="147" t="s">
        <v>697</v>
      </c>
      <c r="D18" s="105">
        <v>2010</v>
      </c>
      <c r="E18" s="147" t="s">
        <v>240</v>
      </c>
      <c r="F18" s="77" t="s">
        <v>239</v>
      </c>
      <c r="G18" s="23">
        <v>41786</v>
      </c>
    </row>
    <row r="19" spans="1:7" s="147" customFormat="1" x14ac:dyDescent="0.25">
      <c r="A19" s="147">
        <v>40401</v>
      </c>
      <c r="C19" s="147" t="s">
        <v>242</v>
      </c>
      <c r="D19" s="147">
        <v>2014</v>
      </c>
      <c r="E19" s="147" t="s">
        <v>555</v>
      </c>
      <c r="F19" s="77" t="s">
        <v>241</v>
      </c>
      <c r="G19" s="23">
        <v>41740</v>
      </c>
    </row>
    <row r="20" spans="1:7" s="147" customFormat="1" x14ac:dyDescent="0.25">
      <c r="A20" s="147">
        <v>40501</v>
      </c>
      <c r="C20" s="147" t="s">
        <v>556</v>
      </c>
      <c r="D20" s="147">
        <v>2011</v>
      </c>
      <c r="E20" s="147" t="s">
        <v>557</v>
      </c>
      <c r="F20" s="77" t="s">
        <v>558</v>
      </c>
      <c r="G20" s="23">
        <v>41740</v>
      </c>
    </row>
    <row r="21" spans="1:7" x14ac:dyDescent="0.25">
      <c r="A21" s="147">
        <v>40601</v>
      </c>
      <c r="C21" s="147" t="s">
        <v>182</v>
      </c>
      <c r="D21" s="147">
        <v>2014</v>
      </c>
      <c r="E21" s="147" t="s">
        <v>560</v>
      </c>
      <c r="F21" s="77" t="s">
        <v>559</v>
      </c>
      <c r="G21" s="23">
        <v>41740</v>
      </c>
    </row>
    <row r="22" spans="1:7" x14ac:dyDescent="0.25">
      <c r="A22">
        <v>40801</v>
      </c>
      <c r="C22" s="147" t="s">
        <v>216</v>
      </c>
      <c r="D22" s="147">
        <v>2013</v>
      </c>
      <c r="E22" t="s">
        <v>219</v>
      </c>
      <c r="F22" s="77" t="s">
        <v>220</v>
      </c>
      <c r="G22" s="23">
        <v>41740</v>
      </c>
    </row>
    <row r="23" spans="1:7" x14ac:dyDescent="0.25">
      <c r="A23">
        <v>40901</v>
      </c>
      <c r="C23" s="147" t="s">
        <v>80</v>
      </c>
      <c r="D23" s="105">
        <v>2006</v>
      </c>
      <c r="E23" s="147" t="s">
        <v>367</v>
      </c>
      <c r="F23" s="77" t="s">
        <v>368</v>
      </c>
      <c r="G23" s="23">
        <v>41710</v>
      </c>
    </row>
    <row r="24" spans="1:7" x14ac:dyDescent="0.25">
      <c r="A24">
        <v>41001</v>
      </c>
      <c r="C24" s="2" t="s">
        <v>182</v>
      </c>
      <c r="D24" s="105">
        <v>2011</v>
      </c>
      <c r="E24" t="s">
        <v>416</v>
      </c>
      <c r="F24" s="77" t="s">
        <v>417</v>
      </c>
      <c r="G24" s="23">
        <v>41710</v>
      </c>
    </row>
    <row r="25" spans="1:7" s="147" customFormat="1" x14ac:dyDescent="0.25">
      <c r="A25" s="147">
        <v>41002</v>
      </c>
      <c r="C25" s="67" t="s">
        <v>182</v>
      </c>
      <c r="D25" s="147">
        <v>2014</v>
      </c>
      <c r="E25" s="2" t="s">
        <v>656</v>
      </c>
      <c r="F25" s="77" t="s">
        <v>657</v>
      </c>
      <c r="G25" s="23">
        <v>41766</v>
      </c>
    </row>
    <row r="26" spans="1:7" s="147" customFormat="1" x14ac:dyDescent="0.25">
      <c r="A26" s="147">
        <v>41101</v>
      </c>
      <c r="C26" s="147" t="s">
        <v>80</v>
      </c>
      <c r="D26" s="147">
        <v>2013</v>
      </c>
      <c r="E26" s="147" t="s">
        <v>561</v>
      </c>
      <c r="F26" s="77" t="s">
        <v>562</v>
      </c>
      <c r="G26" s="23">
        <v>41740</v>
      </c>
    </row>
    <row r="27" spans="1:7" s="147" customFormat="1" x14ac:dyDescent="0.25">
      <c r="A27" s="147">
        <v>41301</v>
      </c>
      <c r="C27" s="147" t="s">
        <v>114</v>
      </c>
      <c r="D27" s="147">
        <v>2013</v>
      </c>
      <c r="E27" s="147" t="s">
        <v>115</v>
      </c>
      <c r="F27" s="77" t="s">
        <v>116</v>
      </c>
      <c r="G27" s="23">
        <v>41668</v>
      </c>
    </row>
    <row r="28" spans="1:7" x14ac:dyDescent="0.25">
      <c r="A28">
        <v>41402</v>
      </c>
      <c r="C28" s="147" t="s">
        <v>870</v>
      </c>
      <c r="D28" s="147">
        <v>2012</v>
      </c>
      <c r="E28" s="147" t="s">
        <v>569</v>
      </c>
      <c r="F28" s="77" t="s">
        <v>568</v>
      </c>
      <c r="G28" s="23">
        <v>41743</v>
      </c>
    </row>
    <row r="29" spans="1:7" x14ac:dyDescent="0.25">
      <c r="A29" s="147">
        <v>41501</v>
      </c>
      <c r="C29" s="147" t="s">
        <v>565</v>
      </c>
      <c r="D29" s="147">
        <v>2013</v>
      </c>
      <c r="E29" s="147" t="s">
        <v>567</v>
      </c>
      <c r="F29" s="77" t="s">
        <v>117</v>
      </c>
      <c r="G29" s="23">
        <v>41680</v>
      </c>
    </row>
    <row r="30" spans="1:7" s="147" customFormat="1" x14ac:dyDescent="0.25">
      <c r="A30" s="147">
        <v>41601</v>
      </c>
      <c r="C30" s="147" t="s">
        <v>145</v>
      </c>
      <c r="D30" s="147">
        <v>2014</v>
      </c>
      <c r="E30" s="147" t="s">
        <v>566</v>
      </c>
      <c r="F30" s="147" t="s">
        <v>191</v>
      </c>
      <c r="G30" s="23">
        <v>41743</v>
      </c>
    </row>
    <row r="31" spans="1:7" x14ac:dyDescent="0.25">
      <c r="A31" s="147">
        <v>41701</v>
      </c>
      <c r="C31" s="147" t="s">
        <v>114</v>
      </c>
      <c r="D31" s="105">
        <v>2012</v>
      </c>
      <c r="E31" s="147" t="s">
        <v>237</v>
      </c>
      <c r="F31" s="77" t="s">
        <v>238</v>
      </c>
      <c r="G31" s="23">
        <v>41709</v>
      </c>
    </row>
    <row r="32" spans="1:7" x14ac:dyDescent="0.25">
      <c r="A32">
        <v>42001</v>
      </c>
      <c r="C32" s="147" t="s">
        <v>216</v>
      </c>
      <c r="D32" s="105">
        <v>2012</v>
      </c>
      <c r="E32" t="s">
        <v>217</v>
      </c>
      <c r="F32" s="77" t="s">
        <v>218</v>
      </c>
      <c r="G32" s="23">
        <v>41680</v>
      </c>
    </row>
    <row r="33" spans="1:7" s="147" customFormat="1" ht="18" thickBot="1" x14ac:dyDescent="0.35">
      <c r="A33" s="208" t="s">
        <v>651</v>
      </c>
      <c r="B33" s="208"/>
      <c r="C33" s="208"/>
      <c r="D33" s="210"/>
      <c r="E33" s="208"/>
      <c r="F33" s="208"/>
      <c r="G33" s="211"/>
    </row>
    <row r="34" spans="1:7" s="147" customFormat="1" ht="15.75" thickTop="1" x14ac:dyDescent="0.25">
      <c r="A34" s="200">
        <v>50000</v>
      </c>
      <c r="B34" s="200" t="s">
        <v>665</v>
      </c>
      <c r="D34" s="105"/>
      <c r="F34" s="77"/>
      <c r="G34" s="23"/>
    </row>
    <row r="35" spans="1:7" ht="14.25" customHeight="1" x14ac:dyDescent="0.25">
      <c r="A35">
        <v>50001</v>
      </c>
      <c r="C35" t="s">
        <v>495</v>
      </c>
      <c r="D35" s="66" t="s">
        <v>191</v>
      </c>
      <c r="E35" s="2" t="s">
        <v>550</v>
      </c>
      <c r="F35" s="77" t="s">
        <v>498</v>
      </c>
      <c r="G35" s="23">
        <v>41683</v>
      </c>
    </row>
    <row r="36" spans="1:7" x14ac:dyDescent="0.25">
      <c r="A36">
        <v>50002</v>
      </c>
      <c r="C36" t="s">
        <v>494</v>
      </c>
      <c r="D36" s="66" t="s">
        <v>191</v>
      </c>
      <c r="E36" s="2" t="s">
        <v>551</v>
      </c>
      <c r="F36" s="77" t="s">
        <v>497</v>
      </c>
      <c r="G36" s="23">
        <v>41684</v>
      </c>
    </row>
    <row r="37" spans="1:7" x14ac:dyDescent="0.25">
      <c r="A37">
        <v>50003</v>
      </c>
      <c r="C37" t="s">
        <v>493</v>
      </c>
      <c r="D37" s="66" t="s">
        <v>191</v>
      </c>
      <c r="E37" s="2" t="s">
        <v>552</v>
      </c>
      <c r="F37" s="77" t="s">
        <v>496</v>
      </c>
      <c r="G37" s="23">
        <v>41684</v>
      </c>
    </row>
    <row r="38" spans="1:7" s="147" customFormat="1" ht="18" thickBot="1" x14ac:dyDescent="0.35">
      <c r="A38" s="208" t="s">
        <v>650</v>
      </c>
      <c r="B38" s="208"/>
      <c r="C38" s="208"/>
      <c r="D38" s="208"/>
      <c r="E38" s="209"/>
      <c r="F38" s="208"/>
      <c r="G38" s="211"/>
    </row>
    <row r="39" spans="1:7" s="147" customFormat="1" ht="15.75" thickTop="1" x14ac:dyDescent="0.25">
      <c r="A39" s="200">
        <v>60100</v>
      </c>
      <c r="B39" s="220" t="s">
        <v>726</v>
      </c>
      <c r="E39" s="2"/>
      <c r="G39" s="23"/>
    </row>
    <row r="40" spans="1:7" x14ac:dyDescent="0.25">
      <c r="A40">
        <v>60101</v>
      </c>
      <c r="B40" s="223"/>
      <c r="C40" t="s">
        <v>114</v>
      </c>
      <c r="D40">
        <v>2014</v>
      </c>
      <c r="E40" t="s">
        <v>500</v>
      </c>
      <c r="F40" s="77" t="s">
        <v>499</v>
      </c>
      <c r="G40" s="23">
        <v>41722</v>
      </c>
    </row>
    <row r="41" spans="1:7" x14ac:dyDescent="0.25">
      <c r="A41">
        <v>60102</v>
      </c>
      <c r="B41" s="223"/>
      <c r="C41" s="2" t="s">
        <v>182</v>
      </c>
      <c r="D41" s="66">
        <v>41275</v>
      </c>
      <c r="E41" s="147" t="s">
        <v>513</v>
      </c>
      <c r="F41" s="77" t="s">
        <v>511</v>
      </c>
      <c r="G41" s="23">
        <v>41722</v>
      </c>
    </row>
    <row r="42" spans="1:7" x14ac:dyDescent="0.25">
      <c r="A42">
        <v>60103</v>
      </c>
      <c r="B42" s="223"/>
      <c r="C42" s="2" t="s">
        <v>182</v>
      </c>
      <c r="D42" s="23">
        <v>41346</v>
      </c>
      <c r="E42" t="s">
        <v>193</v>
      </c>
      <c r="F42" s="77" t="s">
        <v>512</v>
      </c>
      <c r="G42" s="23">
        <v>41722</v>
      </c>
    </row>
    <row r="43" spans="1:7" x14ac:dyDescent="0.25">
      <c r="A43">
        <v>60104</v>
      </c>
      <c r="B43" s="223"/>
      <c r="C43" s="2" t="s">
        <v>543</v>
      </c>
      <c r="D43" s="66">
        <v>41671</v>
      </c>
      <c r="E43" s="147" t="s">
        <v>541</v>
      </c>
      <c r="F43" s="77" t="s">
        <v>542</v>
      </c>
      <c r="G43" s="23">
        <v>41722</v>
      </c>
    </row>
    <row r="44" spans="1:7" s="147" customFormat="1" x14ac:dyDescent="0.25">
      <c r="A44" s="200">
        <v>60200</v>
      </c>
      <c r="B44" s="220" t="s">
        <v>62</v>
      </c>
      <c r="E44" s="2"/>
      <c r="F44" s="77"/>
      <c r="G44" s="23"/>
    </row>
    <row r="45" spans="1:7" x14ac:dyDescent="0.25">
      <c r="A45">
        <v>60201</v>
      </c>
      <c r="B45" s="223"/>
      <c r="C45" s="147" t="s">
        <v>114</v>
      </c>
      <c r="D45" s="23">
        <v>41682</v>
      </c>
      <c r="E45" t="s">
        <v>502</v>
      </c>
      <c r="F45" s="77" t="s">
        <v>503</v>
      </c>
      <c r="G45" s="23">
        <v>41722</v>
      </c>
    </row>
    <row r="46" spans="1:7" s="147" customFormat="1" x14ac:dyDescent="0.25">
      <c r="A46" s="200">
        <v>60300</v>
      </c>
      <c r="B46" s="221" t="s">
        <v>737</v>
      </c>
      <c r="E46" s="2"/>
      <c r="F46" s="77"/>
      <c r="G46" s="23"/>
    </row>
    <row r="47" spans="1:7" x14ac:dyDescent="0.25">
      <c r="A47">
        <v>60301</v>
      </c>
      <c r="B47" s="223"/>
      <c r="C47" s="147" t="s">
        <v>114</v>
      </c>
      <c r="D47" s="23">
        <v>41681</v>
      </c>
      <c r="E47" s="147" t="s">
        <v>505</v>
      </c>
      <c r="F47" s="77" t="s">
        <v>504</v>
      </c>
      <c r="G47" s="23">
        <v>41722</v>
      </c>
    </row>
    <row r="48" spans="1:7" x14ac:dyDescent="0.25">
      <c r="A48">
        <v>60302</v>
      </c>
      <c r="B48" s="223"/>
      <c r="C48" s="2" t="s">
        <v>182</v>
      </c>
      <c r="D48" s="23">
        <v>41306</v>
      </c>
      <c r="E48" t="s">
        <v>515</v>
      </c>
      <c r="F48" s="77" t="s">
        <v>514</v>
      </c>
      <c r="G48" s="23">
        <v>41722</v>
      </c>
    </row>
    <row r="49" spans="1:7" s="147" customFormat="1" x14ac:dyDescent="0.25">
      <c r="A49" s="147">
        <v>60104</v>
      </c>
      <c r="B49" s="223"/>
      <c r="C49" s="2" t="s">
        <v>543</v>
      </c>
      <c r="D49" s="66">
        <v>41671</v>
      </c>
      <c r="E49" s="147" t="s">
        <v>541</v>
      </c>
      <c r="F49" s="77" t="s">
        <v>542</v>
      </c>
      <c r="G49" s="23">
        <v>41722</v>
      </c>
    </row>
    <row r="50" spans="1:7" s="147" customFormat="1" x14ac:dyDescent="0.25">
      <c r="A50" s="200">
        <v>60400</v>
      </c>
      <c r="B50" s="222" t="s">
        <v>86</v>
      </c>
      <c r="E50" s="2"/>
      <c r="F50" s="77"/>
      <c r="G50" s="23"/>
    </row>
    <row r="51" spans="1:7" s="147" customFormat="1" x14ac:dyDescent="0.25">
      <c r="A51" s="147">
        <v>60401</v>
      </c>
      <c r="B51" s="223"/>
      <c r="C51" s="147" t="s">
        <v>114</v>
      </c>
      <c r="D51" s="147">
        <v>2014</v>
      </c>
      <c r="E51" s="147" t="s">
        <v>501</v>
      </c>
      <c r="F51" s="77" t="s">
        <v>544</v>
      </c>
      <c r="G51" s="23">
        <v>41722</v>
      </c>
    </row>
    <row r="52" spans="1:7" x14ac:dyDescent="0.25">
      <c r="A52">
        <v>60402</v>
      </c>
      <c r="B52" s="223"/>
      <c r="C52" s="2" t="s">
        <v>182</v>
      </c>
      <c r="D52">
        <v>2011</v>
      </c>
      <c r="E52" t="s">
        <v>518</v>
      </c>
      <c r="F52" s="77" t="s">
        <v>516</v>
      </c>
      <c r="G52" s="23">
        <v>41722</v>
      </c>
    </row>
    <row r="53" spans="1:7" x14ac:dyDescent="0.25">
      <c r="A53">
        <v>60403</v>
      </c>
      <c r="B53" s="223"/>
      <c r="C53" s="2" t="s">
        <v>182</v>
      </c>
      <c r="D53" s="23">
        <v>41425</v>
      </c>
      <c r="E53" s="147" t="s">
        <v>519</v>
      </c>
      <c r="F53" s="77" t="s">
        <v>517</v>
      </c>
      <c r="G53" s="23">
        <v>41722</v>
      </c>
    </row>
    <row r="54" spans="1:7" s="147" customFormat="1" x14ac:dyDescent="0.25">
      <c r="A54" s="147">
        <v>60104</v>
      </c>
      <c r="B54" s="223"/>
      <c r="C54" s="2" t="s">
        <v>543</v>
      </c>
      <c r="D54" s="66">
        <v>41671</v>
      </c>
      <c r="E54" s="147" t="s">
        <v>541</v>
      </c>
      <c r="F54" s="77" t="s">
        <v>542</v>
      </c>
      <c r="G54" s="23">
        <v>41722</v>
      </c>
    </row>
    <row r="55" spans="1:7" s="147" customFormat="1" x14ac:dyDescent="0.25">
      <c r="A55" s="200">
        <v>60500</v>
      </c>
      <c r="B55" s="220" t="s">
        <v>85</v>
      </c>
      <c r="E55" s="2"/>
      <c r="F55" s="77"/>
      <c r="G55" s="23"/>
    </row>
    <row r="56" spans="1:7" s="147" customFormat="1" x14ac:dyDescent="0.25">
      <c r="A56" s="147">
        <v>60401</v>
      </c>
      <c r="B56" s="223"/>
      <c r="C56" s="147" t="s">
        <v>114</v>
      </c>
      <c r="D56" s="147">
        <v>2014</v>
      </c>
      <c r="E56" s="147" t="s">
        <v>501</v>
      </c>
      <c r="F56" s="77" t="s">
        <v>544</v>
      </c>
      <c r="G56" s="23">
        <v>41722</v>
      </c>
    </row>
    <row r="57" spans="1:7" s="147" customFormat="1" x14ac:dyDescent="0.25">
      <c r="A57" s="147">
        <v>60402</v>
      </c>
      <c r="B57" s="223"/>
      <c r="C57" s="2" t="s">
        <v>182</v>
      </c>
      <c r="D57" s="147">
        <v>2011</v>
      </c>
      <c r="E57" s="147" t="s">
        <v>518</v>
      </c>
      <c r="F57" s="77" t="s">
        <v>516</v>
      </c>
      <c r="G57" s="23">
        <v>41722</v>
      </c>
    </row>
    <row r="58" spans="1:7" s="147" customFormat="1" x14ac:dyDescent="0.25">
      <c r="A58" s="147">
        <v>60403</v>
      </c>
      <c r="B58" s="223"/>
      <c r="C58" s="2" t="s">
        <v>182</v>
      </c>
      <c r="D58" s="23">
        <v>41425</v>
      </c>
      <c r="E58" s="147" t="s">
        <v>519</v>
      </c>
      <c r="F58" s="77" t="s">
        <v>517</v>
      </c>
      <c r="G58" s="23">
        <v>41722</v>
      </c>
    </row>
    <row r="59" spans="1:7" s="147" customFormat="1" x14ac:dyDescent="0.25">
      <c r="A59" s="147">
        <v>60104</v>
      </c>
      <c r="B59" s="223"/>
      <c r="C59" s="2" t="s">
        <v>543</v>
      </c>
      <c r="D59" s="66">
        <v>41671</v>
      </c>
      <c r="E59" s="147" t="s">
        <v>541</v>
      </c>
      <c r="F59" s="77" t="s">
        <v>542</v>
      </c>
      <c r="G59" s="23">
        <v>41722</v>
      </c>
    </row>
    <row r="60" spans="1:7" s="147" customFormat="1" x14ac:dyDescent="0.25">
      <c r="A60" s="200">
        <v>60600</v>
      </c>
      <c r="B60" s="220" t="s">
        <v>727</v>
      </c>
      <c r="E60" s="2"/>
      <c r="F60" s="77"/>
      <c r="G60" s="23"/>
    </row>
    <row r="61" spans="1:7" x14ac:dyDescent="0.25">
      <c r="A61">
        <v>60601</v>
      </c>
      <c r="B61" s="223"/>
      <c r="C61" s="147" t="s">
        <v>114</v>
      </c>
      <c r="D61" s="147">
        <v>2014</v>
      </c>
      <c r="E61" s="147" t="s">
        <v>506</v>
      </c>
      <c r="F61" s="77" t="s">
        <v>544</v>
      </c>
      <c r="G61" s="23">
        <v>41722</v>
      </c>
    </row>
    <row r="62" spans="1:7" x14ac:dyDescent="0.25">
      <c r="A62">
        <v>60602</v>
      </c>
      <c r="B62" s="223"/>
      <c r="C62" s="2" t="s">
        <v>182</v>
      </c>
      <c r="D62" s="23">
        <v>41627</v>
      </c>
      <c r="E62" t="s">
        <v>521</v>
      </c>
      <c r="F62" s="77" t="s">
        <v>520</v>
      </c>
      <c r="G62" s="23">
        <v>41722</v>
      </c>
    </row>
    <row r="63" spans="1:7" s="147" customFormat="1" x14ac:dyDescent="0.25">
      <c r="A63" s="147">
        <v>60104</v>
      </c>
      <c r="B63" s="223"/>
      <c r="C63" s="2" t="s">
        <v>543</v>
      </c>
      <c r="D63" s="66">
        <v>41671</v>
      </c>
      <c r="E63" s="147" t="s">
        <v>541</v>
      </c>
      <c r="F63" s="77" t="s">
        <v>542</v>
      </c>
      <c r="G63" s="23">
        <v>41722</v>
      </c>
    </row>
    <row r="64" spans="1:7" s="147" customFormat="1" x14ac:dyDescent="0.25">
      <c r="A64" s="200">
        <v>60700</v>
      </c>
      <c r="B64" s="220" t="s">
        <v>728</v>
      </c>
      <c r="E64" s="2"/>
      <c r="F64" s="77"/>
      <c r="G64" s="23"/>
    </row>
    <row r="65" spans="1:7" s="147" customFormat="1" x14ac:dyDescent="0.25">
      <c r="A65" s="147">
        <v>60601</v>
      </c>
      <c r="B65" s="223"/>
      <c r="C65" s="147" t="s">
        <v>114</v>
      </c>
      <c r="D65" s="147">
        <v>2014</v>
      </c>
      <c r="E65" s="147" t="s">
        <v>506</v>
      </c>
      <c r="F65" s="77" t="s">
        <v>544</v>
      </c>
      <c r="G65" s="23">
        <v>41722</v>
      </c>
    </row>
    <row r="66" spans="1:7" s="147" customFormat="1" x14ac:dyDescent="0.25">
      <c r="A66" s="147">
        <v>60602</v>
      </c>
      <c r="B66" s="223"/>
      <c r="C66" s="2" t="s">
        <v>182</v>
      </c>
      <c r="D66" s="23">
        <v>41627</v>
      </c>
      <c r="E66" s="147" t="s">
        <v>521</v>
      </c>
      <c r="F66" s="77" t="s">
        <v>520</v>
      </c>
      <c r="G66" s="23">
        <v>41722</v>
      </c>
    </row>
    <row r="67" spans="1:7" s="147" customFormat="1" x14ac:dyDescent="0.25">
      <c r="A67" s="147">
        <v>60104</v>
      </c>
      <c r="B67" s="223"/>
      <c r="C67" s="2" t="s">
        <v>543</v>
      </c>
      <c r="D67" s="66">
        <v>41671</v>
      </c>
      <c r="E67" s="147" t="s">
        <v>541</v>
      </c>
      <c r="F67" s="77" t="s">
        <v>542</v>
      </c>
      <c r="G67" s="23">
        <v>41722</v>
      </c>
    </row>
    <row r="68" spans="1:7" s="147" customFormat="1" x14ac:dyDescent="0.25">
      <c r="A68" s="200">
        <v>60800</v>
      </c>
      <c r="B68" s="220" t="s">
        <v>733</v>
      </c>
      <c r="E68" s="2"/>
      <c r="F68" s="77"/>
      <c r="G68" s="23"/>
    </row>
    <row r="69" spans="1:7" x14ac:dyDescent="0.25">
      <c r="A69">
        <v>60801</v>
      </c>
      <c r="B69" s="223"/>
      <c r="C69" s="147" t="s">
        <v>114</v>
      </c>
      <c r="D69" s="23">
        <v>41442</v>
      </c>
      <c r="E69" t="s">
        <v>508</v>
      </c>
      <c r="F69" s="77" t="s">
        <v>507</v>
      </c>
      <c r="G69" s="23">
        <v>41722</v>
      </c>
    </row>
    <row r="70" spans="1:7" s="147" customFormat="1" x14ac:dyDescent="0.25">
      <c r="A70" s="200">
        <v>60900</v>
      </c>
      <c r="B70" s="220" t="s">
        <v>735</v>
      </c>
      <c r="E70" s="2"/>
      <c r="F70" s="77"/>
      <c r="G70" s="23"/>
    </row>
    <row r="71" spans="1:7" x14ac:dyDescent="0.25">
      <c r="A71">
        <v>60901</v>
      </c>
      <c r="B71" s="223"/>
      <c r="C71" s="2" t="s">
        <v>182</v>
      </c>
      <c r="D71" s="23">
        <v>41122</v>
      </c>
      <c r="E71" t="s">
        <v>564</v>
      </c>
      <c r="F71" s="77" t="s">
        <v>522</v>
      </c>
      <c r="G71" s="23">
        <v>41722</v>
      </c>
    </row>
    <row r="72" spans="1:7" s="147" customFormat="1" x14ac:dyDescent="0.25">
      <c r="A72" s="147">
        <v>60104</v>
      </c>
      <c r="B72" s="223"/>
      <c r="C72" s="2" t="s">
        <v>543</v>
      </c>
      <c r="D72" s="66">
        <v>41671</v>
      </c>
      <c r="E72" s="147" t="s">
        <v>541</v>
      </c>
      <c r="F72" s="77" t="s">
        <v>542</v>
      </c>
      <c r="G72" s="23">
        <v>41722</v>
      </c>
    </row>
    <row r="73" spans="1:7" s="147" customFormat="1" x14ac:dyDescent="0.25">
      <c r="A73" s="200">
        <v>61000</v>
      </c>
      <c r="B73" s="221" t="s">
        <v>732</v>
      </c>
      <c r="E73" s="2"/>
      <c r="F73" s="77"/>
      <c r="G73" s="23"/>
    </row>
    <row r="74" spans="1:7" x14ac:dyDescent="0.25">
      <c r="A74">
        <v>61001</v>
      </c>
      <c r="B74" s="223"/>
      <c r="C74" s="2" t="s">
        <v>182</v>
      </c>
      <c r="D74" s="23">
        <v>41544</v>
      </c>
      <c r="E74" t="s">
        <v>524</v>
      </c>
      <c r="F74" s="77" t="s">
        <v>523</v>
      </c>
      <c r="G74" s="23">
        <v>41722</v>
      </c>
    </row>
    <row r="75" spans="1:7" s="147" customFormat="1" x14ac:dyDescent="0.25">
      <c r="A75" s="200">
        <v>61100</v>
      </c>
      <c r="B75" s="220" t="s">
        <v>738</v>
      </c>
      <c r="E75" s="2"/>
      <c r="F75" s="77"/>
      <c r="G75" s="23"/>
    </row>
    <row r="76" spans="1:7" s="147" customFormat="1" x14ac:dyDescent="0.25">
      <c r="A76" s="147">
        <v>60104</v>
      </c>
      <c r="B76" s="223"/>
      <c r="C76" s="2" t="s">
        <v>543</v>
      </c>
      <c r="D76" s="66">
        <v>41671</v>
      </c>
      <c r="E76" s="147" t="s">
        <v>541</v>
      </c>
      <c r="F76" s="77" t="s">
        <v>542</v>
      </c>
      <c r="G76" s="23">
        <v>41722</v>
      </c>
    </row>
    <row r="77" spans="1:7" s="147" customFormat="1" x14ac:dyDescent="0.25">
      <c r="A77" s="200">
        <v>61200</v>
      </c>
      <c r="B77" s="220" t="s">
        <v>89</v>
      </c>
      <c r="E77" s="2"/>
      <c r="F77" s="77"/>
      <c r="G77" s="23"/>
    </row>
    <row r="78" spans="1:7" s="147" customFormat="1" x14ac:dyDescent="0.25">
      <c r="A78" s="147">
        <v>60901</v>
      </c>
      <c r="B78" s="223"/>
      <c r="C78" s="2" t="s">
        <v>182</v>
      </c>
      <c r="D78" s="23">
        <v>41544</v>
      </c>
      <c r="E78" s="147" t="s">
        <v>564</v>
      </c>
      <c r="F78" s="77" t="s">
        <v>522</v>
      </c>
      <c r="G78" s="23">
        <v>41722</v>
      </c>
    </row>
    <row r="79" spans="1:7" s="147" customFormat="1" x14ac:dyDescent="0.25">
      <c r="A79" s="147">
        <v>60104</v>
      </c>
      <c r="B79" s="223"/>
      <c r="C79" s="2" t="s">
        <v>543</v>
      </c>
      <c r="D79" s="66">
        <v>41671</v>
      </c>
      <c r="E79" s="147" t="s">
        <v>541</v>
      </c>
      <c r="F79" s="77" t="s">
        <v>542</v>
      </c>
      <c r="G79" s="23">
        <v>41722</v>
      </c>
    </row>
    <row r="80" spans="1:7" s="147" customFormat="1" x14ac:dyDescent="0.25">
      <c r="A80" s="200">
        <v>61300</v>
      </c>
      <c r="B80" s="220" t="s">
        <v>734</v>
      </c>
      <c r="E80" s="2"/>
      <c r="F80" s="77"/>
      <c r="G80" s="23"/>
    </row>
    <row r="81" spans="1:7" x14ac:dyDescent="0.25">
      <c r="A81">
        <v>61301</v>
      </c>
      <c r="B81" s="223"/>
      <c r="C81" s="2" t="s">
        <v>182</v>
      </c>
      <c r="D81" s="23">
        <v>41194</v>
      </c>
      <c r="E81" t="s">
        <v>525</v>
      </c>
      <c r="F81" s="77" t="s">
        <v>526</v>
      </c>
      <c r="G81" s="23">
        <v>41722</v>
      </c>
    </row>
    <row r="82" spans="1:7" x14ac:dyDescent="0.25">
      <c r="A82">
        <v>61301</v>
      </c>
      <c r="B82" s="223"/>
      <c r="C82" s="2" t="s">
        <v>182</v>
      </c>
      <c r="D82" s="23">
        <v>41194</v>
      </c>
      <c r="E82" t="s">
        <v>525</v>
      </c>
      <c r="F82" s="77" t="s">
        <v>526</v>
      </c>
      <c r="G82" s="23">
        <v>41722</v>
      </c>
    </row>
    <row r="83" spans="1:7" x14ac:dyDescent="0.25">
      <c r="A83">
        <v>61302</v>
      </c>
      <c r="B83" s="223"/>
      <c r="C83" s="2" t="s">
        <v>182</v>
      </c>
      <c r="D83" s="23">
        <v>41733</v>
      </c>
      <c r="E83" t="s">
        <v>528</v>
      </c>
      <c r="F83" s="77" t="s">
        <v>527</v>
      </c>
      <c r="G83" s="23">
        <v>41722</v>
      </c>
    </row>
    <row r="84" spans="1:7" s="147" customFormat="1" x14ac:dyDescent="0.25">
      <c r="A84" s="200">
        <v>61400</v>
      </c>
      <c r="B84" s="224" t="s">
        <v>88</v>
      </c>
      <c r="E84" s="2"/>
      <c r="F84" s="77"/>
      <c r="G84" s="23"/>
    </row>
    <row r="85" spans="1:7" x14ac:dyDescent="0.25">
      <c r="A85">
        <v>61401</v>
      </c>
      <c r="B85" s="223"/>
      <c r="C85" s="2" t="s">
        <v>182</v>
      </c>
      <c r="D85" s="23">
        <v>41661</v>
      </c>
      <c r="E85" t="s">
        <v>529</v>
      </c>
      <c r="F85" s="77" t="s">
        <v>531</v>
      </c>
      <c r="G85" s="23">
        <v>41722</v>
      </c>
    </row>
    <row r="86" spans="1:7" x14ac:dyDescent="0.25">
      <c r="A86">
        <v>61402</v>
      </c>
      <c r="B86" s="223"/>
      <c r="C86" s="2" t="s">
        <v>182</v>
      </c>
      <c r="D86" s="23">
        <v>41610</v>
      </c>
      <c r="E86" t="s">
        <v>532</v>
      </c>
      <c r="F86" s="77" t="s">
        <v>530</v>
      </c>
      <c r="G86" s="23">
        <v>41722</v>
      </c>
    </row>
    <row r="87" spans="1:7" s="147" customFormat="1" x14ac:dyDescent="0.25">
      <c r="A87" s="147">
        <v>60104</v>
      </c>
      <c r="B87" s="223"/>
      <c r="C87" s="2" t="s">
        <v>543</v>
      </c>
      <c r="D87" s="66">
        <v>41671</v>
      </c>
      <c r="E87" s="147" t="s">
        <v>541</v>
      </c>
      <c r="F87" s="77" t="s">
        <v>542</v>
      </c>
      <c r="G87" s="23">
        <v>41722</v>
      </c>
    </row>
    <row r="88" spans="1:7" s="147" customFormat="1" x14ac:dyDescent="0.25">
      <c r="A88" s="200">
        <v>61500</v>
      </c>
      <c r="B88" s="224" t="s">
        <v>11</v>
      </c>
      <c r="E88" s="2"/>
      <c r="F88" s="77"/>
      <c r="G88" s="23"/>
    </row>
    <row r="89" spans="1:7" x14ac:dyDescent="0.25">
      <c r="A89">
        <v>61501</v>
      </c>
      <c r="B89" s="223"/>
      <c r="C89" s="2" t="s">
        <v>182</v>
      </c>
      <c r="D89" s="66">
        <v>41579</v>
      </c>
      <c r="E89" t="s">
        <v>533</v>
      </c>
      <c r="F89" s="77" t="s">
        <v>534</v>
      </c>
      <c r="G89" s="23">
        <v>41722</v>
      </c>
    </row>
    <row r="90" spans="1:7" s="147" customFormat="1" x14ac:dyDescent="0.25">
      <c r="A90" s="200">
        <v>61600</v>
      </c>
      <c r="B90" s="225" t="s">
        <v>9</v>
      </c>
      <c r="E90" s="2"/>
      <c r="F90" s="77"/>
      <c r="G90" s="23"/>
    </row>
    <row r="91" spans="1:7" s="147" customFormat="1" x14ac:dyDescent="0.25">
      <c r="A91" s="546">
        <v>61601</v>
      </c>
      <c r="B91" s="225"/>
      <c r="C91" s="147" t="s">
        <v>182</v>
      </c>
      <c r="D91" s="23">
        <v>41320</v>
      </c>
      <c r="E91" s="2" t="s">
        <v>702</v>
      </c>
      <c r="F91" s="77" t="s">
        <v>701</v>
      </c>
      <c r="G91" s="23">
        <v>41786</v>
      </c>
    </row>
    <row r="92" spans="1:7" s="147" customFormat="1" x14ac:dyDescent="0.25">
      <c r="A92" s="147">
        <v>60104</v>
      </c>
      <c r="B92" s="223"/>
      <c r="C92" s="2" t="s">
        <v>543</v>
      </c>
      <c r="D92" s="66">
        <v>41671</v>
      </c>
      <c r="E92" s="147" t="s">
        <v>541</v>
      </c>
      <c r="F92" s="77" t="s">
        <v>542</v>
      </c>
      <c r="G92" s="23">
        <v>41722</v>
      </c>
    </row>
    <row r="93" spans="1:7" s="147" customFormat="1" x14ac:dyDescent="0.25">
      <c r="A93" s="200">
        <v>61700</v>
      </c>
      <c r="B93" s="224" t="s">
        <v>10</v>
      </c>
      <c r="E93" s="2"/>
      <c r="F93" s="77"/>
      <c r="G93" s="23"/>
    </row>
    <row r="94" spans="1:7" x14ac:dyDescent="0.25">
      <c r="A94">
        <v>61701</v>
      </c>
      <c r="B94" s="223"/>
      <c r="C94" s="147" t="s">
        <v>114</v>
      </c>
      <c r="D94" s="23">
        <v>41572</v>
      </c>
      <c r="E94" t="s">
        <v>554</v>
      </c>
      <c r="F94" s="77" t="s">
        <v>707</v>
      </c>
      <c r="G94" s="23">
        <v>41722</v>
      </c>
    </row>
    <row r="95" spans="1:7" s="147" customFormat="1" x14ac:dyDescent="0.25">
      <c r="A95" s="200">
        <v>61800</v>
      </c>
      <c r="B95" s="224" t="s">
        <v>731</v>
      </c>
      <c r="E95" s="2"/>
      <c r="F95" s="77"/>
      <c r="G95" s="23"/>
    </row>
    <row r="96" spans="1:7" s="147" customFormat="1" x14ac:dyDescent="0.25">
      <c r="A96" s="147">
        <v>61001</v>
      </c>
      <c r="B96" s="223"/>
      <c r="C96" s="2" t="s">
        <v>182</v>
      </c>
      <c r="D96" s="23">
        <v>41544</v>
      </c>
      <c r="E96" s="147" t="s">
        <v>524</v>
      </c>
      <c r="F96" s="77" t="s">
        <v>523</v>
      </c>
      <c r="G96" s="23">
        <v>41722</v>
      </c>
    </row>
    <row r="97" spans="1:7" s="147" customFormat="1" x14ac:dyDescent="0.25">
      <c r="A97" s="200">
        <v>61900</v>
      </c>
      <c r="B97" s="224" t="s">
        <v>736</v>
      </c>
      <c r="E97" s="2"/>
      <c r="F97" s="77"/>
      <c r="G97" s="23"/>
    </row>
    <row r="98" spans="1:7" x14ac:dyDescent="0.25">
      <c r="A98">
        <v>61901</v>
      </c>
      <c r="B98" s="223"/>
      <c r="C98" s="2" t="s">
        <v>182</v>
      </c>
      <c r="D98" s="66">
        <v>41275</v>
      </c>
      <c r="E98" t="s">
        <v>536</v>
      </c>
      <c r="F98" s="77" t="s">
        <v>535</v>
      </c>
      <c r="G98" s="23">
        <v>41722</v>
      </c>
    </row>
    <row r="99" spans="1:7" x14ac:dyDescent="0.25">
      <c r="A99">
        <v>61902</v>
      </c>
      <c r="B99" s="223"/>
      <c r="C99" s="2" t="s">
        <v>182</v>
      </c>
      <c r="D99" s="23">
        <v>41694</v>
      </c>
      <c r="E99" t="s">
        <v>538</v>
      </c>
      <c r="F99" s="77" t="s">
        <v>537</v>
      </c>
      <c r="G99" s="23">
        <v>41722</v>
      </c>
    </row>
    <row r="100" spans="1:7" s="147" customFormat="1" x14ac:dyDescent="0.25">
      <c r="A100" s="200">
        <v>62000</v>
      </c>
      <c r="B100" s="226" t="s">
        <v>72</v>
      </c>
      <c r="E100" s="2"/>
      <c r="F100" s="77"/>
      <c r="G100" s="23"/>
    </row>
    <row r="101" spans="1:7" x14ac:dyDescent="0.25">
      <c r="A101">
        <v>62001</v>
      </c>
      <c r="B101" s="223"/>
      <c r="C101" s="147" t="s">
        <v>114</v>
      </c>
      <c r="D101" s="23">
        <v>41582</v>
      </c>
      <c r="E101" t="s">
        <v>510</v>
      </c>
      <c r="F101" s="77" t="s">
        <v>509</v>
      </c>
      <c r="G101" s="23">
        <v>41722</v>
      </c>
    </row>
    <row r="102" spans="1:7" x14ac:dyDescent="0.25">
      <c r="A102">
        <v>62002</v>
      </c>
      <c r="B102" s="223"/>
      <c r="C102" s="2" t="s">
        <v>182</v>
      </c>
      <c r="D102" s="23">
        <v>41193</v>
      </c>
      <c r="E102" s="147" t="s">
        <v>540</v>
      </c>
      <c r="F102" s="77" t="s">
        <v>539</v>
      </c>
      <c r="G102" s="23">
        <v>41722</v>
      </c>
    </row>
    <row r="103" spans="1:7" s="147" customFormat="1" x14ac:dyDescent="0.25">
      <c r="A103" s="147">
        <v>62003</v>
      </c>
      <c r="B103" s="223"/>
      <c r="C103" s="2" t="s">
        <v>182</v>
      </c>
      <c r="D103" s="23">
        <v>41731</v>
      </c>
      <c r="E103" s="147" t="s">
        <v>705</v>
      </c>
      <c r="F103" s="77" t="s">
        <v>704</v>
      </c>
      <c r="G103" s="23">
        <v>41793</v>
      </c>
    </row>
    <row r="104" spans="1:7" s="147" customFormat="1" x14ac:dyDescent="0.25">
      <c r="A104" s="147">
        <v>60104</v>
      </c>
      <c r="B104" s="223"/>
      <c r="C104" s="2" t="s">
        <v>543</v>
      </c>
      <c r="D104" s="66">
        <v>41671</v>
      </c>
      <c r="E104" s="147" t="s">
        <v>541</v>
      </c>
      <c r="F104" s="77" t="s">
        <v>542</v>
      </c>
      <c r="G104" s="23">
        <v>41722</v>
      </c>
    </row>
    <row r="105" spans="1:7" s="147" customFormat="1" x14ac:dyDescent="0.25">
      <c r="A105" s="200">
        <v>62100</v>
      </c>
      <c r="B105" s="227" t="s">
        <v>71</v>
      </c>
      <c r="E105" s="2"/>
      <c r="F105" s="77"/>
      <c r="G105" s="23"/>
    </row>
    <row r="106" spans="1:7" s="147" customFormat="1" x14ac:dyDescent="0.25">
      <c r="A106" s="147">
        <v>62001</v>
      </c>
      <c r="B106" s="223"/>
      <c r="C106" s="147" t="s">
        <v>114</v>
      </c>
      <c r="D106" s="23">
        <v>41582</v>
      </c>
      <c r="E106" s="147" t="s">
        <v>510</v>
      </c>
      <c r="F106" s="77" t="s">
        <v>509</v>
      </c>
      <c r="G106" s="23">
        <v>41722</v>
      </c>
    </row>
    <row r="107" spans="1:7" s="147" customFormat="1" x14ac:dyDescent="0.25">
      <c r="A107" s="147">
        <v>62002</v>
      </c>
      <c r="B107" s="223"/>
      <c r="C107" s="2" t="s">
        <v>182</v>
      </c>
      <c r="D107" s="23">
        <v>41193</v>
      </c>
      <c r="E107" s="147" t="s">
        <v>540</v>
      </c>
      <c r="F107" s="77" t="s">
        <v>539</v>
      </c>
      <c r="G107" s="23">
        <v>41722</v>
      </c>
    </row>
    <row r="108" spans="1:7" s="147" customFormat="1" x14ac:dyDescent="0.25">
      <c r="A108" s="147">
        <v>62003</v>
      </c>
      <c r="B108" s="223"/>
      <c r="C108" s="2" t="s">
        <v>182</v>
      </c>
      <c r="D108" s="23">
        <v>41731</v>
      </c>
      <c r="E108" s="147" t="s">
        <v>705</v>
      </c>
      <c r="F108" s="77" t="s">
        <v>704</v>
      </c>
      <c r="G108" s="23">
        <v>41793</v>
      </c>
    </row>
    <row r="109" spans="1:7" s="147" customFormat="1" x14ac:dyDescent="0.25">
      <c r="A109" s="147">
        <v>60104</v>
      </c>
      <c r="B109" s="223"/>
      <c r="C109" s="2" t="s">
        <v>543</v>
      </c>
      <c r="D109" s="66">
        <v>41671</v>
      </c>
      <c r="E109" s="147" t="s">
        <v>541</v>
      </c>
      <c r="F109" s="77" t="s">
        <v>542</v>
      </c>
      <c r="G109" s="23">
        <v>41722</v>
      </c>
    </row>
    <row r="110" spans="1:7" x14ac:dyDescent="0.25"/>
  </sheetData>
  <sheetProtection sheet="1" objects="1" scenarios="1"/>
  <sortState ref="A13:G45">
    <sortCondition ref="A13:A45"/>
  </sortState>
  <customSheetViews>
    <customSheetView guid="{60F78483-39BF-4220-A916-CF2EC8650828}">
      <selection activeCell="B4" sqref="B4"/>
      <pageMargins left="0.7" right="0.7" top="0.75" bottom="0.75" header="0.3" footer="0.3"/>
    </customSheetView>
    <customSheetView guid="{A81EEAD5-0F54-487C-916C-C0011EA5EA13}">
      <selection activeCell="B4" sqref="B4"/>
      <pageMargins left="0.7" right="0.7" top="0.75" bottom="0.75" header="0.3" footer="0.3"/>
    </customSheetView>
    <customSheetView guid="{4A33A914-5DEA-45EA-961C-669673132E6E}">
      <selection activeCell="G9" sqref="G9"/>
      <pageMargins left="0.7" right="0.7" top="0.75" bottom="0.75" header="0.3" footer="0.3"/>
    </customSheetView>
  </customSheetViews>
  <hyperlinks>
    <hyperlink ref="F31" r:id="rId1"/>
    <hyperlink ref="F24" r:id="rId2"/>
    <hyperlink ref="F11" r:id="rId3"/>
    <hyperlink ref="F36" r:id="rId4"/>
    <hyperlink ref="F35" r:id="rId5"/>
    <hyperlink ref="F41" r:id="rId6"/>
    <hyperlink ref="F42" r:id="rId7"/>
    <hyperlink ref="F101" r:id="rId8"/>
    <hyperlink ref="F45" r:id="rId9"/>
    <hyperlink ref="F16" r:id="rId10"/>
    <hyperlink ref="F17" r:id="rId11" location="!documentDetail;D=EERE-2014-BT-STD-0005-0001"/>
    <hyperlink ref="F18" r:id="rId12"/>
    <hyperlink ref="F19" r:id="rId13"/>
    <hyperlink ref="F20" r:id="rId14"/>
    <hyperlink ref="F23" r:id="rId15"/>
    <hyperlink ref="F21" r:id="rId16"/>
    <hyperlink ref="F22" r:id="rId17"/>
    <hyperlink ref="F26" r:id="rId18"/>
    <hyperlink ref="F27" r:id="rId19"/>
    <hyperlink ref="F32" r:id="rId20"/>
    <hyperlink ref="F51" r:id="rId21"/>
    <hyperlink ref="F56" r:id="rId22"/>
    <hyperlink ref="F106" r:id="rId23"/>
    <hyperlink ref="F29" r:id="rId24"/>
    <hyperlink ref="F3" r:id="rId25"/>
    <hyperlink ref="F47" r:id="rId26"/>
    <hyperlink ref="F48" r:id="rId27"/>
    <hyperlink ref="F52" r:id="rId28"/>
    <hyperlink ref="F53" r:id="rId29"/>
    <hyperlink ref="F61" r:id="rId30"/>
    <hyperlink ref="F69" r:id="rId31"/>
    <hyperlink ref="F71" r:id="rId32"/>
    <hyperlink ref="F102" r:id="rId33"/>
    <hyperlink ref="F103" r:id="rId34"/>
    <hyperlink ref="F108" r:id="rId35"/>
    <hyperlink ref="F40" r:id="rId36"/>
    <hyperlink ref="F37" r:id="rId37"/>
    <hyperlink ref="F28" r:id="rId38"/>
    <hyperlink ref="F13" r:id="rId39"/>
    <hyperlink ref="F5" r:id="rId40"/>
    <hyperlink ref="F6" r:id="rId41"/>
    <hyperlink ref="F7" r:id="rId42"/>
    <hyperlink ref="F8" r:id="rId43"/>
    <hyperlink ref="F9" r:id="rId44"/>
  </hyperlinks>
  <pageMargins left="0.7" right="0.7" top="0.75" bottom="0.75" header="0.3" footer="0.3"/>
  <pageSetup orientation="portrait" r:id="rId4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H221"/>
  <sheetViews>
    <sheetView workbookViewId="0">
      <selection activeCell="I47" sqref="I47"/>
    </sheetView>
  </sheetViews>
  <sheetFormatPr defaultRowHeight="12.75" x14ac:dyDescent="0.2"/>
  <cols>
    <col min="1" max="2" width="9.140625" style="87"/>
    <col min="3" max="3" width="33.28515625" style="87" bestFit="1" customWidth="1"/>
    <col min="4" max="4" width="9.42578125" style="87" customWidth="1"/>
    <col min="5" max="5" width="26.42578125" style="87" customWidth="1"/>
    <col min="6" max="13" width="9.140625" style="87"/>
    <col min="14" max="14" width="10.140625" style="87" bestFit="1" customWidth="1"/>
    <col min="15" max="35" width="9.140625" style="87"/>
    <col min="36" max="36" width="5.5703125" style="87" customWidth="1"/>
    <col min="37" max="39" width="7" style="87" customWidth="1"/>
    <col min="40" max="48" width="7.7109375" style="87" customWidth="1"/>
    <col min="49" max="49" width="7.7109375" style="88" customWidth="1"/>
    <col min="50" max="52" width="7.7109375" style="87" customWidth="1"/>
    <col min="53" max="54" width="7.28515625" style="87" customWidth="1"/>
    <col min="55" max="58" width="7.7109375" style="87" customWidth="1"/>
    <col min="59" max="59" width="9.7109375" style="87" customWidth="1"/>
    <col min="60" max="60" width="9.140625" style="87"/>
    <col min="61" max="63" width="9.42578125" style="87" bestFit="1" customWidth="1"/>
    <col min="64" max="75" width="9.140625" style="87"/>
    <col min="76" max="76" width="9.42578125" style="87" bestFit="1" customWidth="1"/>
    <col min="77" max="78" width="9.42578125" style="87" customWidth="1"/>
    <col min="79" max="80" width="9.42578125" style="87" bestFit="1" customWidth="1"/>
    <col min="81" max="16384" width="9.140625" style="87"/>
  </cols>
  <sheetData>
    <row r="1" spans="2:85" ht="15" x14ac:dyDescent="0.25">
      <c r="B1" s="87" t="s">
        <v>153</v>
      </c>
      <c r="M1"/>
      <c r="N1"/>
      <c r="O1"/>
      <c r="P1"/>
      <c r="Q1"/>
      <c r="R1"/>
      <c r="S1"/>
      <c r="AY1" s="89" t="s">
        <v>361</v>
      </c>
    </row>
    <row r="2" spans="2:85" ht="15" x14ac:dyDescent="0.25">
      <c r="B2" s="89" t="s">
        <v>483</v>
      </c>
      <c r="C2" s="89" t="s">
        <v>152</v>
      </c>
      <c r="D2" s="89" t="s">
        <v>365</v>
      </c>
      <c r="E2" s="90" t="s">
        <v>189</v>
      </c>
      <c r="F2" s="89" t="s">
        <v>845</v>
      </c>
      <c r="G2" s="89" t="s">
        <v>363</v>
      </c>
      <c r="I2" s="89"/>
      <c r="J2" s="89"/>
      <c r="K2" s="89"/>
      <c r="M2"/>
      <c r="N2"/>
      <c r="O2"/>
      <c r="P2"/>
      <c r="Q2"/>
      <c r="R2"/>
      <c r="S2"/>
      <c r="T2"/>
      <c r="U2"/>
      <c r="V2" s="87" t="s">
        <v>438</v>
      </c>
    </row>
    <row r="3" spans="2:85" ht="15" x14ac:dyDescent="0.25">
      <c r="B3" s="91" t="s">
        <v>8</v>
      </c>
      <c r="C3" s="91" t="s">
        <v>138</v>
      </c>
      <c r="D3" s="91" t="s">
        <v>571</v>
      </c>
      <c r="E3" s="92" t="s">
        <v>735</v>
      </c>
      <c r="F3" s="87" t="s">
        <v>8</v>
      </c>
      <c r="G3" s="87" t="s">
        <v>78</v>
      </c>
      <c r="M3"/>
      <c r="N3"/>
      <c r="O3"/>
      <c r="P3"/>
      <c r="Q3"/>
      <c r="R3"/>
      <c r="S3"/>
      <c r="T3"/>
      <c r="U3"/>
      <c r="V3" s="91" t="str">
        <f ca="1">MID(CELL("filename",V2),SEARCH("[",CELL("filename",V2)),SEARCH("]",CELL("filename",V2))-SEARCH("[",CELL("filename",V2))+1)</f>
        <v>[Residential Solutions Workbook I v1.0 6-23-14.xlsx]</v>
      </c>
    </row>
    <row r="4" spans="2:85" ht="15" x14ac:dyDescent="0.25">
      <c r="B4" s="91" t="s">
        <v>6</v>
      </c>
      <c r="C4" s="91" t="s">
        <v>139</v>
      </c>
      <c r="D4" s="91" t="s">
        <v>145</v>
      </c>
      <c r="E4" s="92" t="s">
        <v>727</v>
      </c>
      <c r="F4" s="87" t="s">
        <v>8</v>
      </c>
      <c r="G4" s="87" t="s">
        <v>55</v>
      </c>
      <c r="M4"/>
      <c r="N4"/>
      <c r="O4"/>
      <c r="P4"/>
      <c r="Q4"/>
      <c r="R4"/>
      <c r="S4"/>
      <c r="T4"/>
      <c r="U4"/>
    </row>
    <row r="5" spans="2:85" ht="15" x14ac:dyDescent="0.25">
      <c r="C5" s="91" t="s">
        <v>140</v>
      </c>
      <c r="D5" s="91" t="s">
        <v>146</v>
      </c>
      <c r="E5" s="92" t="s">
        <v>728</v>
      </c>
      <c r="F5" s="87" t="s">
        <v>6</v>
      </c>
      <c r="G5" s="87" t="s">
        <v>59</v>
      </c>
      <c r="M5"/>
      <c r="N5"/>
      <c r="O5"/>
      <c r="P5"/>
      <c r="Q5"/>
      <c r="R5"/>
      <c r="S5"/>
    </row>
    <row r="6" spans="2:85" ht="15" x14ac:dyDescent="0.25">
      <c r="D6" s="91" t="s">
        <v>370</v>
      </c>
      <c r="E6" s="92" t="s">
        <v>726</v>
      </c>
      <c r="F6" s="87" t="s">
        <v>8</v>
      </c>
      <c r="G6" s="87" t="s">
        <v>52</v>
      </c>
      <c r="M6"/>
      <c r="N6"/>
      <c r="O6"/>
      <c r="P6"/>
      <c r="Q6"/>
      <c r="R6"/>
      <c r="S6"/>
      <c r="AN6" s="636" t="s">
        <v>356</v>
      </c>
      <c r="AO6" s="634"/>
      <c r="AP6" s="634"/>
      <c r="AQ6" s="634"/>
      <c r="AR6" s="634"/>
      <c r="AS6" s="634"/>
      <c r="AT6" s="634"/>
      <c r="AU6" s="634"/>
      <c r="AV6" s="634"/>
      <c r="AW6" s="635"/>
      <c r="AX6" s="634"/>
      <c r="AY6" s="634"/>
      <c r="AZ6" s="634"/>
      <c r="BA6" s="634"/>
      <c r="BB6" s="634"/>
      <c r="BC6" s="634"/>
      <c r="BD6" s="634"/>
      <c r="BE6" s="634"/>
      <c r="BF6" s="634"/>
      <c r="BG6" s="634"/>
      <c r="BH6" s="634"/>
      <c r="BI6" s="634"/>
      <c r="BJ6" s="634"/>
      <c r="BK6" s="634"/>
      <c r="BL6" s="634"/>
      <c r="BM6" s="634"/>
      <c r="BN6" s="634"/>
      <c r="BO6" s="634"/>
      <c r="BP6" s="634"/>
      <c r="BQ6" s="634"/>
      <c r="BR6" s="634"/>
      <c r="BS6" s="634"/>
      <c r="BT6" s="634"/>
      <c r="BU6" s="634"/>
      <c r="BV6" s="634"/>
      <c r="BW6" s="634"/>
      <c r="BX6" s="634"/>
      <c r="BY6" s="634"/>
      <c r="BZ6" s="634"/>
      <c r="CA6" s="634"/>
      <c r="CB6" s="634"/>
      <c r="CC6" s="634"/>
      <c r="CD6" s="634"/>
      <c r="CE6" s="634"/>
      <c r="CF6" s="634"/>
      <c r="CG6" s="634"/>
    </row>
    <row r="7" spans="2:85" ht="15" x14ac:dyDescent="0.25">
      <c r="D7" s="91" t="s">
        <v>147</v>
      </c>
      <c r="E7" s="92" t="s">
        <v>89</v>
      </c>
      <c r="F7" s="87" t="s">
        <v>8</v>
      </c>
      <c r="G7" s="87" t="s">
        <v>60</v>
      </c>
      <c r="M7"/>
      <c r="N7"/>
      <c r="O7"/>
      <c r="P7"/>
      <c r="Q7"/>
      <c r="R7"/>
      <c r="S7"/>
    </row>
    <row r="8" spans="2:85" ht="15" x14ac:dyDescent="0.25">
      <c r="D8" s="94"/>
      <c r="E8" s="92" t="s">
        <v>731</v>
      </c>
      <c r="F8" s="87" t="s">
        <v>8</v>
      </c>
      <c r="G8" s="87" t="s">
        <v>77</v>
      </c>
      <c r="M8"/>
      <c r="N8"/>
      <c r="O8"/>
      <c r="P8"/>
      <c r="Q8"/>
      <c r="R8"/>
      <c r="S8"/>
    </row>
    <row r="9" spans="2:85" x14ac:dyDescent="0.2">
      <c r="D9" s="94"/>
      <c r="E9" s="87" t="s">
        <v>736</v>
      </c>
      <c r="F9" s="87" t="s">
        <v>8</v>
      </c>
      <c r="G9" s="87" t="s">
        <v>51</v>
      </c>
      <c r="L9" s="93"/>
      <c r="M9" s="93"/>
      <c r="N9" s="95"/>
    </row>
    <row r="10" spans="2:85" x14ac:dyDescent="0.2">
      <c r="D10" s="94"/>
      <c r="E10" s="92" t="s">
        <v>10</v>
      </c>
      <c r="F10" s="87" t="s">
        <v>8</v>
      </c>
      <c r="G10" s="87" t="s">
        <v>57</v>
      </c>
      <c r="L10" s="93"/>
      <c r="M10" s="93"/>
      <c r="N10" s="95"/>
    </row>
    <row r="11" spans="2:85" x14ac:dyDescent="0.2">
      <c r="D11" s="94"/>
      <c r="E11" s="92" t="s">
        <v>775</v>
      </c>
      <c r="F11" s="87" t="s">
        <v>8</v>
      </c>
      <c r="G11" s="87" t="s">
        <v>54</v>
      </c>
      <c r="L11" s="93"/>
      <c r="M11" s="93"/>
      <c r="N11" s="95"/>
    </row>
    <row r="12" spans="2:85" x14ac:dyDescent="0.2">
      <c r="D12" s="94"/>
      <c r="E12" s="96" t="s">
        <v>72</v>
      </c>
      <c r="F12" s="87" t="s">
        <v>8</v>
      </c>
      <c r="G12" s="87" t="s">
        <v>58</v>
      </c>
      <c r="L12" s="93"/>
      <c r="M12" s="93"/>
      <c r="N12" s="95"/>
    </row>
    <row r="13" spans="2:85" x14ac:dyDescent="0.2">
      <c r="D13" s="94"/>
      <c r="E13" s="97" t="s">
        <v>71</v>
      </c>
      <c r="F13" s="87" t="s">
        <v>6</v>
      </c>
      <c r="G13" s="87" t="s">
        <v>53</v>
      </c>
      <c r="L13" s="93"/>
      <c r="M13" s="93"/>
      <c r="N13" s="95"/>
    </row>
    <row r="14" spans="2:85" x14ac:dyDescent="0.2">
      <c r="D14" s="94"/>
      <c r="E14" s="92" t="s">
        <v>733</v>
      </c>
      <c r="F14" s="87" t="s">
        <v>8</v>
      </c>
      <c r="G14" s="87" t="s">
        <v>1</v>
      </c>
      <c r="L14" s="93"/>
      <c r="M14" s="93"/>
      <c r="N14" s="95"/>
    </row>
    <row r="15" spans="2:85" x14ac:dyDescent="0.2">
      <c r="D15" s="94"/>
      <c r="E15" s="92" t="s">
        <v>11</v>
      </c>
      <c r="F15" s="87" t="s">
        <v>8</v>
      </c>
      <c r="L15" s="93"/>
      <c r="M15" s="93"/>
      <c r="N15" s="95"/>
    </row>
    <row r="16" spans="2:85" x14ac:dyDescent="0.2">
      <c r="D16" s="94"/>
      <c r="E16" s="97" t="s">
        <v>732</v>
      </c>
      <c r="F16" s="87" t="s">
        <v>8</v>
      </c>
      <c r="L16" s="93"/>
      <c r="M16" s="93"/>
      <c r="N16" s="95"/>
    </row>
    <row r="17" spans="2:53" x14ac:dyDescent="0.2">
      <c r="D17" s="94"/>
      <c r="E17" s="92" t="s">
        <v>62</v>
      </c>
      <c r="F17" s="87" t="s">
        <v>8</v>
      </c>
      <c r="L17" s="93"/>
      <c r="M17" s="93"/>
      <c r="N17" s="95"/>
    </row>
    <row r="18" spans="2:53" x14ac:dyDescent="0.2">
      <c r="D18" s="94"/>
      <c r="E18" s="98" t="s">
        <v>9</v>
      </c>
      <c r="F18" s="87" t="s">
        <v>8</v>
      </c>
      <c r="L18" s="93"/>
      <c r="M18" s="93"/>
      <c r="N18" s="95"/>
      <c r="AX18" s="94"/>
    </row>
    <row r="19" spans="2:53" x14ac:dyDescent="0.2">
      <c r="D19" s="94"/>
      <c r="E19" s="97" t="s">
        <v>737</v>
      </c>
      <c r="F19" s="97" t="s">
        <v>6</v>
      </c>
      <c r="L19" s="93"/>
      <c r="M19" s="93"/>
      <c r="N19" s="95"/>
      <c r="AX19" s="94"/>
    </row>
    <row r="20" spans="2:53" x14ac:dyDescent="0.2">
      <c r="D20" s="94"/>
      <c r="E20" s="92" t="s">
        <v>85</v>
      </c>
      <c r="F20" s="87" t="s">
        <v>8</v>
      </c>
      <c r="L20" s="93"/>
      <c r="M20" s="93"/>
      <c r="N20" s="95"/>
      <c r="AW20" s="92"/>
      <c r="AX20" s="94"/>
    </row>
    <row r="21" spans="2:53" x14ac:dyDescent="0.2">
      <c r="D21" s="94"/>
      <c r="E21" s="92" t="s">
        <v>734</v>
      </c>
      <c r="F21" s="87" t="s">
        <v>8</v>
      </c>
      <c r="L21" s="93"/>
      <c r="M21" s="93"/>
      <c r="N21" s="95"/>
      <c r="AW21" s="92"/>
      <c r="AX21" s="94"/>
    </row>
    <row r="22" spans="2:53" x14ac:dyDescent="0.2">
      <c r="D22" s="94"/>
      <c r="E22" s="98" t="s">
        <v>86</v>
      </c>
      <c r="F22" s="87" t="s">
        <v>8</v>
      </c>
      <c r="L22" s="93"/>
      <c r="M22" s="93"/>
      <c r="N22" s="95"/>
      <c r="AW22" s="92"/>
      <c r="AX22" s="94"/>
    </row>
    <row r="23" spans="2:53" x14ac:dyDescent="0.2">
      <c r="D23" s="94"/>
      <c r="E23" s="92" t="s">
        <v>88</v>
      </c>
      <c r="F23" s="87" t="s">
        <v>8</v>
      </c>
      <c r="L23" s="93"/>
      <c r="M23" s="93"/>
      <c r="N23" s="95"/>
      <c r="AW23" s="92"/>
      <c r="AX23" s="94"/>
    </row>
    <row r="24" spans="2:53" x14ac:dyDescent="0.2">
      <c r="F24" s="92"/>
      <c r="AR24" s="89"/>
      <c r="AT24" s="89" t="s">
        <v>357</v>
      </c>
      <c r="AU24" s="99" t="s">
        <v>244</v>
      </c>
      <c r="AV24" s="89" t="s">
        <v>359</v>
      </c>
      <c r="AW24" s="89" t="s">
        <v>362</v>
      </c>
      <c r="AY24" s="87" t="s">
        <v>486</v>
      </c>
      <c r="AZ24" s="87" t="s">
        <v>487</v>
      </c>
    </row>
    <row r="25" spans="2:53" x14ac:dyDescent="0.2">
      <c r="B25" s="902" t="s">
        <v>151</v>
      </c>
      <c r="C25" s="902"/>
      <c r="D25" s="902"/>
      <c r="E25" s="902"/>
      <c r="F25" s="902"/>
      <c r="G25" s="902"/>
      <c r="H25" s="902"/>
      <c r="I25" s="902"/>
      <c r="J25" s="902"/>
      <c r="K25" s="902"/>
      <c r="L25" s="902"/>
      <c r="M25" s="902"/>
      <c r="N25" s="902"/>
      <c r="O25" s="902"/>
      <c r="P25" s="902"/>
      <c r="Q25" s="902"/>
      <c r="R25" s="902"/>
      <c r="S25" s="902"/>
      <c r="T25" s="902"/>
      <c r="U25" s="902"/>
      <c r="V25" s="902"/>
      <c r="W25" s="902"/>
      <c r="X25" s="902"/>
      <c r="Y25" s="902"/>
      <c r="Z25" s="902"/>
      <c r="AA25" s="902"/>
      <c r="AB25" s="902"/>
      <c r="AC25" s="902"/>
      <c r="AD25" s="902"/>
      <c r="AE25" s="902"/>
      <c r="AF25" s="902"/>
      <c r="AG25" s="902"/>
      <c r="AH25" s="902"/>
      <c r="AI25" s="177"/>
      <c r="AT25" s="87" t="s">
        <v>61</v>
      </c>
      <c r="AU25" s="92" t="s">
        <v>735</v>
      </c>
      <c r="AV25" s="100" t="b">
        <v>0</v>
      </c>
      <c r="AW25" s="108" t="str">
        <f>IF(AV25=TRUE,AU25,"")</f>
        <v/>
      </c>
      <c r="AY25" s="87" t="s">
        <v>371</v>
      </c>
      <c r="AZ25" s="87">
        <v>1</v>
      </c>
    </row>
    <row r="26" spans="2:53" x14ac:dyDescent="0.2">
      <c r="B26" s="89" t="s">
        <v>358</v>
      </c>
      <c r="C26" s="89" t="s">
        <v>490</v>
      </c>
      <c r="D26" s="89"/>
      <c r="AT26" s="94" t="s">
        <v>647</v>
      </c>
      <c r="AU26" s="92" t="s">
        <v>727</v>
      </c>
      <c r="AV26" s="100" t="b">
        <v>0</v>
      </c>
      <c r="AW26" s="108" t="str">
        <f t="shared" ref="AW26:AW42" si="0">IF(AV26=TRUE,AU26,"")</f>
        <v/>
      </c>
      <c r="AY26" s="87" t="s">
        <v>605</v>
      </c>
      <c r="AZ26" s="87">
        <v>2</v>
      </c>
      <c r="BA26" s="88"/>
    </row>
    <row r="27" spans="2:53" x14ac:dyDescent="0.2">
      <c r="B27" s="87" t="s">
        <v>623</v>
      </c>
      <c r="C27" s="91" t="s">
        <v>371</v>
      </c>
      <c r="D27" s="94"/>
      <c r="AT27" s="94" t="s">
        <v>648</v>
      </c>
      <c r="AU27" s="92" t="s">
        <v>726</v>
      </c>
      <c r="AV27" s="100" t="b">
        <v>0</v>
      </c>
      <c r="AW27" s="108" t="str">
        <f t="shared" si="0"/>
        <v/>
      </c>
      <c r="AZ27" s="87">
        <v>3</v>
      </c>
      <c r="BA27" s="88"/>
    </row>
    <row r="28" spans="2:53" x14ac:dyDescent="0.2">
      <c r="B28" s="87" t="s">
        <v>143</v>
      </c>
      <c r="C28" s="91" t="s">
        <v>78</v>
      </c>
      <c r="D28" s="94"/>
      <c r="AT28" s="87" t="s">
        <v>649</v>
      </c>
      <c r="AU28" s="92" t="s">
        <v>89</v>
      </c>
      <c r="AV28" s="100" t="b">
        <v>0</v>
      </c>
      <c r="AW28" s="108" t="str">
        <f t="shared" si="0"/>
        <v/>
      </c>
      <c r="AZ28" s="87">
        <v>4</v>
      </c>
      <c r="BA28" s="88"/>
    </row>
    <row r="29" spans="2:53" x14ac:dyDescent="0.2">
      <c r="B29" s="87" t="s">
        <v>144</v>
      </c>
      <c r="C29" s="91" t="s">
        <v>55</v>
      </c>
      <c r="D29" s="94"/>
      <c r="AT29" s="87" t="s">
        <v>415</v>
      </c>
      <c r="AU29" s="92" t="s">
        <v>731</v>
      </c>
      <c r="AV29" s="100" t="b">
        <v>0</v>
      </c>
      <c r="AW29" s="108" t="str">
        <f t="shared" si="0"/>
        <v/>
      </c>
      <c r="AZ29" s="87">
        <v>5</v>
      </c>
      <c r="BA29" s="88"/>
    </row>
    <row r="30" spans="2:53" x14ac:dyDescent="0.2">
      <c r="B30" s="87" t="s">
        <v>149</v>
      </c>
      <c r="C30" s="91" t="s">
        <v>59</v>
      </c>
      <c r="D30" s="94"/>
      <c r="AT30" s="87" t="s">
        <v>412</v>
      </c>
      <c r="AU30" s="92" t="s">
        <v>10</v>
      </c>
      <c r="AV30" s="100" t="b">
        <v>0</v>
      </c>
      <c r="AW30" s="108" t="str">
        <f t="shared" si="0"/>
        <v/>
      </c>
      <c r="BA30" s="88"/>
    </row>
    <row r="31" spans="2:53" x14ac:dyDescent="0.2">
      <c r="B31" s="87" t="s">
        <v>150</v>
      </c>
      <c r="C31" s="91" t="s">
        <v>52</v>
      </c>
      <c r="D31" s="94"/>
      <c r="AU31" s="92" t="s">
        <v>738</v>
      </c>
      <c r="AV31" s="100" t="b">
        <v>0</v>
      </c>
      <c r="AW31" s="108" t="str">
        <f t="shared" si="0"/>
        <v/>
      </c>
      <c r="BA31" s="88"/>
    </row>
    <row r="32" spans="2:53" x14ac:dyDescent="0.2">
      <c r="C32" s="91" t="s">
        <v>60</v>
      </c>
      <c r="D32" s="94"/>
      <c r="AU32" s="96" t="s">
        <v>72</v>
      </c>
      <c r="AV32" s="100" t="b">
        <v>0</v>
      </c>
      <c r="AW32" s="108" t="str">
        <f t="shared" si="0"/>
        <v/>
      </c>
      <c r="BA32" s="88"/>
    </row>
    <row r="33" spans="2:78" x14ac:dyDescent="0.2">
      <c r="C33" s="91" t="s">
        <v>77</v>
      </c>
      <c r="D33" s="94"/>
      <c r="AU33" s="92" t="s">
        <v>733</v>
      </c>
      <c r="AV33" s="100" t="b">
        <v>0</v>
      </c>
      <c r="AW33" s="108" t="str">
        <f t="shared" si="0"/>
        <v/>
      </c>
      <c r="BA33" s="88"/>
    </row>
    <row r="34" spans="2:78" x14ac:dyDescent="0.2">
      <c r="C34" s="91" t="s">
        <v>51</v>
      </c>
      <c r="D34" s="94"/>
      <c r="AU34" s="92" t="s">
        <v>736</v>
      </c>
      <c r="AV34" s="100" t="b">
        <v>0</v>
      </c>
      <c r="AW34" s="108" t="str">
        <f t="shared" si="0"/>
        <v/>
      </c>
      <c r="BA34" s="88"/>
    </row>
    <row r="35" spans="2:78" x14ac:dyDescent="0.2">
      <c r="C35" s="91" t="s">
        <v>57</v>
      </c>
      <c r="D35" s="94"/>
      <c r="AU35" s="92" t="s">
        <v>11</v>
      </c>
      <c r="AV35" s="100" t="b">
        <v>0</v>
      </c>
      <c r="AW35" s="108" t="str">
        <f t="shared" si="0"/>
        <v/>
      </c>
      <c r="BA35" s="88"/>
    </row>
    <row r="36" spans="2:78" x14ac:dyDescent="0.2">
      <c r="C36" s="91" t="s">
        <v>54</v>
      </c>
      <c r="D36" s="94"/>
      <c r="AU36" s="97" t="s">
        <v>732</v>
      </c>
      <c r="AV36" s="100" t="b">
        <v>0</v>
      </c>
      <c r="AW36" s="108" t="str">
        <f t="shared" si="0"/>
        <v/>
      </c>
      <c r="BA36" s="88"/>
    </row>
    <row r="37" spans="2:78" x14ac:dyDescent="0.2">
      <c r="C37" s="91" t="s">
        <v>58</v>
      </c>
      <c r="D37" s="94"/>
      <c r="AU37" s="92" t="s">
        <v>62</v>
      </c>
      <c r="AV37" s="100" t="b">
        <v>0</v>
      </c>
      <c r="AW37" s="108" t="str">
        <f t="shared" si="0"/>
        <v/>
      </c>
      <c r="BA37" s="88"/>
    </row>
    <row r="38" spans="2:78" x14ac:dyDescent="0.2">
      <c r="C38" s="91" t="s">
        <v>53</v>
      </c>
      <c r="D38" s="94"/>
      <c r="AU38" s="98" t="s">
        <v>9</v>
      </c>
      <c r="AV38" s="100" t="b">
        <v>0</v>
      </c>
      <c r="AW38" s="108" t="str">
        <f t="shared" si="0"/>
        <v/>
      </c>
      <c r="BA38" s="88"/>
    </row>
    <row r="39" spans="2:78" x14ac:dyDescent="0.2">
      <c r="C39" s="91" t="s">
        <v>1</v>
      </c>
      <c r="D39" s="94"/>
      <c r="AU39" s="92" t="s">
        <v>85</v>
      </c>
      <c r="AV39" s="100" t="b">
        <v>0</v>
      </c>
      <c r="AW39" s="108" t="str">
        <f t="shared" si="0"/>
        <v/>
      </c>
      <c r="BA39" s="88"/>
    </row>
    <row r="40" spans="2:78" x14ac:dyDescent="0.2">
      <c r="D40" s="94"/>
      <c r="AU40" s="92" t="s">
        <v>734</v>
      </c>
      <c r="AV40" s="100" t="b">
        <v>0</v>
      </c>
      <c r="AW40" s="108" t="str">
        <f t="shared" si="0"/>
        <v/>
      </c>
      <c r="BA40" s="88"/>
    </row>
    <row r="41" spans="2:78" x14ac:dyDescent="0.2">
      <c r="D41" s="94"/>
      <c r="AU41" s="98" t="s">
        <v>86</v>
      </c>
      <c r="AV41" s="100" t="b">
        <v>0</v>
      </c>
      <c r="AW41" s="108" t="str">
        <f t="shared" si="0"/>
        <v/>
      </c>
      <c r="BA41" s="88"/>
    </row>
    <row r="42" spans="2:78" x14ac:dyDescent="0.2">
      <c r="D42" s="94"/>
      <c r="AU42" s="92" t="s">
        <v>88</v>
      </c>
      <c r="AV42" s="100" t="b">
        <v>0</v>
      </c>
      <c r="AW42" s="108" t="str">
        <f t="shared" si="0"/>
        <v/>
      </c>
      <c r="BA42" s="88"/>
    </row>
    <row r="43" spans="2:78" x14ac:dyDescent="0.2">
      <c r="AW43" s="87"/>
      <c r="BA43" s="88"/>
    </row>
    <row r="44" spans="2:78" x14ac:dyDescent="0.2">
      <c r="AW44" s="87"/>
      <c r="AZ44" s="87" t="s">
        <v>488</v>
      </c>
      <c r="BA44" s="88"/>
      <c r="BB44" s="87" t="s">
        <v>570</v>
      </c>
    </row>
    <row r="45" spans="2:78" x14ac:dyDescent="0.2">
      <c r="B45" s="87" t="s">
        <v>131</v>
      </c>
      <c r="D45" s="89" t="s">
        <v>141</v>
      </c>
      <c r="E45" s="89" t="s">
        <v>142</v>
      </c>
      <c r="F45" s="89" t="s">
        <v>470</v>
      </c>
      <c r="G45" s="89" t="s">
        <v>604</v>
      </c>
      <c r="J45" s="89"/>
      <c r="K45" s="89"/>
      <c r="N45" s="89"/>
      <c r="AS45" s="89" t="s">
        <v>131</v>
      </c>
      <c r="AU45" s="89" t="s">
        <v>141</v>
      </c>
      <c r="AV45" s="89" t="s">
        <v>142</v>
      </c>
      <c r="AW45" s="87" t="s">
        <v>489</v>
      </c>
      <c r="AZ45" s="91">
        <v>1</v>
      </c>
      <c r="BA45" s="88"/>
      <c r="BB45" s="163">
        <v>1</v>
      </c>
    </row>
    <row r="46" spans="2:78" x14ac:dyDescent="0.2">
      <c r="C46" s="89" t="s">
        <v>132</v>
      </c>
      <c r="D46" s="91">
        <f>F46-1</f>
        <v>0</v>
      </c>
      <c r="E46" s="91" t="str">
        <f>INDEX(FuelFilter,F46)</f>
        <v>Electric</v>
      </c>
      <c r="F46" s="91">
        <v>1</v>
      </c>
      <c r="AT46" s="89" t="s">
        <v>132</v>
      </c>
      <c r="AU46" s="91">
        <f>AW46-1</f>
        <v>0</v>
      </c>
      <c r="AV46" s="91" t="str">
        <f>INDEX(FuelFilter,AU46+1)</f>
        <v>Electric</v>
      </c>
      <c r="AW46" s="91">
        <v>1</v>
      </c>
      <c r="BA46" s="88"/>
    </row>
    <row r="47" spans="2:78" x14ac:dyDescent="0.2">
      <c r="C47" s="89" t="s">
        <v>572</v>
      </c>
      <c r="D47" s="91">
        <f>F47-1</f>
        <v>0</v>
      </c>
      <c r="E47" s="91" t="str">
        <f>INDEX(HHFilterBy,D47+1)</f>
        <v>All</v>
      </c>
      <c r="F47" s="91">
        <v>1</v>
      </c>
      <c r="G47" s="91" t="e">
        <f>INDEX(EndUse,D47)</f>
        <v>#VALUE!</v>
      </c>
      <c r="J47" s="94"/>
      <c r="K47" s="94"/>
      <c r="AT47" s="89" t="s">
        <v>360</v>
      </c>
      <c r="AU47" s="91">
        <f>AZ45-1</f>
        <v>0</v>
      </c>
      <c r="AV47" s="91" t="str">
        <f>INDEX(T1FilterByNew,AU47+1)</f>
        <v>All</v>
      </c>
      <c r="AW47" s="87"/>
      <c r="BA47" s="88"/>
      <c r="BZ47" s="87" t="b">
        <f ca="1">AND(IFERROR(2012&gt;YEAR('Intermediate Data'!$CC54),FALSE),IFERROR(2012&gt;YEAR('Intermediate Data'!$BZ54),FALSE))</f>
        <v>0</v>
      </c>
    </row>
    <row r="48" spans="2:78" x14ac:dyDescent="0.2">
      <c r="C48" s="89" t="s">
        <v>366</v>
      </c>
      <c r="D48" s="91">
        <f>F48-1</f>
        <v>0</v>
      </c>
      <c r="E48" s="91" t="str">
        <f>INDEX(Territory,D48+1)</f>
        <v>All IOUs</v>
      </c>
      <c r="F48" s="91">
        <v>1</v>
      </c>
      <c r="AT48" s="89" t="s">
        <v>366</v>
      </c>
      <c r="AU48" s="91">
        <f>AW48-1</f>
        <v>0</v>
      </c>
      <c r="AV48" s="91" t="str">
        <f>INDEX(Territory,AW48)</f>
        <v>All IOUs</v>
      </c>
      <c r="AW48" s="87">
        <v>1</v>
      </c>
      <c r="BA48" s="88"/>
      <c r="BZ48" s="87" t="b">
        <f ca="1">AND(NOT(IFERROR(2012&gt;YEAR('Intermediate Data'!$CC54),TRUE)),IFERROR(2012&gt;YEAR('Intermediate Data'!$BZ54),FALSE))</f>
        <v>0</v>
      </c>
    </row>
    <row r="49" spans="1:86" ht="14.25" x14ac:dyDescent="0.3">
      <c r="C49" s="89" t="s">
        <v>148</v>
      </c>
      <c r="D49" s="91">
        <v>2</v>
      </c>
      <c r="E49" s="91" t="str">
        <f>INDEX(HHVSort,D49)</f>
        <v>Penetration</v>
      </c>
      <c r="AT49" s="89" t="s">
        <v>148</v>
      </c>
      <c r="AU49" s="91">
        <v>3</v>
      </c>
      <c r="AV49" s="91" t="str">
        <f>INDEX(T1Sort,AU49)</f>
        <v>UEC Savings - Energy Star</v>
      </c>
      <c r="AW49" s="87"/>
      <c r="BA49" s="88"/>
      <c r="BZ49" s="87" t="b">
        <f ca="1">AND(IFERROR(2012&gt;YEAR('Intermediate Data'!$CC54),FALSE),NOT(IFERROR(2012&gt;YEAR('Intermediate Data'!$BZ54),FALSE)))</f>
        <v>0</v>
      </c>
      <c r="CA49" s="180"/>
    </row>
    <row r="50" spans="1:86" ht="15" x14ac:dyDescent="0.25">
      <c r="C50"/>
      <c r="D50" s="147"/>
      <c r="E50"/>
      <c r="F50" s="147"/>
      <c r="G50"/>
      <c r="H50"/>
      <c r="I50" s="147"/>
      <c r="J50" s="147"/>
      <c r="K50" s="147"/>
      <c r="BA50" s="88"/>
      <c r="BZ50" s="121" t="b">
        <f>AND(OR(IFERROR(YEAR('Device View'!AV$9)=YEAR('Intermediate Data'!$BH54),FALSE),IFERROR(YEAR('Device View'!AV$9)=YEAR('Intermediate Data'!$BI54),FALSE)),OR(IFERROR(YEAR('Device View'!AV$9)=YEAR('Intermediate Data'!$BF54),FALSE),IFERROR(YEAR('Device View'!AV$9)=YEAR('Intermediate Data'!$BG54),FALSE)))</f>
        <v>0</v>
      </c>
      <c r="CA50" s="121"/>
    </row>
    <row r="51" spans="1:86" x14ac:dyDescent="0.2">
      <c r="BA51" s="88"/>
      <c r="BZ51" s="121" t="b">
        <f>OR(IFERROR(YEAR('Device View'!AV$9)=YEAR('Intermediate Data'!$BH54),FALSE),IFERROR(YEAR('Device View'!AV$9)=YEAR('Intermediate Data'!$BI54),FALSE))</f>
        <v>0</v>
      </c>
      <c r="CA51" s="121"/>
    </row>
    <row r="52" spans="1:86" x14ac:dyDescent="0.2">
      <c r="B52" s="87" t="str">
        <f>B27</f>
        <v>Alphabetical</v>
      </c>
      <c r="I52" s="91" t="str">
        <f>B28</f>
        <v>Penetration</v>
      </c>
      <c r="J52" s="91"/>
      <c r="K52" s="91"/>
      <c r="L52" s="91"/>
      <c r="M52" s="91"/>
      <c r="N52" s="91"/>
      <c r="P52" s="91" t="str">
        <f>B29</f>
        <v>Saturation</v>
      </c>
      <c r="Q52" s="91"/>
      <c r="R52" s="91" t="str">
        <f>B30</f>
        <v>ESTAR Market Share</v>
      </c>
      <c r="S52" s="91" t="str">
        <f>B31</f>
        <v>ESTAR UEC savings</v>
      </c>
      <c r="T52" s="91"/>
      <c r="AS52" s="89"/>
      <c r="AT52" s="87" t="str">
        <f>AT25</f>
        <v>Baseline UEC</v>
      </c>
      <c r="AU52" s="91" t="str">
        <f>AT26</f>
        <v>UEC Savings - Best on Market</v>
      </c>
      <c r="AV52" s="94" t="str">
        <f>AT27</f>
        <v>UEC Savings - Energy Star</v>
      </c>
      <c r="AW52" s="87" t="str">
        <f>AT28</f>
        <v>UEC Savings - Other</v>
      </c>
      <c r="AY52" s="91"/>
      <c r="AZ52" s="91"/>
      <c r="BA52" s="91"/>
      <c r="BB52" s="91"/>
      <c r="BC52" s="91"/>
      <c r="BD52" s="91" t="str">
        <f>AT29</f>
        <v>Energy Star Market Share</v>
      </c>
      <c r="BE52" s="91"/>
      <c r="BF52" s="91"/>
      <c r="BL52" s="91" t="str">
        <f>AT30</f>
        <v>C&amp;S Changes</v>
      </c>
      <c r="BZ52" s="121" t="b">
        <f>OR(IFERROR(YEAR('Device View'!AV$9)=YEAR('Intermediate Data'!$BF54),FALSE),IFERROR(YEAR('Device View'!AV$9)=YEAR('Intermediate Data'!$BG54),FALSE))</f>
        <v>0</v>
      </c>
      <c r="CA52" s="121"/>
    </row>
    <row r="53" spans="1:86" ht="89.25" x14ac:dyDescent="0.2">
      <c r="A53" s="87" t="s">
        <v>133</v>
      </c>
      <c r="B53" s="87" t="s">
        <v>664</v>
      </c>
      <c r="C53" s="87" t="s">
        <v>134</v>
      </c>
      <c r="D53" s="85" t="str">
        <f ca="1">OFFSET(DATA!$G4,0,('Intermediate Data'!$D$48*5))</f>
        <v>Statewide HH Penetration 2000</v>
      </c>
      <c r="E53" s="85" t="str">
        <f ca="1">OFFSET(DATA!$G4,0,('Intermediate Data'!$D$48*5)+1)</f>
        <v>Statewide HH Penetration 2003</v>
      </c>
      <c r="F53" s="85" t="str">
        <f ca="1">OFFSET(DATA!$G4,0,('Intermediate Data'!$D$48*5)+2)</f>
        <v>Statewide HH Penetration 2005</v>
      </c>
      <c r="G53" s="85" t="str">
        <f ca="1">OFFSET(DATA!$G4,0,('Intermediate Data'!$D$48*5)+3)</f>
        <v>Statewide HH Penetration 2009</v>
      </c>
      <c r="H53" s="85" t="str">
        <f ca="1">OFFSET(DATA!$G4,0,('Intermediate Data'!$D$48*5)+4)</f>
        <v>Statewide HH Penetration 2012</v>
      </c>
      <c r="I53" s="178" t="s">
        <v>613</v>
      </c>
      <c r="J53" s="178" t="s">
        <v>0</v>
      </c>
      <c r="K53" s="85" t="str">
        <f ca="1">OFFSET(DATA!$AF4,0,('Intermediate Data'!$D$48*5))</f>
        <v>Statewide HH Saturation 2000</v>
      </c>
      <c r="L53" s="85" t="str">
        <f ca="1">OFFSET(DATA!$AF4,0,('Intermediate Data'!$D$48*5)+1)</f>
        <v>Statewide HH Saturation 2003</v>
      </c>
      <c r="M53" s="85" t="str">
        <f ca="1">OFFSET(DATA!$AF4,0,('Intermediate Data'!$D$48*5)+2)</f>
        <v>Statewide HH Saturation 2005</v>
      </c>
      <c r="N53" s="85" t="str">
        <f ca="1">OFFSET(DATA!$AF4,0,('Intermediate Data'!$D$48*5)+3)</f>
        <v>Statewide HH Saturation 2009</v>
      </c>
      <c r="O53" s="85" t="str">
        <f ca="1">OFFSET(DATA!$AF4,0,('Intermediate Data'!$D$48*5)+4)</f>
        <v>Statewide HH Saturation 2012</v>
      </c>
      <c r="P53" s="178" t="s">
        <v>614</v>
      </c>
      <c r="Q53" s="178" t="s">
        <v>0</v>
      </c>
      <c r="R53" s="85" t="str">
        <f>DATA!BE4</f>
        <v>ENERGY STAR Market Share 2012 (New Sales)</v>
      </c>
      <c r="S53" s="85" t="str">
        <f>DATA!BI4</f>
        <v>ENERGY STAR</v>
      </c>
      <c r="T53" s="86" t="s">
        <v>148</v>
      </c>
      <c r="U53" s="87" t="s">
        <v>135</v>
      </c>
      <c r="V53" s="87" t="s">
        <v>136</v>
      </c>
      <c r="W53" s="87" t="s">
        <v>137</v>
      </c>
      <c r="Y53" s="3" t="s">
        <v>134</v>
      </c>
      <c r="Z53" s="101" t="str">
        <f t="shared" ref="Z53:AO53" ca="1" si="1">D53</f>
        <v>Statewide HH Penetration 2000</v>
      </c>
      <c r="AA53" s="101" t="str">
        <f t="shared" ca="1" si="1"/>
        <v>Statewide HH Penetration 2003</v>
      </c>
      <c r="AB53" s="101" t="str">
        <f t="shared" ca="1" si="1"/>
        <v>Statewide HH Penetration 2005</v>
      </c>
      <c r="AC53" s="101" t="str">
        <f t="shared" ca="1" si="1"/>
        <v>Statewide HH Penetration 2009</v>
      </c>
      <c r="AD53" s="101" t="str">
        <f t="shared" ca="1" si="1"/>
        <v>Statewide HH Penetration 2012</v>
      </c>
      <c r="AE53" s="101" t="str">
        <f t="shared" si="1"/>
        <v>Most recent Penetration</v>
      </c>
      <c r="AF53" s="101" t="str">
        <f t="shared" si="1"/>
        <v>Source</v>
      </c>
      <c r="AG53" s="101" t="str">
        <f t="shared" ca="1" si="1"/>
        <v>Statewide HH Saturation 2000</v>
      </c>
      <c r="AH53" s="101" t="str">
        <f t="shared" ca="1" si="1"/>
        <v>Statewide HH Saturation 2003</v>
      </c>
      <c r="AI53" s="101" t="str">
        <f t="shared" ca="1" si="1"/>
        <v>Statewide HH Saturation 2005</v>
      </c>
      <c r="AJ53" s="101" t="str">
        <f t="shared" ca="1" si="1"/>
        <v>Statewide HH Saturation 2009</v>
      </c>
      <c r="AK53" s="101" t="str">
        <f t="shared" ca="1" si="1"/>
        <v>Statewide HH Saturation 2012</v>
      </c>
      <c r="AL53" s="101" t="str">
        <f t="shared" si="1"/>
        <v>Most recent saturation</v>
      </c>
      <c r="AM53" s="101" t="str">
        <f t="shared" si="1"/>
        <v>Source</v>
      </c>
      <c r="AN53" s="101" t="str">
        <f t="shared" si="1"/>
        <v>ENERGY STAR Market Share 2012 (New Sales)</v>
      </c>
      <c r="AO53" s="101" t="str">
        <f t="shared" si="1"/>
        <v>ENERGY STAR</v>
      </c>
      <c r="AR53" s="87" t="s">
        <v>133</v>
      </c>
      <c r="AS53" s="87" t="s">
        <v>134</v>
      </c>
      <c r="AT53" s="87" t="s">
        <v>645</v>
      </c>
      <c r="AU53" s="87" t="s">
        <v>482</v>
      </c>
      <c r="AV53" s="87" t="s">
        <v>182</v>
      </c>
      <c r="AW53" s="3" t="s">
        <v>1</v>
      </c>
      <c r="AX53" s="3" t="s">
        <v>615</v>
      </c>
      <c r="AY53" s="3" t="s">
        <v>414</v>
      </c>
      <c r="AZ53" s="65" t="s">
        <v>353</v>
      </c>
      <c r="BA53" s="65" t="s">
        <v>354</v>
      </c>
      <c r="BB53" s="65" t="s">
        <v>413</v>
      </c>
      <c r="BC53" s="65" t="s">
        <v>355</v>
      </c>
      <c r="BD53" s="3" t="s">
        <v>415</v>
      </c>
      <c r="BE53" s="3" t="s">
        <v>423</v>
      </c>
      <c r="BF53" s="148" t="s">
        <v>480</v>
      </c>
      <c r="BG53" s="3" t="s">
        <v>409</v>
      </c>
      <c r="BH53" s="3" t="s">
        <v>424</v>
      </c>
      <c r="BI53" s="148" t="s">
        <v>481</v>
      </c>
      <c r="BJ53" s="3" t="s">
        <v>410</v>
      </c>
      <c r="BK53" s="148" t="s">
        <v>620</v>
      </c>
      <c r="BL53" s="3" t="s">
        <v>418</v>
      </c>
      <c r="BM53" s="87" t="s">
        <v>148</v>
      </c>
      <c r="BN53" s="87" t="s">
        <v>135</v>
      </c>
      <c r="BO53" s="87" t="s">
        <v>136</v>
      </c>
      <c r="BP53" s="87" t="s">
        <v>137</v>
      </c>
      <c r="BR53" s="87" t="s">
        <v>134</v>
      </c>
      <c r="BS53" s="87" t="s">
        <v>61</v>
      </c>
      <c r="BT53" s="87" t="s">
        <v>482</v>
      </c>
      <c r="BU53" s="87" t="s">
        <v>182</v>
      </c>
      <c r="BV53" s="148" t="s">
        <v>1</v>
      </c>
      <c r="BW53" s="3" t="s">
        <v>646</v>
      </c>
      <c r="BX53" s="638" t="str">
        <f ca="1">OFFSET(AY53,0,AU48)</f>
        <v>Technical Potential Savings Statewide</v>
      </c>
      <c r="BY53" s="3" t="s">
        <v>415</v>
      </c>
      <c r="BZ53" s="3" t="s">
        <v>423</v>
      </c>
      <c r="CA53" s="148" t="s">
        <v>480</v>
      </c>
      <c r="CB53" s="3" t="s">
        <v>409</v>
      </c>
      <c r="CC53" s="3" t="s">
        <v>424</v>
      </c>
      <c r="CD53" s="148" t="s">
        <v>481</v>
      </c>
      <c r="CE53" s="3" t="s">
        <v>410</v>
      </c>
      <c r="CF53" s="148" t="s">
        <v>621</v>
      </c>
      <c r="CG53" s="637" t="s">
        <v>418</v>
      </c>
    </row>
    <row r="54" spans="1:86" ht="14.25" customHeight="1" x14ac:dyDescent="0.25">
      <c r="A54" s="91">
        <f>IF(DATA!F5='Intermediate Data'!$E$46,IF(OR($E$47=$C$27,$E$46=$B$4),DATA!A5,IF($G$47=DATA!D5,DATA!A5,"")),"")</f>
        <v>1</v>
      </c>
      <c r="B54" s="91">
        <f>IF($A54="","",DATA!CS5)</f>
        <v>116</v>
      </c>
      <c r="C54" s="91" t="str">
        <f>IF($A54="","",DATA!B5)</f>
        <v>Clothes washer</v>
      </c>
      <c r="D54" s="91">
        <f ca="1">IF($A54="","",OFFSET(DATA!$G5,0,($D$48*5)))</f>
        <v>0.79300000000000004</v>
      </c>
      <c r="E54" s="91">
        <f ca="1">IF($A54="","",OFFSET(DATA!$G5,0,($D$48*5)+1))</f>
        <v>0.7706411905121594</v>
      </c>
      <c r="F54" s="91">
        <f ca="1">IF($A54="","",OFFSET(DATA!$G5,0,($D$48*5)+2))</f>
        <v>0.82099999999999995</v>
      </c>
      <c r="G54" s="91">
        <f ca="1">IF($A54="","",OFFSET(DATA!$G5,0,($D$48*5)+3))</f>
        <v>0.81276296876179988</v>
      </c>
      <c r="H54" s="91">
        <f ca="1">IF($A54="","",OFFSET(DATA!$G5,0,($D$48*5)+4))</f>
        <v>0.78900000000000003</v>
      </c>
      <c r="I54" s="91">
        <f ca="1">IF(A54="","",IF(SUM(D54:H54)&lt;-490,-99,IF(OR(H54=-99,H54=-98),IF(OR(G54=-99,G54=-98),E54,G54),H54)))</f>
        <v>0.78900000000000003</v>
      </c>
      <c r="J54" s="91" t="str">
        <f ca="1">IF(OR(I54="",I54=-99),"",IF(I54=H54,"CLASS","RASS"))</f>
        <v>CLASS</v>
      </c>
      <c r="K54" s="91">
        <f ca="1">IF($A54="","",OFFSET(DATA!$AF5,0,($D$48*5)))</f>
        <v>-99</v>
      </c>
      <c r="L54" s="91">
        <f ca="1">IF($A54="","",OFFSET(DATA!$AF5,0,($D$48*5)+1))</f>
        <v>-99</v>
      </c>
      <c r="M54" s="91">
        <f ca="1">IF($A54="","",OFFSET(DATA!$AF5,0,($D$48*5)+2))</f>
        <v>-99</v>
      </c>
      <c r="N54" s="91">
        <f ca="1">IF($A54="","",OFFSET(DATA!$AF5,0,($D$48*5)+3))</f>
        <v>-99</v>
      </c>
      <c r="O54" s="91">
        <f ca="1">IF($A54="","",OFFSET(DATA!$AF5,0,($D$48*5)+4))</f>
        <v>-99</v>
      </c>
      <c r="P54" s="91">
        <f ca="1">IF(I54="","",IF(SUM(K54:O54)&lt;-490,-99,IF(O54=-99,IF(N54=-99,L54,N54),O54)))</f>
        <v>-99</v>
      </c>
      <c r="Q54" s="91" t="str">
        <f ca="1">IF(OR(P54="",P54=-99),"",IF(P54=O54,"CLASS","RASS"))</f>
        <v/>
      </c>
      <c r="R54" s="91">
        <f>IF($A54="","",DATA!BE5)</f>
        <v>0.66</v>
      </c>
      <c r="S54" s="91">
        <f>IF($A54="","",DATA!BI5)</f>
        <v>310</v>
      </c>
      <c r="T54" s="91">
        <f ca="1">OFFSET(B54,0,MATCH($E$49,$B$52:$S$52,0)-1)</f>
        <v>0.78900000000000003</v>
      </c>
      <c r="U54" s="100">
        <f ca="1">IF(C54="","",T54+(SUM(E54:O54)/100000)+(ROW()/100000000000))</f>
        <v>0.78408982458159282</v>
      </c>
      <c r="V54" s="113">
        <f ca="1">IFERROR(LARGE($U$54:$U$189,ROW()-ROW($V$53)),"")</f>
        <v>0.99811183088610167</v>
      </c>
      <c r="W54" s="91">
        <f ca="1">IF(V54="","",MATCH(V54,$U$54:$U$189,0))</f>
        <v>5</v>
      </c>
      <c r="Y54" s="91" t="str">
        <f ca="1">IF($W54="","",IF(OFFSET(C$53,'Intermediate Data'!$W54,0)=-98,"Unknown",IF(OFFSET(C$53,'Intermediate Data'!$W54,0)=-99,"N/A",OFFSET(C$53,'Intermediate Data'!$W54,0))))</f>
        <v>Refrigerator/freezer</v>
      </c>
      <c r="Z54" s="91" t="str">
        <f ca="1">IF($W54="","",IF(OFFSET(D$53,'Intermediate Data'!$W54,0)=-98,"N/A",IF(OFFSET(D$53,'Intermediate Data'!$W54,0)=-99,"N/A",OFFSET(D$53,'Intermediate Data'!$W54,0))))</f>
        <v>N/A</v>
      </c>
      <c r="AA54" s="91">
        <f ca="1">IF($W54="","",IF(OFFSET(E$53,'Intermediate Data'!$W54,0)=-98,"N/A",IF(OFFSET(E$53,'Intermediate Data'!$W54,0)=-99,"N/A",OFFSET(E$53,'Intermediate Data'!$W54,0))))</f>
        <v>0.99870892732744043</v>
      </c>
      <c r="AB54" s="91">
        <f ca="1">IF($W54="","",IF(OFFSET(F$53,'Intermediate Data'!$W54,0)=-98,"N/A",IF(OFFSET(F$53,'Intermediate Data'!$W54,0)=-99,"N/A",OFFSET(F$53,'Intermediate Data'!$W54,0))))</f>
        <v>1</v>
      </c>
      <c r="AC54" s="91">
        <f ca="1">IF($W54="","",IF(OFFSET(G$53,'Intermediate Data'!$W54,0)=-98,"N/A",IF(OFFSET(G$53,'Intermediate Data'!$W54,0)=-99,"N/A",OFFSET(G$53,'Intermediate Data'!$W54,0))))</f>
        <v>0.99801470744118836</v>
      </c>
      <c r="AD54" s="91">
        <f ca="1">IF($W54="","",IF(OFFSET(H$53,'Intermediate Data'!$W54,0)=-98,"N/A",IF(OFFSET(H$53,'Intermediate Data'!$W54,0)=-99,"N/A",OFFSET(H$53,'Intermediate Data'!$W54,0))))</f>
        <v>0.999</v>
      </c>
      <c r="AE54" s="91">
        <f ca="1">IF($W54="","",IF(OFFSET(I$53,'Intermediate Data'!$W54,0)=-98,"N/A",IF(OFFSET(I$53,'Intermediate Data'!$W54,0)=-99,"N/A",OFFSET(I$53,'Intermediate Data'!$W54,0))))</f>
        <v>0.999</v>
      </c>
      <c r="AF54" s="91" t="str">
        <f ca="1">IF($W54="","",IF(OFFSET(J$53,'Intermediate Data'!$W54,0)=-98,"N/A",IF(OFFSET(J$53,'Intermediate Data'!$W54,0)=-99,"N/A",OFFSET(J$53,'Intermediate Data'!$W54,0))))</f>
        <v>CLASS</v>
      </c>
      <c r="AG54" s="91" t="str">
        <f ca="1">IF($W54="","",IF(OFFSET(K$53,'Intermediate Data'!$W54,0)=-98,"N/A",IF(OFFSET(K$53,'Intermediate Data'!$W54,0)=-99,"N/A",OFFSET(K$53,'Intermediate Data'!$W54,0))))</f>
        <v>N/A</v>
      </c>
      <c r="AH54" s="91">
        <f ca="1">IF($W54="","",IF(OFFSET(L$53,'Intermediate Data'!$W54,0)=-98,"N/A",IF(OFFSET(L$53,'Intermediate Data'!$W54,0)=-99,"N/A",OFFSET(L$53,'Intermediate Data'!$W54,0))))</f>
        <v>1.1996594589533784</v>
      </c>
      <c r="AI54" s="91">
        <f ca="1">IF($W54="","",IF(OFFSET(M$53,'Intermediate Data'!$W54,0)=-98,"N/A",IF(OFFSET(M$53,'Intermediate Data'!$W54,0)=-99,"N/A",OFFSET(M$53,'Intermediate Data'!$W54,0))))</f>
        <v>1.411</v>
      </c>
      <c r="AJ54" s="91">
        <f ca="1">IF($W54="","",IF(OFFSET(N$53,'Intermediate Data'!$W54,0)=-98,"N/A",IF(OFFSET(N$53,'Intermediate Data'!$W54,0)=-99,"N/A",OFFSET(N$53,'Intermediate Data'!$W54,0))))</f>
        <v>1.2706475164401392</v>
      </c>
      <c r="AK54" s="91">
        <f ca="1">IF($W54="","",IF(OFFSET(O$53,'Intermediate Data'!$W54,0)=-98,"N/A",IF(OFFSET(O$53,'Intermediate Data'!$W54,0)=-99,"N/A",OFFSET(O$53,'Intermediate Data'!$W54,0))))</f>
        <v>1.3069999999999999</v>
      </c>
      <c r="AL54" s="91">
        <f ca="1">IF($W54="","",IF(OFFSET(P$53,'Intermediate Data'!$W54,0)=-98,"N/A",IF(OFFSET(P$53,'Intermediate Data'!$W54,0)=-99,"N/A",OFFSET(P$53,'Intermediate Data'!$W54,0))))</f>
        <v>1.3069999999999999</v>
      </c>
      <c r="AM54" s="91" t="str">
        <f ca="1">IF($W54="","",IF(OFFSET(Q$53,'Intermediate Data'!$W54,0)=-98,"N/A",IF(OFFSET(Q$53,'Intermediate Data'!$W54,0)=-99,"N/A",OFFSET(Q$53,'Intermediate Data'!$W54,0))))</f>
        <v>CLASS</v>
      </c>
      <c r="AN54" s="91">
        <f ca="1">IF($W54="","",IF(OFFSET(R$53,'Intermediate Data'!$W54,0)=-98,"Not published",IF(OFFSET(R$53,'Intermediate Data'!$W54,0)=-99,"No spec",OFFSET(R$53,'Intermediate Data'!$W54,0))))</f>
        <v>0.76</v>
      </c>
      <c r="AO54" s="91">
        <f ca="1">IF($W54="","",IF(OFFSET(S$53,'Intermediate Data'!$W54,0)=-98,"Unknown",IF(OFFSET(S$53,'Intermediate Data'!$W54,0)=-99,"No spec",OFFSET(S$53,'Intermediate Data'!$W54,0))))</f>
        <v>50</v>
      </c>
      <c r="AR54" s="113">
        <f>IF(AND(DATA!$F5='Intermediate Data'!$AV$46,DATA!$E5="Tier 1"),IF(OR($AU$47=0,$AU$46=1),DATA!A5,IF(AND($AU$47=1,INDEX('Intermediate Data'!$AV$25:$AV$42,MATCH(DATA!$B5,'Intermediate Data'!$AU$25:$AU$42,0))=TRUE),DATA!A5,"")),"")</f>
        <v>1</v>
      </c>
      <c r="AS54" s="113" t="str">
        <f>IF($AR54="","",DATA!B5)</f>
        <v>Clothes washer</v>
      </c>
      <c r="AT54" s="113">
        <f>IF(OR($AR54="",DATA!BF5=""),"",DATA!BF5)</f>
        <v>-98</v>
      </c>
      <c r="AU54" s="113">
        <f>IF(OR($AR54="",DATA!BH5=""),"",DATA!BH5)</f>
        <v>475</v>
      </c>
      <c r="AV54" s="113">
        <f>IF(OR($AR54="",DATA!BI5=""),"",DATA!BI5)</f>
        <v>310</v>
      </c>
      <c r="AW54" s="113" t="str">
        <f>IF(OR($AR54="",DATA!BJ5=""),"",DATA!BJ5)</f>
        <v/>
      </c>
      <c r="AX54" s="113" t="str">
        <f>IF(OR($AR54="",DATA!BK5=""),"",DATA!BK5)</f>
        <v/>
      </c>
      <c r="AY54" s="113">
        <f>IF($AR54="","",DATA!BO5)</f>
        <v>0</v>
      </c>
      <c r="AZ54" s="113">
        <f>IF($AR54="","",DATA!BP5)</f>
        <v>0</v>
      </c>
      <c r="BA54" s="113">
        <f>IF($AR54="","",DATA!BQ5)</f>
        <v>0</v>
      </c>
      <c r="BB54" s="113">
        <f>IF($AR54="","",DATA!BR5)</f>
        <v>0</v>
      </c>
      <c r="BC54" s="113">
        <f>IF($AR54="","",DATA!BS5)</f>
        <v>0</v>
      </c>
      <c r="BD54" s="113">
        <f>IF($AR54="","",DATA!BE5)</f>
        <v>0.66</v>
      </c>
      <c r="BE54" s="113">
        <f>IF($AR54="","",DATA!CD5)</f>
        <v>40544</v>
      </c>
      <c r="BF54" s="113" t="str">
        <f>IF($AR54="","",DATA!CF5)</f>
        <v>Final</v>
      </c>
      <c r="BG54" s="113">
        <f>IF($AR54="","",DATA!CG5)</f>
        <v>42070</v>
      </c>
      <c r="BH54" s="113">
        <f>IF($AR54="","",DATA!CI5)</f>
        <v>41306</v>
      </c>
      <c r="BI54" s="113" t="str">
        <f>IF($AR54="","",DATA!CK5)</f>
        <v>Final</v>
      </c>
      <c r="BJ54" s="179">
        <f>IF($AR54="","",DATA!CL5)</f>
        <v>42070</v>
      </c>
      <c r="BK54" s="179">
        <f>IF($AR54="","",DATA!CN5)</f>
        <v>39083</v>
      </c>
      <c r="BL54" s="114">
        <f>IF(MIN(BG54,BJ54)=0,"",MIN(BG54,BJ54))</f>
        <v>42070</v>
      </c>
      <c r="BM54" s="91">
        <f t="shared" ref="BM54:BM85" ca="1" si="2">IFERROR(OFFSET(AS54,0,MATCH($AV$49,$AT$52:$BL$52,0)),"")</f>
        <v>310</v>
      </c>
      <c r="BN54" s="100">
        <f ca="1">IFERROR(IF(AR54="","",BM54+ROW()/1000000),ROW()/1000000)</f>
        <v>310.00005399999998</v>
      </c>
      <c r="BO54" s="91">
        <f ca="1">IFERROR(LARGE($BN$54:$BN$189,ROW()-ROW($BO$53)),"")</f>
        <v>2800.0000690000002</v>
      </c>
      <c r="BP54" s="91">
        <f ca="1">IF(BO54="","",MATCH(BO54,$BN$54:$BN$189,0))</f>
        <v>16</v>
      </c>
      <c r="BR54" s="91" t="str">
        <f ca="1">IF($BP54="","",IF(OFFSET(AS$53,'Intermediate Data'!$BP54,0)=-98,"Unknown",IF(OFFSET(AS$53,'Intermediate Data'!$BP54,0)=-99,"N/A",OFFSET(AS$53,'Intermediate Data'!$BP54,0))))</f>
        <v>Pool pump</v>
      </c>
      <c r="BS54" s="91" t="str">
        <f ca="1">IF($BP54="","",IF(OFFSET(AT$53,'Intermediate Data'!$BP54,0)=-98,"Not collected",IF(OFFSET(AT$53,'Intermediate Data'!$BP54,0)=-99,"N/A",OFFSET(AT$53,'Intermediate Data'!$BP54,0))))</f>
        <v>Not collected</v>
      </c>
      <c r="BT54" s="91" t="str">
        <f ca="1">IF($BP54="","",IF(OFFSET(AU$53,'Intermediate Data'!$BP54,0)=-98,"Unknown",IF(OFFSET(AU$53,'Intermediate Data'!$BP54,0)=-99,"N/A",OFFSET(AU$53,'Intermediate Data'!$BP54,0))))</f>
        <v/>
      </c>
      <c r="BU54" s="127">
        <f ca="1">IF($BP54="","",IF(OFFSET(AV$53,'Intermediate Data'!$BP54,0)=-98,"Unknown",IF(OFFSET(AV$53,'Intermediate Data'!$BP54,0)=-99,"No spec",OFFSET(AV$53,'Intermediate Data'!$BP54,0))))</f>
        <v>2800</v>
      </c>
      <c r="BV54" s="127">
        <f ca="1">IF($BP54="","",IF(OFFSET(AW$53,'Intermediate Data'!$BP54,0)=-98,"Unknown",IF(OFFSET(AW$53,'Intermediate Data'!$BP54,0)=-99,"N/A",OFFSET(AW$53,'Intermediate Data'!$BP54,0))))</f>
        <v>1169</v>
      </c>
      <c r="BW54" s="91" t="str">
        <f ca="1">IF($BP54="","",IF(OFFSET(AX$53,'Intermediate Data'!$BP54,0)=-98,"Unknown",IF(OFFSET(AX$53,'Intermediate Data'!$BP54,0)=-99,"N/A",OFFSET(AX$53,'Intermediate Data'!$BP54,0))))</f>
        <v>Savings over Title 20 baseline</v>
      </c>
      <c r="BX54" s="91">
        <f ca="1">IF($BP54="","",IF(OFFSET(AY$53,'Intermediate Data'!$BP54,$AU$48)=-98,"Unknown",IF(OFFSET(AY$53,'Intermediate Data'!$BP54,$AU$48)=-99,"N/A",OFFSET(AY$53,'Intermediate Data'!$BP54,$AU$48))))</f>
        <v>0</v>
      </c>
      <c r="BY54" s="91" t="str">
        <f ca="1">IF($BP54="","",IF(OFFSET(BD$53,'Intermediate Data'!$BP54,0)=-98,"Not published",IF(OFFSET(BD$53,'Intermediate Data'!$BP54,0)=-99,"No spec",OFFSET(BD$53,'Intermediate Data'!$BP54,0))))</f>
        <v>Not published</v>
      </c>
      <c r="BZ54" s="115" t="str">
        <f ca="1">IF($BP54="","",IF(OFFSET(BE$53,'Intermediate Data'!$BP54,0)=-98,"Unknown",IF(OFFSET(BE$53,'Intermediate Data'!$BP54,0)=-99,"N/A",OFFSET(BE$53,'Intermediate Data'!$BP54,0))))</f>
        <v>N/A</v>
      </c>
      <c r="CA54" s="115" t="str">
        <f ca="1">IF($BP54="","",IF(OFFSET(BF$53,'Intermediate Data'!$BP54,0)=-98,"Unknown",IF(OFFSET(BF$53,'Intermediate Data'!$BP54,0)=-99,"N/A",OFFSET(BF$53,'Intermediate Data'!$BP54,0))))</f>
        <v>N/A</v>
      </c>
      <c r="CB54" s="115" t="str">
        <f ca="1">IF($BP54="","",IF(OFFSET(BG$53,'Intermediate Data'!$BP54,0)=-98,"Unknown",IF(OFFSET(BG$53,'Intermediate Data'!$BP54,0)=-99,"N/A",OFFSET(BG$53,'Intermediate Data'!$BP54,0))))</f>
        <v>N/A</v>
      </c>
      <c r="CC54" s="115">
        <f ca="1">IF($BP54="","",IF(OFFSET(BH$53,'Intermediate Data'!$BP54,0)=-98,"Unknown",IF(OFFSET(BH$53,'Intermediate Data'!$BP54,0)=-99,"N/A",OFFSET(BH$53,'Intermediate Data'!$BP54,0))))</f>
        <v>41320</v>
      </c>
      <c r="CD54" s="115" t="str">
        <f ca="1">IF($BP54="","",IF(OFFSET(BI$53,'Intermediate Data'!$BP54,0)=-98,"Unknown",IF(OFFSET(BI$53,'Intermediate Data'!$BP54,0)=-99,"N/A",OFFSET(BI$53,'Intermediate Data'!$BP54,0))))</f>
        <v>N/A</v>
      </c>
      <c r="CE54" s="115" t="str">
        <f ca="1">IF($BP54="","",IF(OFFSET(BJ$53,'Intermediate Data'!$BP54,0)=-98,"Unknown",IF(OFFSET(BJ$53,'Intermediate Data'!$BP54,0)=-99,"N/A",OFFSET(BJ$53,'Intermediate Data'!$BP54,0))))</f>
        <v>N/A</v>
      </c>
      <c r="CF54" s="115">
        <f ca="1">IF($BP54="","",IF(OFFSET(BK$53,'Intermediate Data'!$BP54,0)=-98,"Unknown",IF(OFFSET(BK$53,'Intermediate Data'!$BP54,0)=-99,"N/A",OFFSET(BK$53,'Intermediate Data'!$BP54,0))))</f>
        <v>39448</v>
      </c>
      <c r="CG54" s="115" t="str">
        <f ca="1">IF($BP54="","",IF(OFFSET(BL$53,'Intermediate Data'!$BP54,0)=-98,"Unknown",IF(OFFSET(BL$53,'Intermediate Data'!$BP54,0)=-99,"N/A",OFFSET(BL$53,'Intermediate Data'!$BP54,0))))</f>
        <v/>
      </c>
      <c r="CH54"/>
    </row>
    <row r="55" spans="1:86" x14ac:dyDescent="0.2">
      <c r="A55" s="91">
        <f>IF(DATA!F6='Intermediate Data'!$E$46,IF(OR($E$47=$C$27,$E$46=$B$4),DATA!A6,IF($G$47=DATA!D6,DATA!A6,"")),"")</f>
        <v>2</v>
      </c>
      <c r="B55" s="91">
        <f>IF($A55="","",DATA!CS6)</f>
        <v>59</v>
      </c>
      <c r="C55" s="91" t="str">
        <f>IF($A55="","",DATA!B6)</f>
        <v>Oven/Range - Electric</v>
      </c>
      <c r="D55" s="91">
        <f ca="1">IF($A55="","",OFFSET(DATA!$G6,0,($D$48*5)))</f>
        <v>-99</v>
      </c>
      <c r="E55" s="91">
        <f ca="1">IF($A55="","",OFFSET(DATA!$G6,0,($D$48*5)+1))</f>
        <v>0.35085418252428829</v>
      </c>
      <c r="F55" s="91">
        <f ca="1">IF($A55="","",OFFSET(DATA!$G6,0,($D$48*5)+2))</f>
        <v>-99</v>
      </c>
      <c r="G55" s="91">
        <f ca="1">IF($A55="","",OFFSET(DATA!$G6,0,($D$48*5)+3))</f>
        <v>0.38628919820289026</v>
      </c>
      <c r="H55" s="91">
        <f ca="1">IF($A55="","",OFFSET(DATA!$G6,0,($D$48*5)+4))</f>
        <v>0.40300000000000002</v>
      </c>
      <c r="I55" s="91">
        <f t="shared" ref="I55:I118" ca="1" si="3">IF(A55="","",IF(SUM(D55:H55)&lt;-490,-99,IF(OR(H55=-99,H55=-98),IF(OR(G55=-99,G55=-98),E55,G55),H55)))</f>
        <v>0.40300000000000002</v>
      </c>
      <c r="J55" s="91" t="str">
        <f t="shared" ref="J55:J118" ca="1" si="4">IF(OR(I55="",I55=-99),"",IF(I55=H55,"CLASS","RASS"))</f>
        <v>CLASS</v>
      </c>
      <c r="K55" s="91">
        <f ca="1">IF($A55="","",OFFSET(DATA!$AF6,0,($D$48*5)))</f>
        <v>-99</v>
      </c>
      <c r="L55" s="91">
        <f ca="1">IF($A55="","",OFFSET(DATA!$AF6,0,($D$48*5)+1))</f>
        <v>-99</v>
      </c>
      <c r="M55" s="91">
        <f ca="1">IF($A55="","",OFFSET(DATA!$AF6,0,($D$48*5)+2))</f>
        <v>-99</v>
      </c>
      <c r="N55" s="91">
        <f ca="1">IF($A55="","",OFFSET(DATA!$AF6,0,($D$48*5)+3))</f>
        <v>-99</v>
      </c>
      <c r="O55" s="91">
        <f ca="1">IF($A55="","",OFFSET(DATA!$AF6,0,($D$48*5)+4))</f>
        <v>-99</v>
      </c>
      <c r="P55" s="91">
        <f t="shared" ref="P55:P118" ca="1" si="5">IF(I55="","",IF(SUM(K55:O55)&lt;-490,-99,IF(O55=-99,IF(N55=-99,L55,N55),O55)))</f>
        <v>-99</v>
      </c>
      <c r="Q55" s="91" t="str">
        <f t="shared" ref="Q55:Q118" ca="1" si="6">IF(OR(P55="",P55=-99),"",IF(P55=O55,"CLASS","RASS"))</f>
        <v/>
      </c>
      <c r="R55" s="91">
        <f>IF($A55="","",DATA!BE6)</f>
        <v>-99</v>
      </c>
      <c r="S55" s="91">
        <f>IF($A55="","",DATA!BI6)</f>
        <v>-99</v>
      </c>
      <c r="T55" s="91">
        <f t="shared" ref="T55:T118" ca="1" si="7">OFFSET(B55,0,MATCH($E$49,$B$52:$S$52,0)-1)</f>
        <v>0.40300000000000002</v>
      </c>
      <c r="U55" s="100">
        <f t="shared" ref="U55:U118" ca="1" si="8">IF(C55="","",T55+(SUM(E55:O55)/100000)+(ROW()/100000000000))</f>
        <v>0.39707543198380729</v>
      </c>
      <c r="V55" s="113">
        <f t="shared" ref="V55:V118" ca="1" si="9">IFERROR(LARGE($U$54:$U$189,ROW()-ROW($V$53)),"")</f>
        <v>0.98413664604488393</v>
      </c>
      <c r="W55" s="91">
        <f t="shared" ref="W55:W118" ca="1" si="10">IF(V55="","",MATCH(V55,$U$54:$U$189,0))</f>
        <v>14</v>
      </c>
      <c r="Y55" s="91" t="str">
        <f ca="1">IF($W55="","",IF(OFFSET(C$53,'Intermediate Data'!$W55,0)=-98,"Unknown",IF(OFFSET(C$53,'Intermediate Data'!$W55,0)=-99,"N/A",OFFSET(C$53,'Intermediate Data'!$W55,0))))</f>
        <v>Television</v>
      </c>
      <c r="Z55" s="91" t="str">
        <f ca="1">IF($W55="","",IF(OFFSET(D$53,'Intermediate Data'!$W55,0)=-98,"N/A",IF(OFFSET(D$53,'Intermediate Data'!$W55,0)=-99,"N/A",OFFSET(D$53,'Intermediate Data'!$W55,0))))</f>
        <v>N/A</v>
      </c>
      <c r="AA55" s="91">
        <f ca="1">IF($W55="","",IF(OFFSET(E$53,'Intermediate Data'!$W55,0)=-98,"N/A",IF(OFFSET(E$53,'Intermediate Data'!$W55,0)=-99,"N/A",OFFSET(E$53,'Intermediate Data'!$W55,0))))</f>
        <v>0.94825099025602044</v>
      </c>
      <c r="AB55" s="91" t="str">
        <f ca="1">IF($W55="","",IF(OFFSET(F$53,'Intermediate Data'!$W55,0)=-98,"N/A",IF(OFFSET(F$53,'Intermediate Data'!$W55,0)=-99,"N/A",OFFSET(F$53,'Intermediate Data'!$W55,0))))</f>
        <v>N/A</v>
      </c>
      <c r="AC55" s="91">
        <f ca="1">IF($W55="","",IF(OFFSET(G$53,'Intermediate Data'!$W55,0)=-98,"N/A",IF(OFFSET(G$53,'Intermediate Data'!$W55,0)=-99,"N/A",OFFSET(G$53,'Intermediate Data'!$W55,0))))</f>
        <v>0.96754869853464853</v>
      </c>
      <c r="AD55" s="91">
        <f ca="1">IF($W55="","",IF(OFFSET(H$53,'Intermediate Data'!$W55,0)=-98,"N/A",IF(OFFSET(H$53,'Intermediate Data'!$W55,0)=-99,"N/A",OFFSET(H$53,'Intermediate Data'!$W55,0))))</f>
        <v>0.98699999999999999</v>
      </c>
      <c r="AE55" s="91">
        <f ca="1">IF($W55="","",IF(OFFSET(I$53,'Intermediate Data'!$W55,0)=-98,"N/A",IF(OFFSET(I$53,'Intermediate Data'!$W55,0)=-99,"N/A",OFFSET(I$53,'Intermediate Data'!$W55,0))))</f>
        <v>0.98699999999999999</v>
      </c>
      <c r="AF55" s="91" t="str">
        <f ca="1">IF($W55="","",IF(OFFSET(J$53,'Intermediate Data'!$W55,0)=-98,"N/A",IF(OFFSET(J$53,'Intermediate Data'!$W55,0)=-99,"N/A",OFFSET(J$53,'Intermediate Data'!$W55,0))))</f>
        <v>CLASS</v>
      </c>
      <c r="AG55" s="91" t="str">
        <f ca="1">IF($W55="","",IF(OFFSET(K$53,'Intermediate Data'!$W55,0)=-98,"N/A",IF(OFFSET(K$53,'Intermediate Data'!$W55,0)=-99,"N/A",OFFSET(K$53,'Intermediate Data'!$W55,0))))</f>
        <v>N/A</v>
      </c>
      <c r="AH55" s="91">
        <f ca="1">IF($W55="","",IF(OFFSET(L$53,'Intermediate Data'!$W55,0)=-98,"N/A",IF(OFFSET(L$53,'Intermediate Data'!$W55,0)=-99,"N/A",OFFSET(L$53,'Intermediate Data'!$W55,0))))</f>
        <v>1.9806353930334133</v>
      </c>
      <c r="AI55" s="91" t="str">
        <f ca="1">IF($W55="","",IF(OFFSET(M$53,'Intermediate Data'!$W55,0)=-98,"N/A",IF(OFFSET(M$53,'Intermediate Data'!$W55,0)=-99,"N/A",OFFSET(M$53,'Intermediate Data'!$W55,0))))</f>
        <v>N/A</v>
      </c>
      <c r="AJ55" s="91">
        <f ca="1">IF($W55="","",IF(OFFSET(N$53,'Intermediate Data'!$W55,0)=-98,"N/A",IF(OFFSET(N$53,'Intermediate Data'!$W55,0)=-99,"N/A",OFFSET(N$53,'Intermediate Data'!$W55,0))))</f>
        <v>2.3271024065605226</v>
      </c>
      <c r="AK55" s="91">
        <f ca="1">IF($W55="","",IF(OFFSET(O$53,'Intermediate Data'!$W55,0)=-98,"N/A",IF(OFFSET(O$53,'Intermediate Data'!$W55,0)=-99,"N/A",OFFSET(O$53,'Intermediate Data'!$W55,0))))</f>
        <v>2.4670000000000001</v>
      </c>
      <c r="AL55" s="91">
        <f ca="1">IF($W55="","",IF(OFFSET(P$53,'Intermediate Data'!$W55,0)=-98,"N/A",IF(OFFSET(P$53,'Intermediate Data'!$W55,0)=-99,"N/A",OFFSET(P$53,'Intermediate Data'!$W55,0))))</f>
        <v>2.4670000000000001</v>
      </c>
      <c r="AM55" s="91" t="str">
        <f ca="1">IF($W55="","",IF(OFFSET(Q$53,'Intermediate Data'!$W55,0)=-98,"N/A",IF(OFFSET(Q$53,'Intermediate Data'!$W55,0)=-99,"N/A",OFFSET(Q$53,'Intermediate Data'!$W55,0))))</f>
        <v>CLASS</v>
      </c>
      <c r="AN55" s="91">
        <f ca="1">IF($W55="","",IF(OFFSET(R$53,'Intermediate Data'!$W55,0)=-98,"Not published",IF(OFFSET(R$53,'Intermediate Data'!$W55,0)=-99,"No spec",OFFSET(R$53,'Intermediate Data'!$W55,0))))</f>
        <v>0.84</v>
      </c>
      <c r="AO55" s="91">
        <f ca="1">IF($W55="","",IF(OFFSET(S$53,'Intermediate Data'!$W55,0)=-98,"Unknown",IF(OFFSET(S$53,'Intermediate Data'!$W55,0)=-99,"No spec",OFFSET(S$53,'Intermediate Data'!$W55,0))))</f>
        <v>35</v>
      </c>
      <c r="AR55" s="113">
        <f>IF(AND(DATA!$F6='Intermediate Data'!$AV$46,DATA!$E6="Tier 1"),IF(OR($AU$47=0,$AU$46=1),DATA!A6,IF(AND($AU$47=1,INDEX('Intermediate Data'!$AV$25:$AV$42,MATCH(DATA!$B6,'Intermediate Data'!$AU$25:$AU$42,0))=TRUE),DATA!A6,"")),"")</f>
        <v>2</v>
      </c>
      <c r="AS55" s="113" t="str">
        <f>IF($AR55="","",DATA!B6)</f>
        <v>Oven/Range - Electric</v>
      </c>
      <c r="AT55" s="113">
        <f>IF(OR($AR55="",DATA!BF6=""),"",DATA!BF6)</f>
        <v>-98</v>
      </c>
      <c r="AU55" s="113" t="str">
        <f>IF(OR($AR55="",DATA!BH6=""),"",DATA!BH6)</f>
        <v/>
      </c>
      <c r="AV55" s="113">
        <f>IF(OR($AR55="",DATA!BI6=""),"",DATA!BI6)</f>
        <v>-99</v>
      </c>
      <c r="AW55" s="113">
        <f>IF(OR($AR55="",DATA!BJ6=""),"",DATA!BJ6)</f>
        <v>126.50000000000003</v>
      </c>
      <c r="AX55" s="113" t="str">
        <f>IF(OR($AR55="",DATA!BK6=""),"",DATA!BK6)</f>
        <v xml:space="preserve">Efficient components. </v>
      </c>
      <c r="AY55" s="113">
        <f>IF($AR55="","",DATA!BO6)</f>
        <v>0</v>
      </c>
      <c r="AZ55" s="113">
        <f>IF($AR55="","",DATA!BP6)</f>
        <v>0</v>
      </c>
      <c r="BA55" s="113">
        <f>IF($AR55="","",DATA!BQ6)</f>
        <v>0</v>
      </c>
      <c r="BB55" s="113">
        <f>IF($AR55="","",DATA!BR6)</f>
        <v>0</v>
      </c>
      <c r="BC55" s="113">
        <f>IF($AR55="","",DATA!BS6)</f>
        <v>0</v>
      </c>
      <c r="BD55" s="113">
        <f>IF($AR55="","",DATA!BE6)</f>
        <v>-99</v>
      </c>
      <c r="BE55" s="113" t="str">
        <f>IF($AR55="","",DATA!CD6)</f>
        <v>N/A</v>
      </c>
      <c r="BF55" s="113" t="str">
        <f>IF($AR55="","",DATA!CF6)</f>
        <v>In Process</v>
      </c>
      <c r="BG55" s="113">
        <f>IF($AR55="","",DATA!CG6)</f>
        <v>44197</v>
      </c>
      <c r="BH55" s="113" t="str">
        <f>IF($AR55="","",DATA!CI6)</f>
        <v>N/A</v>
      </c>
      <c r="BI55" s="113" t="str">
        <f>IF($AR55="","",DATA!CK6)</f>
        <v>N/A</v>
      </c>
      <c r="BJ55" s="179" t="str">
        <f>IF($AR55="","",DATA!CL6)</f>
        <v>N/A</v>
      </c>
      <c r="BK55" s="179" t="str">
        <f>IF($AR55="","",DATA!CN6)</f>
        <v>N/A</v>
      </c>
      <c r="BL55" s="114">
        <f t="shared" ref="BL55:BL118" si="11">IF(MIN(BG55,BJ55)=0,"",MIN(BG55,BJ55))</f>
        <v>44197</v>
      </c>
      <c r="BM55" s="91">
        <f t="shared" ca="1" si="2"/>
        <v>-99</v>
      </c>
      <c r="BN55" s="100">
        <f t="shared" ref="BN55:BN118" ca="1" si="12">IFERROR(IF(AR55="","",BM55+ROW()/1000000),ROW()/1000000)</f>
        <v>-98.999944999999997</v>
      </c>
      <c r="BO55" s="91">
        <f t="shared" ref="BO55:BO118" ca="1" si="13">IFERROR(LARGE($BN$54:$BN$189,ROW()-ROW($BO$53)),"")</f>
        <v>2700.0000730000002</v>
      </c>
      <c r="BP55" s="91">
        <f t="shared" ref="BP55:BP118" ca="1" si="14">IF(BO55="","",MATCH(BO55,$BN$54:$BN$189,0))</f>
        <v>20</v>
      </c>
      <c r="BR55" s="91" t="str">
        <f ca="1">IF($BP55="","",IF(OFFSET(AS$53,'Intermediate Data'!$BP55,0)=-98,"Unknown",IF(OFFSET(AS$53,'Intermediate Data'!$BP55,0)=-99,"N/A",OFFSET(AS$53,'Intermediate Data'!$BP55,0))))</f>
        <v>Hot water heater - Electric</v>
      </c>
      <c r="BS55" s="91" t="str">
        <f ca="1">IF($BP55="","",IF(OFFSET(AT$53,'Intermediate Data'!$BP55,0)=-98,"Not collected",IF(OFFSET(AT$53,'Intermediate Data'!$BP55,0)=-99,"N/A",OFFSET(AT$53,'Intermediate Data'!$BP55,0))))</f>
        <v>Not collected</v>
      </c>
      <c r="BT55" s="91">
        <f ca="1">IF($BP55="","",IF(OFFSET(AU$53,'Intermediate Data'!$BP55,0)=-98,"Unknown",IF(OFFSET(AU$53,'Intermediate Data'!$BP55,0)=-99,"N/A",OFFSET(AU$53,'Intermediate Data'!$BP55,0))))</f>
        <v>2683</v>
      </c>
      <c r="BU55" s="127">
        <f ca="1">IF($BP55="","",IF(OFFSET(AV$53,'Intermediate Data'!$BP55,0)=-98,"Unknown",IF(OFFSET(AV$53,'Intermediate Data'!$BP55,0)=-99,"No spec",OFFSET(AV$53,'Intermediate Data'!$BP55,0))))</f>
        <v>2700</v>
      </c>
      <c r="BV55" s="127" t="str">
        <f ca="1">IF($BP55="","",IF(OFFSET(AW$53,'Intermediate Data'!$BP55,0)=-98,"Unknown",IF(OFFSET(AW$53,'Intermediate Data'!$BP55,0)=-99,"N/A",OFFSET(AW$53,'Intermediate Data'!$BP55,0))))</f>
        <v/>
      </c>
      <c r="BW55" s="91" t="str">
        <f ca="1">IF($BP55="","",IF(OFFSET(AX$53,'Intermediate Data'!$BP55,0)=-98,"Unknown",IF(OFFSET(AX$53,'Intermediate Data'!$BP55,0)=-99,"N/A",OFFSET(AX$53,'Intermediate Data'!$BP55,0))))</f>
        <v/>
      </c>
      <c r="BX55" s="91">
        <f ca="1">IF($BP55="","",IF(OFFSET(AY$53,'Intermediate Data'!$BP55,$AU$48)=-98,"Unknown",IF(OFFSET(AY$53,'Intermediate Data'!$BP55,$AU$48)=-99,"N/A",OFFSET(AY$53,'Intermediate Data'!$BP55,$AU$48))))</f>
        <v>0</v>
      </c>
      <c r="BY55" s="91">
        <f ca="1">IF($BP55="","",IF(OFFSET(BD$53,'Intermediate Data'!$BP55,0)=-98,"Not published",IF(OFFSET(BD$53,'Intermediate Data'!$BP55,0)=-99,"No spec",OFFSET(BD$53,'Intermediate Data'!$BP55,0))))</f>
        <v>0.01</v>
      </c>
      <c r="BZ55" s="115">
        <f ca="1">IF($BP55="","",IF(OFFSET(BE$53,'Intermediate Data'!$BP55,0)=-98,"Unknown",IF(OFFSET(BE$53,'Intermediate Data'!$BP55,0)=-99,"N/A",OFFSET(BE$53,'Intermediate Data'!$BP55,0))))</f>
        <v>36908</v>
      </c>
      <c r="CA55" s="115" t="str">
        <f ca="1">IF($BP55="","",IF(OFFSET(BF$53,'Intermediate Data'!$BP55,0)=-98,"Unknown",IF(OFFSET(BF$53,'Intermediate Data'!$BP55,0)=-99,"N/A",OFFSET(BF$53,'Intermediate Data'!$BP55,0))))</f>
        <v>Final</v>
      </c>
      <c r="CB55" s="115">
        <f ca="1">IF($BP55="","",IF(OFFSET(BG$53,'Intermediate Data'!$BP55,0)=-98,"Unknown",IF(OFFSET(BG$53,'Intermediate Data'!$BP55,0)=-99,"N/A",OFFSET(BG$53,'Intermediate Data'!$BP55,0))))</f>
        <v>42110</v>
      </c>
      <c r="CC55" s="115">
        <f ca="1">IF($BP55="","",IF(OFFSET(BH$53,'Intermediate Data'!$BP55,0)=-98,"Unknown",IF(OFFSET(BH$53,'Intermediate Data'!$BP55,0)=-99,"N/A",OFFSET(BH$53,'Intermediate Data'!$BP55,0))))</f>
        <v>41456</v>
      </c>
      <c r="CD55" s="115" t="str">
        <f ca="1">IF($BP55="","",IF(OFFSET(BI$53,'Intermediate Data'!$BP55,0)=-98,"Unknown",IF(OFFSET(BI$53,'Intermediate Data'!$BP55,0)=-99,"N/A",OFFSET(BI$53,'Intermediate Data'!$BP55,0))))</f>
        <v>In Process</v>
      </c>
      <c r="CE55" s="115">
        <f ca="1">IF($BP55="","",IF(OFFSET(BJ$53,'Intermediate Data'!$BP55,0)=-98,"Unknown",IF(OFFSET(BJ$53,'Intermediate Data'!$BP55,0)=-99,"N/A",OFFSET(BJ$53,'Intermediate Data'!$BP55,0))))</f>
        <v>42110</v>
      </c>
      <c r="CF55" s="115">
        <f ca="1">IF($BP55="","",IF(OFFSET(BK$53,'Intermediate Data'!$BP55,0)=-98,"Unknown",IF(OFFSET(BK$53,'Intermediate Data'!$BP55,0)=-99,"N/A",OFFSET(BK$53,'Intermediate Data'!$BP55,0))))</f>
        <v>38006</v>
      </c>
      <c r="CG55" s="115">
        <f ca="1">IF($BP55="","",IF(OFFSET(BL$53,'Intermediate Data'!$BP55,0)=-98,"Unknown",IF(OFFSET(BL$53,'Intermediate Data'!$BP55,0)=-99,"N/A",OFFSET(BL$53,'Intermediate Data'!$BP55,0))))</f>
        <v>42110</v>
      </c>
    </row>
    <row r="56" spans="1:86" x14ac:dyDescent="0.2">
      <c r="A56" s="91" t="str">
        <f>IF(DATA!F7='Intermediate Data'!$E$46,IF(OR($E$47=$C$27,$E$46=$B$4),DATA!A7,IF($G$47=DATA!D7,DATA!A7,"")),"")</f>
        <v/>
      </c>
      <c r="B56" s="91" t="str">
        <f>IF($A56="","",DATA!CS7)</f>
        <v/>
      </c>
      <c r="C56" s="91" t="str">
        <f>IF($A56="","",DATA!B7)</f>
        <v/>
      </c>
      <c r="D56" s="91" t="str">
        <f ca="1">IF($A56="","",OFFSET(DATA!$G7,0,($D$48*5)))</f>
        <v/>
      </c>
      <c r="E56" s="91" t="str">
        <f ca="1">IF($A56="","",OFFSET(DATA!$G7,0,($D$48*5)+1))</f>
        <v/>
      </c>
      <c r="F56" s="91" t="str">
        <f ca="1">IF($A56="","",OFFSET(DATA!$G7,0,($D$48*5)+2))</f>
        <v/>
      </c>
      <c r="G56" s="91" t="str">
        <f ca="1">IF($A56="","",OFFSET(DATA!$G7,0,($D$48*5)+3))</f>
        <v/>
      </c>
      <c r="H56" s="91" t="str">
        <f ca="1">IF($A56="","",OFFSET(DATA!$G7,0,($D$48*5)+4))</f>
        <v/>
      </c>
      <c r="I56" s="91" t="str">
        <f t="shared" si="3"/>
        <v/>
      </c>
      <c r="J56" s="91" t="str">
        <f t="shared" si="4"/>
        <v/>
      </c>
      <c r="K56" s="91" t="str">
        <f ca="1">IF($A56="","",OFFSET(DATA!$AF7,0,($D$48*5)))</f>
        <v/>
      </c>
      <c r="L56" s="91" t="str">
        <f ca="1">IF($A56="","",OFFSET(DATA!$AF7,0,($D$48*5)+1))</f>
        <v/>
      </c>
      <c r="M56" s="91" t="str">
        <f ca="1">IF($A56="","",OFFSET(DATA!$AF7,0,($D$48*5)+2))</f>
        <v/>
      </c>
      <c r="N56" s="91" t="str">
        <f ca="1">IF($A56="","",OFFSET(DATA!$AF7,0,($D$48*5)+3))</f>
        <v/>
      </c>
      <c r="O56" s="91" t="str">
        <f ca="1">IF($A56="","",OFFSET(DATA!$AF7,0,($D$48*5)+4))</f>
        <v/>
      </c>
      <c r="P56" s="91" t="str">
        <f t="shared" si="5"/>
        <v/>
      </c>
      <c r="Q56" s="91" t="str">
        <f t="shared" si="6"/>
        <v/>
      </c>
      <c r="R56" s="91" t="str">
        <f>IF($A56="","",DATA!BE7)</f>
        <v/>
      </c>
      <c r="S56" s="91" t="str">
        <f>IF($A56="","",DATA!BI7)</f>
        <v/>
      </c>
      <c r="T56" s="91" t="str">
        <f t="shared" ca="1" si="7"/>
        <v/>
      </c>
      <c r="U56" s="100" t="str">
        <f t="shared" si="8"/>
        <v/>
      </c>
      <c r="V56" s="113">
        <f t="shared" ca="1" si="9"/>
        <v>0.85723978353063968</v>
      </c>
      <c r="W56" s="91">
        <f t="shared" ca="1" si="10"/>
        <v>8</v>
      </c>
      <c r="Y56" s="91" t="str">
        <f ca="1">IF($W56="","",IF(OFFSET(C$53,'Intermediate Data'!$W56,0)=-98,"Unknown",IF(OFFSET(C$53,'Intermediate Data'!$W56,0)=-99,"N/A",OFFSET(C$53,'Intermediate Data'!$W56,0))))</f>
        <v>Microwave oven</v>
      </c>
      <c r="Z56" s="91" t="str">
        <f ca="1">IF($W56="","",IF(OFFSET(D$53,'Intermediate Data'!$W56,0)=-98,"N/A",IF(OFFSET(D$53,'Intermediate Data'!$W56,0)=-99,"N/A",OFFSET(D$53,'Intermediate Data'!$W56,0))))</f>
        <v>N/A</v>
      </c>
      <c r="AA56" s="91">
        <f ca="1">IF($W56="","",IF(OFFSET(E$53,'Intermediate Data'!$W56,0)=-98,"N/A",IF(OFFSET(E$53,'Intermediate Data'!$W56,0)=-99,"N/A",OFFSET(E$53,'Intermediate Data'!$W56,0))))</f>
        <v>0.95128559283769853</v>
      </c>
      <c r="AB56" s="91" t="str">
        <f ca="1">IF($W56="","",IF(OFFSET(F$53,'Intermediate Data'!$W56,0)=-98,"N/A",IF(OFFSET(F$53,'Intermediate Data'!$W56,0)=-99,"N/A",OFFSET(F$53,'Intermediate Data'!$W56,0))))</f>
        <v>N/A</v>
      </c>
      <c r="AC56" s="91">
        <f ca="1">IF($W56="","",IF(OFFSET(G$53,'Intermediate Data'!$W56,0)=-98,"N/A",IF(OFFSET(G$53,'Intermediate Data'!$W56,0)=-99,"N/A",OFFSET(G$53,'Intermediate Data'!$W56,0))))</f>
        <v>0.86414298720496718</v>
      </c>
      <c r="AD56" s="91" t="str">
        <f ca="1">IF($W56="","",IF(OFFSET(H$53,'Intermediate Data'!$W56,0)=-98,"N/A",IF(OFFSET(H$53,'Intermediate Data'!$W56,0)=-99,"N/A",OFFSET(H$53,'Intermediate Data'!$W56,0))))</f>
        <v>N/A</v>
      </c>
      <c r="AE56" s="91">
        <f ca="1">IF($W56="","",IF(OFFSET(I$53,'Intermediate Data'!$W56,0)=-98,"N/A",IF(OFFSET(I$53,'Intermediate Data'!$W56,0)=-99,"N/A",OFFSET(I$53,'Intermediate Data'!$W56,0))))</f>
        <v>0.86414298720496718</v>
      </c>
      <c r="AF56" s="91" t="str">
        <f ca="1">IF($W56="","",IF(OFFSET(J$53,'Intermediate Data'!$W56,0)=-98,"N/A",IF(OFFSET(J$53,'Intermediate Data'!$W56,0)=-99,"N/A",OFFSET(J$53,'Intermediate Data'!$W56,0))))</f>
        <v>RASS</v>
      </c>
      <c r="AG56" s="91" t="str">
        <f ca="1">IF($W56="","",IF(OFFSET(K$53,'Intermediate Data'!$W56,0)=-98,"N/A",IF(OFFSET(K$53,'Intermediate Data'!$W56,0)=-99,"N/A",OFFSET(K$53,'Intermediate Data'!$W56,0))))</f>
        <v>N/A</v>
      </c>
      <c r="AH56" s="91" t="str">
        <f ca="1">IF($W56="","",IF(OFFSET(L$53,'Intermediate Data'!$W56,0)=-98,"N/A",IF(OFFSET(L$53,'Intermediate Data'!$W56,0)=-99,"N/A",OFFSET(L$53,'Intermediate Data'!$W56,0))))</f>
        <v>N/A</v>
      </c>
      <c r="AI56" s="91" t="str">
        <f ca="1">IF($W56="","",IF(OFFSET(M$53,'Intermediate Data'!$W56,0)=-98,"N/A",IF(OFFSET(M$53,'Intermediate Data'!$W56,0)=-99,"N/A",OFFSET(M$53,'Intermediate Data'!$W56,0))))</f>
        <v>N/A</v>
      </c>
      <c r="AJ56" s="91" t="str">
        <f ca="1">IF($W56="","",IF(OFFSET(N$53,'Intermediate Data'!$W56,0)=-98,"N/A",IF(OFFSET(N$53,'Intermediate Data'!$W56,0)=-99,"N/A",OFFSET(N$53,'Intermediate Data'!$W56,0))))</f>
        <v>N/A</v>
      </c>
      <c r="AK56" s="91" t="str">
        <f ca="1">IF($W56="","",IF(OFFSET(O$53,'Intermediate Data'!$W56,0)=-98,"N/A",IF(OFFSET(O$53,'Intermediate Data'!$W56,0)=-99,"N/A",OFFSET(O$53,'Intermediate Data'!$W56,0))))</f>
        <v>N/A</v>
      </c>
      <c r="AL56" s="91" t="str">
        <f ca="1">IF($W56="","",IF(OFFSET(P$53,'Intermediate Data'!$W56,0)=-98,"N/A",IF(OFFSET(P$53,'Intermediate Data'!$W56,0)=-99,"N/A",OFFSET(P$53,'Intermediate Data'!$W56,0))))</f>
        <v>N/A</v>
      </c>
      <c r="AM56" s="91" t="str">
        <f ca="1">IF($W56="","",IF(OFFSET(Q$53,'Intermediate Data'!$W56,0)=-98,"N/A",IF(OFFSET(Q$53,'Intermediate Data'!$W56,0)=-99,"N/A",OFFSET(Q$53,'Intermediate Data'!$W56,0))))</f>
        <v/>
      </c>
      <c r="AN56" s="91" t="str">
        <f ca="1">IF($W56="","",IF(OFFSET(R$53,'Intermediate Data'!$W56,0)=-98,"Not published",IF(OFFSET(R$53,'Intermediate Data'!$W56,0)=-99,"No spec",OFFSET(R$53,'Intermediate Data'!$W56,0))))</f>
        <v>No spec</v>
      </c>
      <c r="AO56" s="91" t="str">
        <f ca="1">IF($W56="","",IF(OFFSET(S$53,'Intermediate Data'!$W56,0)=-98,"Unknown",IF(OFFSET(S$53,'Intermediate Data'!$W56,0)=-99,"No spec",OFFSET(S$53,'Intermediate Data'!$W56,0))))</f>
        <v>No spec</v>
      </c>
      <c r="AR56" s="113" t="str">
        <f>IF(AND(DATA!$F7='Intermediate Data'!$AV$46,DATA!$E7="Tier 1"),IF(OR($AU$47=0,$AU$46=1),DATA!A7,IF(AND($AU$47=1,INDEX('Intermediate Data'!$AV$25:$AV$42,MATCH(DATA!$B7,'Intermediate Data'!$AU$25:$AU$42,0))=TRUE),DATA!A7,"")),"")</f>
        <v/>
      </c>
      <c r="AS56" s="113" t="str">
        <f>IF($AR56="","",DATA!B7)</f>
        <v/>
      </c>
      <c r="AT56" s="113" t="str">
        <f>IF(OR($AR56="",DATA!BF7=""),"",DATA!BF7)</f>
        <v/>
      </c>
      <c r="AU56" s="113" t="str">
        <f>IF(OR($AR56="",DATA!BH7=""),"",DATA!BH7)</f>
        <v/>
      </c>
      <c r="AV56" s="113" t="str">
        <f>IF(OR($AR56="",DATA!BI7=""),"",DATA!BI7)</f>
        <v/>
      </c>
      <c r="AW56" s="113" t="str">
        <f>IF(OR($AR56="",DATA!BJ7=""),"",DATA!BJ7)</f>
        <v/>
      </c>
      <c r="AX56" s="113" t="str">
        <f>IF(OR($AR56="",DATA!BK7=""),"",DATA!BK7)</f>
        <v/>
      </c>
      <c r="AY56" s="113" t="str">
        <f>IF($AR56="","",DATA!BO7)</f>
        <v/>
      </c>
      <c r="AZ56" s="113" t="str">
        <f>IF($AR56="","",DATA!BP7)</f>
        <v/>
      </c>
      <c r="BA56" s="113" t="str">
        <f>IF($AR56="","",DATA!BQ7)</f>
        <v/>
      </c>
      <c r="BB56" s="113" t="str">
        <f>IF($AR56="","",DATA!BR7)</f>
        <v/>
      </c>
      <c r="BC56" s="113" t="str">
        <f>IF($AR56="","",DATA!BS7)</f>
        <v/>
      </c>
      <c r="BD56" s="113" t="str">
        <f>IF($AR56="","",DATA!BE7)</f>
        <v/>
      </c>
      <c r="BE56" s="113" t="str">
        <f>IF($AR56="","",DATA!CD7)</f>
        <v/>
      </c>
      <c r="BF56" s="113" t="str">
        <f>IF($AR56="","",DATA!CF7)</f>
        <v/>
      </c>
      <c r="BG56" s="113" t="str">
        <f>IF($AR56="","",DATA!CG7)</f>
        <v/>
      </c>
      <c r="BH56" s="113" t="str">
        <f>IF($AR56="","",DATA!CI7)</f>
        <v/>
      </c>
      <c r="BI56" s="113" t="str">
        <f>IF($AR56="","",DATA!CK7)</f>
        <v/>
      </c>
      <c r="BJ56" s="179" t="str">
        <f>IF($AR56="","",DATA!CL7)</f>
        <v/>
      </c>
      <c r="BK56" s="179" t="str">
        <f>IF($AR56="","",DATA!CN7)</f>
        <v/>
      </c>
      <c r="BL56" s="114" t="str">
        <f t="shared" si="11"/>
        <v/>
      </c>
      <c r="BM56" s="91" t="str">
        <f t="shared" ca="1" si="2"/>
        <v/>
      </c>
      <c r="BN56" s="100" t="str">
        <f t="shared" si="12"/>
        <v/>
      </c>
      <c r="BO56" s="91">
        <f t="shared" ca="1" si="13"/>
        <v>310.00005399999998</v>
      </c>
      <c r="BP56" s="91">
        <f t="shared" ca="1" si="14"/>
        <v>1</v>
      </c>
      <c r="BR56" s="91" t="str">
        <f ca="1">IF($BP56="","",IF(OFFSET(AS$53,'Intermediate Data'!$BP56,0)=-98,"Unknown",IF(OFFSET(AS$53,'Intermediate Data'!$BP56,0)=-99,"N/A",OFFSET(AS$53,'Intermediate Data'!$BP56,0))))</f>
        <v>Clothes washer</v>
      </c>
      <c r="BS56" s="91" t="str">
        <f ca="1">IF($BP56="","",IF(OFFSET(AT$53,'Intermediate Data'!$BP56,0)=-98,"Not collected",IF(OFFSET(AT$53,'Intermediate Data'!$BP56,0)=-99,"N/A",OFFSET(AT$53,'Intermediate Data'!$BP56,0))))</f>
        <v>Not collected</v>
      </c>
      <c r="BT56" s="91">
        <f ca="1">IF($BP56="","",IF(OFFSET(AU$53,'Intermediate Data'!$BP56,0)=-98,"Unknown",IF(OFFSET(AU$53,'Intermediate Data'!$BP56,0)=-99,"N/A",OFFSET(AU$53,'Intermediate Data'!$BP56,0))))</f>
        <v>475</v>
      </c>
      <c r="BU56" s="127">
        <f ca="1">IF($BP56="","",IF(OFFSET(AV$53,'Intermediate Data'!$BP56,0)=-98,"Unknown",IF(OFFSET(AV$53,'Intermediate Data'!$BP56,0)=-99,"No spec",OFFSET(AV$53,'Intermediate Data'!$BP56,0))))</f>
        <v>310</v>
      </c>
      <c r="BV56" s="127" t="str">
        <f ca="1">IF($BP56="","",IF(OFFSET(AW$53,'Intermediate Data'!$BP56,0)=-98,"Unknown",IF(OFFSET(AW$53,'Intermediate Data'!$BP56,0)=-99,"N/A",OFFSET(AW$53,'Intermediate Data'!$BP56,0))))</f>
        <v/>
      </c>
      <c r="BW56" s="91" t="str">
        <f ca="1">IF($BP56="","",IF(OFFSET(AX$53,'Intermediate Data'!$BP56,0)=-98,"Unknown",IF(OFFSET(AX$53,'Intermediate Data'!$BP56,0)=-99,"N/A",OFFSET(AX$53,'Intermediate Data'!$BP56,0))))</f>
        <v/>
      </c>
      <c r="BX56" s="91">
        <f ca="1">IF($BP56="","",IF(OFFSET(AY$53,'Intermediate Data'!$BP56,$AU$48)=-98,"Unknown",IF(OFFSET(AY$53,'Intermediate Data'!$BP56,$AU$48)=-99,"N/A",OFFSET(AY$53,'Intermediate Data'!$BP56,$AU$48))))</f>
        <v>0</v>
      </c>
      <c r="BY56" s="91">
        <f ca="1">IF($BP56="","",IF(OFFSET(BD$53,'Intermediate Data'!$BP56,0)=-98,"Not published",IF(OFFSET(BD$53,'Intermediate Data'!$BP56,0)=-99,"No spec",OFFSET(BD$53,'Intermediate Data'!$BP56,0))))</f>
        <v>0.66</v>
      </c>
      <c r="BZ56" s="115">
        <f ca="1">IF($BP56="","",IF(OFFSET(BE$53,'Intermediate Data'!$BP56,0)=-98,"Unknown",IF(OFFSET(BE$53,'Intermediate Data'!$BP56,0)=-99,"N/A",OFFSET(BE$53,'Intermediate Data'!$BP56,0))))</f>
        <v>40544</v>
      </c>
      <c r="CA56" s="115" t="str">
        <f ca="1">IF($BP56="","",IF(OFFSET(BF$53,'Intermediate Data'!$BP56,0)=-98,"Unknown",IF(OFFSET(BF$53,'Intermediate Data'!$BP56,0)=-99,"N/A",OFFSET(BF$53,'Intermediate Data'!$BP56,0))))</f>
        <v>Final</v>
      </c>
      <c r="CB56" s="115">
        <f ca="1">IF($BP56="","",IF(OFFSET(BG$53,'Intermediate Data'!$BP56,0)=-98,"Unknown",IF(OFFSET(BG$53,'Intermediate Data'!$BP56,0)=-99,"N/A",OFFSET(BG$53,'Intermediate Data'!$BP56,0))))</f>
        <v>42070</v>
      </c>
      <c r="CC56" s="115">
        <f ca="1">IF($BP56="","",IF(OFFSET(BH$53,'Intermediate Data'!$BP56,0)=-98,"Unknown",IF(OFFSET(BH$53,'Intermediate Data'!$BP56,0)=-99,"N/A",OFFSET(BH$53,'Intermediate Data'!$BP56,0))))</f>
        <v>41306</v>
      </c>
      <c r="CD56" s="115" t="str">
        <f ca="1">IF($BP56="","",IF(OFFSET(BI$53,'Intermediate Data'!$BP56,0)=-98,"Unknown",IF(OFFSET(BI$53,'Intermediate Data'!$BP56,0)=-99,"N/A",OFFSET(BI$53,'Intermediate Data'!$BP56,0))))</f>
        <v>Final</v>
      </c>
      <c r="CE56" s="115">
        <f ca="1">IF($BP56="","",IF(OFFSET(BJ$53,'Intermediate Data'!$BP56,0)=-98,"Unknown",IF(OFFSET(BJ$53,'Intermediate Data'!$BP56,0)=-99,"N/A",OFFSET(BJ$53,'Intermediate Data'!$BP56,0))))</f>
        <v>42070</v>
      </c>
      <c r="CF56" s="115">
        <f ca="1">IF($BP56="","",IF(OFFSET(BK$53,'Intermediate Data'!$BP56,0)=-98,"Unknown",IF(OFFSET(BK$53,'Intermediate Data'!$BP56,0)=-99,"N/A",OFFSET(BK$53,'Intermediate Data'!$BP56,0))))</f>
        <v>39083</v>
      </c>
      <c r="CG56" s="115">
        <f ca="1">IF($BP56="","",IF(OFFSET(BL$53,'Intermediate Data'!$BP56,0)=-98,"Unknown",IF(OFFSET(BL$53,'Intermediate Data'!$BP56,0)=-99,"N/A",OFFSET(BL$53,'Intermediate Data'!$BP56,0))))</f>
        <v>42070</v>
      </c>
    </row>
    <row r="57" spans="1:86" x14ac:dyDescent="0.2">
      <c r="A57" s="91">
        <f>IF(DATA!F8='Intermediate Data'!$E$46,IF(OR($E$47=$C$27,$E$46=$B$4),DATA!A8,IF($G$47=DATA!D8,DATA!A8,"")),"")</f>
        <v>4</v>
      </c>
      <c r="B57" s="91">
        <f>IF($A57="","",DATA!CS8)</f>
        <v>26</v>
      </c>
      <c r="C57" s="91" t="str">
        <f>IF($A57="","",DATA!B8)</f>
        <v>Stand-alone freezer</v>
      </c>
      <c r="D57" s="91">
        <f ca="1">IF($A57="","",OFFSET(DATA!$G8,0,($D$48*5)))</f>
        <v>0.161</v>
      </c>
      <c r="E57" s="91">
        <f ca="1">IF($A57="","",OFFSET(DATA!$G8,0,($D$48*5)+1))</f>
        <v>0.18872987922376952</v>
      </c>
      <c r="F57" s="91">
        <f ca="1">IF($A57="","",OFFSET(DATA!$G8,0,($D$48*5)+2))</f>
        <v>0.193</v>
      </c>
      <c r="G57" s="91">
        <f ca="1">IF($A57="","",OFFSET(DATA!$G8,0,($D$48*5)+3))</f>
        <v>0.18694317807906549</v>
      </c>
      <c r="H57" s="91">
        <f ca="1">IF($A57="","",OFFSET(DATA!$G8,0,($D$48*5)+4))</f>
        <v>0.15100000000000002</v>
      </c>
      <c r="I57" s="91">
        <f t="shared" ca="1" si="3"/>
        <v>0.15100000000000002</v>
      </c>
      <c r="J57" s="91" t="str">
        <f t="shared" ca="1" si="4"/>
        <v>CLASS</v>
      </c>
      <c r="K57" s="91">
        <f ca="1">IF($A57="","",OFFSET(DATA!$AF8,0,($D$48*5)))</f>
        <v>0.16900000000000001</v>
      </c>
      <c r="L57" s="91">
        <f ca="1">IF($A57="","",OFFSET(DATA!$AF8,0,($D$48*5)+1))</f>
        <v>0.1969225414581483</v>
      </c>
      <c r="M57" s="91">
        <f ca="1">IF($A57="","",OFFSET(DATA!$AF8,0,($D$48*5)+2))</f>
        <v>0.19800000000000001</v>
      </c>
      <c r="N57" s="91">
        <f ca="1">IF($A57="","",OFFSET(DATA!$AF8,0,($D$48*5)+3))</f>
        <v>0.19606892223426714</v>
      </c>
      <c r="O57" s="91">
        <f ca="1">IF($A57="","",OFFSET(DATA!$AF8,0,($D$48*5)+4))</f>
        <v>0.152</v>
      </c>
      <c r="P57" s="91">
        <f t="shared" ca="1" si="5"/>
        <v>0.152</v>
      </c>
      <c r="Q57" s="91" t="str">
        <f t="shared" ca="1" si="6"/>
        <v>CLASS</v>
      </c>
      <c r="R57" s="91">
        <f>IF($A57="","",DATA!BE8)</f>
        <v>0.44</v>
      </c>
      <c r="S57" s="91">
        <f>IF($A57="","",DATA!BI8)</f>
        <v>30</v>
      </c>
      <c r="T57" s="91">
        <f t="shared" ca="1" si="7"/>
        <v>0.15100000000000002</v>
      </c>
      <c r="U57" s="100">
        <f t="shared" ca="1" si="8"/>
        <v>0.15101782721520995</v>
      </c>
      <c r="V57" s="113">
        <f t="shared" ca="1" si="9"/>
        <v>0.78408982458159282</v>
      </c>
      <c r="W57" s="91">
        <f t="shared" ca="1" si="10"/>
        <v>1</v>
      </c>
      <c r="Y57" s="91" t="str">
        <f ca="1">IF($W57="","",IF(OFFSET(C$53,'Intermediate Data'!$W57,0)=-98,"Unknown",IF(OFFSET(C$53,'Intermediate Data'!$W57,0)=-99,"N/A",OFFSET(C$53,'Intermediate Data'!$W57,0))))</f>
        <v>Clothes washer</v>
      </c>
      <c r="Z57" s="91">
        <f ca="1">IF($W57="","",IF(OFFSET(D$53,'Intermediate Data'!$W57,0)=-98,"N/A",IF(OFFSET(D$53,'Intermediate Data'!$W57,0)=-99,"N/A",OFFSET(D$53,'Intermediate Data'!$W57,0))))</f>
        <v>0.79300000000000004</v>
      </c>
      <c r="AA57" s="91">
        <f ca="1">IF($W57="","",IF(OFFSET(E$53,'Intermediate Data'!$W57,0)=-98,"N/A",IF(OFFSET(E$53,'Intermediate Data'!$W57,0)=-99,"N/A",OFFSET(E$53,'Intermediate Data'!$W57,0))))</f>
        <v>0.7706411905121594</v>
      </c>
      <c r="AB57" s="91">
        <f ca="1">IF($W57="","",IF(OFFSET(F$53,'Intermediate Data'!$W57,0)=-98,"N/A",IF(OFFSET(F$53,'Intermediate Data'!$W57,0)=-99,"N/A",OFFSET(F$53,'Intermediate Data'!$W57,0))))</f>
        <v>0.82099999999999995</v>
      </c>
      <c r="AC57" s="91">
        <f ca="1">IF($W57="","",IF(OFFSET(G$53,'Intermediate Data'!$W57,0)=-98,"N/A",IF(OFFSET(G$53,'Intermediate Data'!$W57,0)=-99,"N/A",OFFSET(G$53,'Intermediate Data'!$W57,0))))</f>
        <v>0.81276296876179988</v>
      </c>
      <c r="AD57" s="91">
        <f ca="1">IF($W57="","",IF(OFFSET(H$53,'Intermediate Data'!$W57,0)=-98,"N/A",IF(OFFSET(H$53,'Intermediate Data'!$W57,0)=-99,"N/A",OFFSET(H$53,'Intermediate Data'!$W57,0))))</f>
        <v>0.78900000000000003</v>
      </c>
      <c r="AE57" s="91">
        <f ca="1">IF($W57="","",IF(OFFSET(I$53,'Intermediate Data'!$W57,0)=-98,"N/A",IF(OFFSET(I$53,'Intermediate Data'!$W57,0)=-99,"N/A",OFFSET(I$53,'Intermediate Data'!$W57,0))))</f>
        <v>0.78900000000000003</v>
      </c>
      <c r="AF57" s="91" t="str">
        <f ca="1">IF($W57="","",IF(OFFSET(J$53,'Intermediate Data'!$W57,0)=-98,"N/A",IF(OFFSET(J$53,'Intermediate Data'!$W57,0)=-99,"N/A",OFFSET(J$53,'Intermediate Data'!$W57,0))))</f>
        <v>CLASS</v>
      </c>
      <c r="AG57" s="91" t="str">
        <f ca="1">IF($W57="","",IF(OFFSET(K$53,'Intermediate Data'!$W57,0)=-98,"N/A",IF(OFFSET(K$53,'Intermediate Data'!$W57,0)=-99,"N/A",OFFSET(K$53,'Intermediate Data'!$W57,0))))</f>
        <v>N/A</v>
      </c>
      <c r="AH57" s="91" t="str">
        <f ca="1">IF($W57="","",IF(OFFSET(L$53,'Intermediate Data'!$W57,0)=-98,"N/A",IF(OFFSET(L$53,'Intermediate Data'!$W57,0)=-99,"N/A",OFFSET(L$53,'Intermediate Data'!$W57,0))))</f>
        <v>N/A</v>
      </c>
      <c r="AI57" s="91" t="str">
        <f ca="1">IF($W57="","",IF(OFFSET(M$53,'Intermediate Data'!$W57,0)=-98,"N/A",IF(OFFSET(M$53,'Intermediate Data'!$W57,0)=-99,"N/A",OFFSET(M$53,'Intermediate Data'!$W57,0))))</f>
        <v>N/A</v>
      </c>
      <c r="AJ57" s="91" t="str">
        <f ca="1">IF($W57="","",IF(OFFSET(N$53,'Intermediate Data'!$W57,0)=-98,"N/A",IF(OFFSET(N$53,'Intermediate Data'!$W57,0)=-99,"N/A",OFFSET(N$53,'Intermediate Data'!$W57,0))))</f>
        <v>N/A</v>
      </c>
      <c r="AK57" s="91" t="str">
        <f ca="1">IF($W57="","",IF(OFFSET(O$53,'Intermediate Data'!$W57,0)=-98,"N/A",IF(OFFSET(O$53,'Intermediate Data'!$W57,0)=-99,"N/A",OFFSET(O$53,'Intermediate Data'!$W57,0))))</f>
        <v>N/A</v>
      </c>
      <c r="AL57" s="91" t="str">
        <f ca="1">IF($W57="","",IF(OFFSET(P$53,'Intermediate Data'!$W57,0)=-98,"N/A",IF(OFFSET(P$53,'Intermediate Data'!$W57,0)=-99,"N/A",OFFSET(P$53,'Intermediate Data'!$W57,0))))</f>
        <v>N/A</v>
      </c>
      <c r="AM57" s="91" t="str">
        <f ca="1">IF($W57="","",IF(OFFSET(Q$53,'Intermediate Data'!$W57,0)=-98,"N/A",IF(OFFSET(Q$53,'Intermediate Data'!$W57,0)=-99,"N/A",OFFSET(Q$53,'Intermediate Data'!$W57,0))))</f>
        <v/>
      </c>
      <c r="AN57" s="91">
        <f ca="1">IF($W57="","",IF(OFFSET(R$53,'Intermediate Data'!$W57,0)=-98,"Not published",IF(OFFSET(R$53,'Intermediate Data'!$W57,0)=-99,"No spec",OFFSET(R$53,'Intermediate Data'!$W57,0))))</f>
        <v>0.66</v>
      </c>
      <c r="AO57" s="91">
        <f ca="1">IF($W57="","",IF(OFFSET(S$53,'Intermediate Data'!$W57,0)=-98,"Unknown",IF(OFFSET(S$53,'Intermediate Data'!$W57,0)=-99,"No spec",OFFSET(S$53,'Intermediate Data'!$W57,0))))</f>
        <v>310</v>
      </c>
      <c r="AR57" s="113">
        <f>IF(AND(DATA!$F8='Intermediate Data'!$AV$46,DATA!$E8="Tier 1"),IF(OR($AU$47=0,$AU$46=1),DATA!A8,IF(AND($AU$47=1,INDEX('Intermediate Data'!$AV$25:$AV$42,MATCH(DATA!$B8,'Intermediate Data'!$AU$25:$AU$42,0))=TRUE),DATA!A8,"")),"")</f>
        <v>4</v>
      </c>
      <c r="AS57" s="113" t="str">
        <f>IF($AR57="","",DATA!B8)</f>
        <v>Stand-alone freezer</v>
      </c>
      <c r="AT57" s="113">
        <f>IF(OR($AR57="",DATA!BF8=""),"",DATA!BF8)</f>
        <v>-98</v>
      </c>
      <c r="AU57" s="113">
        <f>IF(OR($AR57="",DATA!BH8=""),"",DATA!BH8)</f>
        <v>145</v>
      </c>
      <c r="AV57" s="113">
        <f>IF(OR($AR57="",DATA!BI8=""),"",DATA!BI8)</f>
        <v>30</v>
      </c>
      <c r="AW57" s="113" t="str">
        <f>IF(OR($AR57="",DATA!BJ8=""),"",DATA!BJ8)</f>
        <v/>
      </c>
      <c r="AX57" s="113" t="str">
        <f>IF(OR($AR57="",DATA!BK8=""),"",DATA!BK8)</f>
        <v/>
      </c>
      <c r="AY57" s="113">
        <f>IF($AR57="","",DATA!BO8)</f>
        <v>0</v>
      </c>
      <c r="AZ57" s="113">
        <f>IF($AR57="","",DATA!BP8)</f>
        <v>0</v>
      </c>
      <c r="BA57" s="113">
        <f>IF($AR57="","",DATA!BQ8)</f>
        <v>0</v>
      </c>
      <c r="BB57" s="113">
        <f>IF($AR57="","",DATA!BR8)</f>
        <v>0</v>
      </c>
      <c r="BC57" s="113">
        <f>IF($AR57="","",DATA!BS8)</f>
        <v>0</v>
      </c>
      <c r="BD57" s="113">
        <f>IF($AR57="","",DATA!BE8)</f>
        <v>0.44</v>
      </c>
      <c r="BE57" s="113">
        <f>IF($AR57="","",DATA!CD8)</f>
        <v>37073</v>
      </c>
      <c r="BF57" s="113" t="str">
        <f>IF($AR57="","",DATA!CF8)</f>
        <v>Final</v>
      </c>
      <c r="BG57" s="113">
        <f>IF($AR57="","",DATA!CG8)</f>
        <v>41897</v>
      </c>
      <c r="BH57" s="113">
        <f>IF($AR57="","",DATA!CI8)</f>
        <v>39566</v>
      </c>
      <c r="BI57" s="113" t="str">
        <f>IF($AR57="","",DATA!CK8)</f>
        <v>Final</v>
      </c>
      <c r="BJ57" s="179">
        <f>IF($AR57="","",DATA!CL8)</f>
        <v>41897</v>
      </c>
      <c r="BK57" s="179">
        <f>IF($AR57="","",DATA!CN8)</f>
        <v>37073</v>
      </c>
      <c r="BL57" s="114">
        <f t="shared" si="11"/>
        <v>41897</v>
      </c>
      <c r="BM57" s="91">
        <f t="shared" ca="1" si="2"/>
        <v>30</v>
      </c>
      <c r="BN57" s="100">
        <f t="shared" ca="1" si="12"/>
        <v>30.000057000000002</v>
      </c>
      <c r="BO57" s="91">
        <f t="shared" ca="1" si="13"/>
        <v>160.00005899999999</v>
      </c>
      <c r="BP57" s="91">
        <f t="shared" ca="1" si="14"/>
        <v>6</v>
      </c>
      <c r="BR57" s="91" t="str">
        <f ca="1">IF($BP57="","",IF(OFFSET(AS$53,'Intermediate Data'!$BP57,0)=-98,"Unknown",IF(OFFSET(AS$53,'Intermediate Data'!$BP57,0)=-99,"N/A",OFFSET(AS$53,'Intermediate Data'!$BP57,0))))</f>
        <v>Clothes dryer - Electric</v>
      </c>
      <c r="BS57" s="91" t="str">
        <f ca="1">IF($BP57="","",IF(OFFSET(AT$53,'Intermediate Data'!$BP57,0)=-98,"Not collected",IF(OFFSET(AT$53,'Intermediate Data'!$BP57,0)=-99,"N/A",OFFSET(AT$53,'Intermediate Data'!$BP57,0))))</f>
        <v>Not collected</v>
      </c>
      <c r="BT57" s="91">
        <f ca="1">IF($BP57="","",IF(OFFSET(AU$53,'Intermediate Data'!$BP57,0)=-98,"Unknown",IF(OFFSET(AU$53,'Intermediate Data'!$BP57,0)=-99,"N/A",OFFSET(AU$53,'Intermediate Data'!$BP57,0))))</f>
        <v>243.00000000000003</v>
      </c>
      <c r="BU57" s="127">
        <f ca="1">IF($BP57="","",IF(OFFSET(AV$53,'Intermediate Data'!$BP57,0)=-98,"Unknown",IF(OFFSET(AV$53,'Intermediate Data'!$BP57,0)=-99,"No spec",OFFSET(AV$53,'Intermediate Data'!$BP57,0))))</f>
        <v>160</v>
      </c>
      <c r="BV57" s="127" t="str">
        <f ca="1">IF($BP57="","",IF(OFFSET(AW$53,'Intermediate Data'!$BP57,0)=-98,"Unknown",IF(OFFSET(AW$53,'Intermediate Data'!$BP57,0)=-99,"N/A",OFFSET(AW$53,'Intermediate Data'!$BP57,0))))</f>
        <v/>
      </c>
      <c r="BW57" s="91" t="str">
        <f ca="1">IF($BP57="","",IF(OFFSET(AX$53,'Intermediate Data'!$BP57,0)=-98,"Unknown",IF(OFFSET(AX$53,'Intermediate Data'!$BP57,0)=-99,"N/A",OFFSET(AX$53,'Intermediate Data'!$BP57,0))))</f>
        <v/>
      </c>
      <c r="BX57" s="91">
        <f ca="1">IF($BP57="","",IF(OFFSET(AY$53,'Intermediate Data'!$BP57,$AU$48)=-98,"Unknown",IF(OFFSET(AY$53,'Intermediate Data'!$BP57,$AU$48)=-99,"N/A",OFFSET(AY$53,'Intermediate Data'!$BP57,$AU$48))))</f>
        <v>0</v>
      </c>
      <c r="BY57" s="91" t="str">
        <f ca="1">IF($BP57="","",IF(OFFSET(BD$53,'Intermediate Data'!$BP57,0)=-98,"Not published",IF(OFFSET(BD$53,'Intermediate Data'!$BP57,0)=-99,"No spec",OFFSET(BD$53,'Intermediate Data'!$BP57,0))))</f>
        <v>No spec</v>
      </c>
      <c r="BZ57" s="115">
        <f ca="1">IF($BP57="","",IF(OFFSET(BE$53,'Intermediate Data'!$BP57,0)=-98,"Unknown",IF(OFFSET(BE$53,'Intermediate Data'!$BP57,0)=-99,"N/A",OFFSET(BE$53,'Intermediate Data'!$BP57,0))))</f>
        <v>34468</v>
      </c>
      <c r="CA57" s="115" t="str">
        <f ca="1">IF($BP57="","",IF(OFFSET(BF$53,'Intermediate Data'!$BP57,0)=-98,"Unknown",IF(OFFSET(BF$53,'Intermediate Data'!$BP57,0)=-99,"N/A",OFFSET(BF$53,'Intermediate Data'!$BP57,0))))</f>
        <v>Final</v>
      </c>
      <c r="CB57" s="115">
        <f ca="1">IF($BP57="","",IF(OFFSET(BG$53,'Intermediate Data'!$BP57,0)=-98,"Unknown",IF(OFFSET(BG$53,'Intermediate Data'!$BP57,0)=-99,"N/A",OFFSET(BG$53,'Intermediate Data'!$BP57,0))))</f>
        <v>42005</v>
      </c>
      <c r="CC57" s="115" t="str">
        <f ca="1">IF($BP57="","",IF(OFFSET(BH$53,'Intermediate Data'!$BP57,0)=-98,"Unknown",IF(OFFSET(BH$53,'Intermediate Data'!$BP57,0)=-99,"N/A",OFFSET(BH$53,'Intermediate Data'!$BP57,0))))</f>
        <v>N/A</v>
      </c>
      <c r="CD57" s="115" t="str">
        <f ca="1">IF($BP57="","",IF(OFFSET(BI$53,'Intermediate Data'!$BP57,0)=-98,"Unknown",IF(OFFSET(BI$53,'Intermediate Data'!$BP57,0)=-99,"N/A",OFFSET(BI$53,'Intermediate Data'!$BP57,0))))</f>
        <v>In Process</v>
      </c>
      <c r="CE57" s="115">
        <f ca="1">IF($BP57="","",IF(OFFSET(BJ$53,'Intermediate Data'!$BP57,0)=-98,"Unknown",IF(OFFSET(BJ$53,'Intermediate Data'!$BP57,0)=-99,"N/A",OFFSET(BJ$53,'Intermediate Data'!$BP57,0))))</f>
        <v>42005</v>
      </c>
      <c r="CF57" s="115" t="str">
        <f ca="1">IF($BP57="","",IF(OFFSET(BK$53,'Intermediate Data'!$BP57,0)=-98,"Unknown",IF(OFFSET(BK$53,'Intermediate Data'!$BP57,0)=-99,"N/A",OFFSET(BK$53,'Intermediate Data'!$BP57,0))))</f>
        <v>N/A</v>
      </c>
      <c r="CG57" s="115">
        <f ca="1">IF($BP57="","",IF(OFFSET(BL$53,'Intermediate Data'!$BP57,0)=-98,"Unknown",IF(OFFSET(BL$53,'Intermediate Data'!$BP57,0)=-99,"N/A",OFFSET(BL$53,'Intermediate Data'!$BP57,0))))</f>
        <v>42005</v>
      </c>
    </row>
    <row r="58" spans="1:86" x14ac:dyDescent="0.2">
      <c r="A58" s="91">
        <f>IF(DATA!F9='Intermediate Data'!$E$46,IF(OR($E$47=$C$27,$E$46=$B$4),DATA!A9,IF($G$47=DATA!D9,DATA!A9,"")),"")</f>
        <v>5</v>
      </c>
      <c r="B58" s="91">
        <f>IF($A58="","",DATA!CS9)</f>
        <v>43</v>
      </c>
      <c r="C58" s="91" t="str">
        <f>IF($A58="","",DATA!B9)</f>
        <v>Refrigerator/freezer</v>
      </c>
      <c r="D58" s="91">
        <f ca="1">IF($A58="","",OFFSET(DATA!$G9,0,($D$48*5)))</f>
        <v>-98</v>
      </c>
      <c r="E58" s="91">
        <f ca="1">IF($A58="","",OFFSET(DATA!$G9,0,($D$48*5)+1))</f>
        <v>0.99870892732744043</v>
      </c>
      <c r="F58" s="91">
        <f ca="1">IF($A58="","",OFFSET(DATA!$G9,0,($D$48*5)+2))</f>
        <v>1</v>
      </c>
      <c r="G58" s="91">
        <f ca="1">IF($A58="","",OFFSET(DATA!$G9,0,($D$48*5)+3))</f>
        <v>0.99801470744118836</v>
      </c>
      <c r="H58" s="91">
        <f ca="1">IF($A58="","",OFFSET(DATA!$G9,0,($D$48*5)+4))</f>
        <v>0.999</v>
      </c>
      <c r="I58" s="91">
        <f t="shared" ca="1" si="3"/>
        <v>0.999</v>
      </c>
      <c r="J58" s="91" t="str">
        <f t="shared" ca="1" si="4"/>
        <v>CLASS</v>
      </c>
      <c r="K58" s="91">
        <f ca="1">IF($A58="","",OFFSET(DATA!$AF9,0,($D$48*5)))</f>
        <v>-99</v>
      </c>
      <c r="L58" s="91">
        <f ca="1">IF($A58="","",OFFSET(DATA!$AF9,0,($D$48*5)+1))</f>
        <v>1.1996594589533784</v>
      </c>
      <c r="M58" s="91">
        <f ca="1">IF($A58="","",OFFSET(DATA!$AF9,0,($D$48*5)+2))</f>
        <v>1.411</v>
      </c>
      <c r="N58" s="91">
        <f ca="1">IF($A58="","",OFFSET(DATA!$AF9,0,($D$48*5)+3))</f>
        <v>1.2706475164401392</v>
      </c>
      <c r="O58" s="91">
        <f ca="1">IF($A58="","",OFFSET(DATA!$AF9,0,($D$48*5)+4))</f>
        <v>1.3069999999999999</v>
      </c>
      <c r="P58" s="91">
        <f t="shared" ca="1" si="5"/>
        <v>1.3069999999999999</v>
      </c>
      <c r="Q58" s="91" t="str">
        <f t="shared" ca="1" si="6"/>
        <v>CLASS</v>
      </c>
      <c r="R58" s="91">
        <f>IF($A58="","",DATA!BE9)</f>
        <v>0.76</v>
      </c>
      <c r="S58" s="91">
        <f>IF($A58="","",DATA!BI9)</f>
        <v>50</v>
      </c>
      <c r="T58" s="91">
        <f t="shared" ca="1" si="7"/>
        <v>0.999</v>
      </c>
      <c r="U58" s="100">
        <f t="shared" ca="1" si="8"/>
        <v>0.99811183088610167</v>
      </c>
      <c r="V58" s="113">
        <f t="shared" ca="1" si="9"/>
        <v>0.71422834290020332</v>
      </c>
      <c r="W58" s="91">
        <f t="shared" ca="1" si="10"/>
        <v>54</v>
      </c>
      <c r="Y58" s="91" t="str">
        <f ca="1">IF($W58="","",IF(OFFSET(C$53,'Intermediate Data'!$W58,0)=-98,"Unknown",IF(OFFSET(C$53,'Intermediate Data'!$W58,0)=-99,"N/A",OFFSET(C$53,'Intermediate Data'!$W58,0))))</f>
        <v>Media player/recorder</v>
      </c>
      <c r="Z58" s="91" t="str">
        <f ca="1">IF($W58="","",IF(OFFSET(D$53,'Intermediate Data'!$W58,0)=-98,"N/A",IF(OFFSET(D$53,'Intermediate Data'!$W58,0)=-99,"N/A",OFFSET(D$53,'Intermediate Data'!$W58,0))))</f>
        <v>N/A</v>
      </c>
      <c r="AA58" s="91" t="str">
        <f ca="1">IF($W58="","",IF(OFFSET(E$53,'Intermediate Data'!$W58,0)=-98,"N/A",IF(OFFSET(E$53,'Intermediate Data'!$W58,0)=-99,"N/A",OFFSET(E$53,'Intermediate Data'!$W58,0))))</f>
        <v>N/A</v>
      </c>
      <c r="AB58" s="91" t="str">
        <f ca="1">IF($W58="","",IF(OFFSET(F$53,'Intermediate Data'!$W58,0)=-98,"N/A",IF(OFFSET(F$53,'Intermediate Data'!$W58,0)=-99,"N/A",OFFSET(F$53,'Intermediate Data'!$W58,0))))</f>
        <v>N/A</v>
      </c>
      <c r="AC58" s="91">
        <f ca="1">IF($W58="","",IF(OFFSET(G$53,'Intermediate Data'!$W58,0)=-98,"N/A",IF(OFFSET(G$53,'Intermediate Data'!$W58,0)=-99,"N/A",OFFSET(G$53,'Intermediate Data'!$W58,0))))</f>
        <v>0.71909487210975553</v>
      </c>
      <c r="AD58" s="91" t="str">
        <f ca="1">IF($W58="","",IF(OFFSET(H$53,'Intermediate Data'!$W58,0)=-98,"N/A",IF(OFFSET(H$53,'Intermediate Data'!$W58,0)=-99,"N/A",OFFSET(H$53,'Intermediate Data'!$W58,0))))</f>
        <v>N/A</v>
      </c>
      <c r="AE58" s="91">
        <f ca="1">IF($W58="","",IF(OFFSET(I$53,'Intermediate Data'!$W58,0)=-98,"N/A",IF(OFFSET(I$53,'Intermediate Data'!$W58,0)=-99,"N/A",OFFSET(I$53,'Intermediate Data'!$W58,0))))</f>
        <v>0.71909487210975553</v>
      </c>
      <c r="AF58" s="91" t="str">
        <f ca="1">IF($W58="","",IF(OFFSET(J$53,'Intermediate Data'!$W58,0)=-98,"N/A",IF(OFFSET(J$53,'Intermediate Data'!$W58,0)=-99,"N/A",OFFSET(J$53,'Intermediate Data'!$W58,0))))</f>
        <v>RASS</v>
      </c>
      <c r="AG58" s="91" t="str">
        <f ca="1">IF($W58="","",IF(OFFSET(K$53,'Intermediate Data'!$W58,0)=-98,"N/A",IF(OFFSET(K$53,'Intermediate Data'!$W58,0)=-99,"N/A",OFFSET(K$53,'Intermediate Data'!$W58,0))))</f>
        <v>N/A</v>
      </c>
      <c r="AH58" s="91">
        <f ca="1">IF($W58="","",IF(OFFSET(L$53,'Intermediate Data'!$W58,0)=-98,"N/A",IF(OFFSET(L$53,'Intermediate Data'!$W58,0)=-99,"N/A",OFFSET(L$53,'Intermediate Data'!$W58,0))))</f>
        <v>1.8775888734689006</v>
      </c>
      <c r="AI58" s="91" t="str">
        <f ca="1">IF($W58="","",IF(OFFSET(M$53,'Intermediate Data'!$W58,0)=-98,"N/A",IF(OFFSET(M$53,'Intermediate Data'!$W58,0)=-99,"N/A",OFFSET(M$53,'Intermediate Data'!$W58,0))))</f>
        <v>N/A</v>
      </c>
      <c r="AJ58" s="91">
        <f ca="1">IF($W58="","",IF(OFFSET(N$53,'Intermediate Data'!$W58,0)=-98,"N/A",IF(OFFSET(N$53,'Intermediate Data'!$W58,0)=-99,"N/A",OFFSET(N$53,'Intermediate Data'!$W58,0))))</f>
        <v>1.1251934270888684</v>
      </c>
      <c r="AK58" s="91">
        <f ca="1">IF($W58="","",IF(OFFSET(O$53,'Intermediate Data'!$W58,0)=-98,"N/A",IF(OFFSET(O$53,'Intermediate Data'!$W58,0)=-99,"N/A",OFFSET(O$53,'Intermediate Data'!$W58,0))))</f>
        <v>1.9060000000000001</v>
      </c>
      <c r="AL58" s="91">
        <f ca="1">IF($W58="","",IF(OFFSET(P$53,'Intermediate Data'!$W58,0)=-98,"N/A",IF(OFFSET(P$53,'Intermediate Data'!$W58,0)=-99,"N/A",OFFSET(P$53,'Intermediate Data'!$W58,0))))</f>
        <v>1.9060000000000001</v>
      </c>
      <c r="AM58" s="91" t="str">
        <f ca="1">IF($W58="","",IF(OFFSET(Q$53,'Intermediate Data'!$W58,0)=-98,"N/A",IF(OFFSET(Q$53,'Intermediate Data'!$W58,0)=-99,"N/A",OFFSET(Q$53,'Intermediate Data'!$W58,0))))</f>
        <v>CLASS</v>
      </c>
      <c r="AN58" s="91">
        <f ca="1">IF($W58="","",IF(OFFSET(R$53,'Intermediate Data'!$W58,0)=-98,"Not published",IF(OFFSET(R$53,'Intermediate Data'!$W58,0)=-99,"No spec",OFFSET(R$53,'Intermediate Data'!$W58,0))))</f>
        <v>0.61</v>
      </c>
      <c r="AO58" s="91">
        <f ca="1">IF($W58="","",IF(OFFSET(S$53,'Intermediate Data'!$W58,0)=-98,"Unknown",IF(OFFSET(S$53,'Intermediate Data'!$W58,0)=-99,"No spec",OFFSET(S$53,'Intermediate Data'!$W58,0))))</f>
        <v>7</v>
      </c>
      <c r="AR58" s="113">
        <f>IF(AND(DATA!$F9='Intermediate Data'!$AV$46,DATA!$E9="Tier 1"),IF(OR($AU$47=0,$AU$46=1),DATA!A9,IF(AND($AU$47=1,INDEX('Intermediate Data'!$AV$25:$AV$42,MATCH(DATA!$B9,'Intermediate Data'!$AU$25:$AU$42,0))=TRUE),DATA!A9,"")),"")</f>
        <v>5</v>
      </c>
      <c r="AS58" s="113" t="str">
        <f>IF($AR58="","",DATA!B9)</f>
        <v>Refrigerator/freezer</v>
      </c>
      <c r="AT58" s="113">
        <f>IF(OR($AR58="",DATA!BF9=""),"",DATA!BF9)</f>
        <v>-98</v>
      </c>
      <c r="AU58" s="113" t="str">
        <f>IF(OR($AR58="",DATA!BH9=""),"",DATA!BH9)</f>
        <v/>
      </c>
      <c r="AV58" s="113">
        <f>IF(OR($AR58="",DATA!BI9=""),"",DATA!BI9)</f>
        <v>50</v>
      </c>
      <c r="AW58" s="113">
        <f>IF(OR($AR58="",DATA!BJ9=""),"",DATA!BJ9)</f>
        <v>232</v>
      </c>
      <c r="AX58" s="113" t="str">
        <f>IF(OR($AR58="",DATA!BK9=""),"",DATA!BK9)</f>
        <v>Max Tech</v>
      </c>
      <c r="AY58" s="113">
        <f>IF($AR58="","",DATA!BO9)</f>
        <v>0</v>
      </c>
      <c r="AZ58" s="113">
        <f>IF($AR58="","",DATA!BP9)</f>
        <v>0</v>
      </c>
      <c r="BA58" s="113">
        <f>IF($AR58="","",DATA!BQ9)</f>
        <v>0</v>
      </c>
      <c r="BB58" s="113">
        <f>IF($AR58="","",DATA!BR9)</f>
        <v>0</v>
      </c>
      <c r="BC58" s="113">
        <f>IF($AR58="","",DATA!BS9)</f>
        <v>0</v>
      </c>
      <c r="BD58" s="113">
        <f>IF($AR58="","",DATA!BE9)</f>
        <v>0.76</v>
      </c>
      <c r="BE58" s="113">
        <f>IF($AR58="","",DATA!CD9)</f>
        <v>37073</v>
      </c>
      <c r="BF58" s="113" t="str">
        <f>IF($AR58="","",DATA!CF9)</f>
        <v>Final</v>
      </c>
      <c r="BG58" s="113">
        <f>IF($AR58="","",DATA!CG9)</f>
        <v>41897</v>
      </c>
      <c r="BH58" s="113">
        <f>IF($AR58="","",DATA!CI9)</f>
        <v>39566</v>
      </c>
      <c r="BI58" s="113" t="str">
        <f>IF($AR58="","",DATA!CK9)</f>
        <v>Final</v>
      </c>
      <c r="BJ58" s="179">
        <f>IF($AR58="","",DATA!CL9)</f>
        <v>41897</v>
      </c>
      <c r="BK58" s="179">
        <f>IF($AR58="","",DATA!CN9)</f>
        <v>37073</v>
      </c>
      <c r="BL58" s="114">
        <f t="shared" si="11"/>
        <v>41897</v>
      </c>
      <c r="BM58" s="91">
        <f t="shared" ca="1" si="2"/>
        <v>50</v>
      </c>
      <c r="BN58" s="100">
        <f t="shared" ca="1" si="12"/>
        <v>50.000058000000003</v>
      </c>
      <c r="BO58" s="91">
        <f t="shared" ca="1" si="13"/>
        <v>115.000066</v>
      </c>
      <c r="BP58" s="91">
        <f t="shared" ca="1" si="14"/>
        <v>13</v>
      </c>
      <c r="BR58" s="91" t="str">
        <f ca="1">IF($BP58="","",IF(OFFSET(AS$53,'Intermediate Data'!$BP58,0)=-98,"Unknown",IF(OFFSET(AS$53,'Intermediate Data'!$BP58,0)=-99,"N/A",OFFSET(AS$53,'Intermediate Data'!$BP58,0))))</f>
        <v>Set top box</v>
      </c>
      <c r="BS58" s="91">
        <f ca="1">IF($BP58="","",IF(OFFSET(AT$53,'Intermediate Data'!$BP58,0)=-98,"Not collected",IF(OFFSET(AT$53,'Intermediate Data'!$BP58,0)=-99,"N/A",OFFSET(AT$53,'Intermediate Data'!$BP58,0))))</f>
        <v>138</v>
      </c>
      <c r="BT58" s="91" t="str">
        <f ca="1">IF($BP58="","",IF(OFFSET(AU$53,'Intermediate Data'!$BP58,0)=-98,"Unknown",IF(OFFSET(AU$53,'Intermediate Data'!$BP58,0)=-99,"N/A",OFFSET(AU$53,'Intermediate Data'!$BP58,0))))</f>
        <v/>
      </c>
      <c r="BU58" s="127">
        <f ca="1">IF($BP58="","",IF(OFFSET(AV$53,'Intermediate Data'!$BP58,0)=-98,"Unknown",IF(OFFSET(AV$53,'Intermediate Data'!$BP58,0)=-99,"No spec",OFFSET(AV$53,'Intermediate Data'!$BP58,0))))</f>
        <v>115</v>
      </c>
      <c r="BV58" s="127">
        <f ca="1">IF($BP58="","",IF(OFFSET(AW$53,'Intermediate Data'!$BP58,0)=-98,"Unknown",IF(OFFSET(AW$53,'Intermediate Data'!$BP58,0)=-99,"N/A",OFFSET(AW$53,'Intermediate Data'!$BP58,0))))</f>
        <v>92</v>
      </c>
      <c r="BW58" s="91" t="str">
        <f ca="1">IF($BP58="","",IF(OFFSET(AX$53,'Intermediate Data'!$BP58,0)=-98,"Unknown",IF(OFFSET(AX$53,'Intermediate Data'!$BP58,0)=-99,"N/A",OFFSET(AX$53,'Intermediate Data'!$BP58,0))))</f>
        <v>Efficient components</v>
      </c>
      <c r="BX58" s="91">
        <f ca="1">IF($BP58="","",IF(OFFSET(AY$53,'Intermediate Data'!$BP58,$AU$48)=-98,"Unknown",IF(OFFSET(AY$53,'Intermediate Data'!$BP58,$AU$48)=-99,"N/A",OFFSET(AY$53,'Intermediate Data'!$BP58,$AU$48))))</f>
        <v>0</v>
      </c>
      <c r="BY58" s="91">
        <f ca="1">IF($BP58="","",IF(OFFSET(BD$53,'Intermediate Data'!$BP58,0)=-98,"Not published",IF(OFFSET(BD$53,'Intermediate Data'!$BP58,0)=-99,"No spec",OFFSET(BD$53,'Intermediate Data'!$BP58,0))))</f>
        <v>0.88</v>
      </c>
      <c r="BZ58" s="115" t="str">
        <f ca="1">IF($BP58="","",IF(OFFSET(BE$53,'Intermediate Data'!$BP58,0)=-98,"Unknown",IF(OFFSET(BE$53,'Intermediate Data'!$BP58,0)=-99,"N/A",OFFSET(BE$53,'Intermediate Data'!$BP58,0))))</f>
        <v>N/A</v>
      </c>
      <c r="CA58" s="115" t="str">
        <f ca="1">IF($BP58="","",IF(OFFSET(BF$53,'Intermediate Data'!$BP58,0)=-98,"Unknown",IF(OFFSET(BF$53,'Intermediate Data'!$BP58,0)=-99,"N/A",OFFSET(BF$53,'Intermediate Data'!$BP58,0))))</f>
        <v>N/A</v>
      </c>
      <c r="CB58" s="115" t="str">
        <f ca="1">IF($BP58="","",IF(OFFSET(BG$53,'Intermediate Data'!$BP58,0)=-98,"Unknown",IF(OFFSET(BG$53,'Intermediate Data'!$BP58,0)=-99,"N/A",OFFSET(BG$53,'Intermediate Data'!$BP58,0))))</f>
        <v>N/A</v>
      </c>
      <c r="CC58" s="115">
        <f ca="1">IF($BP58="","",IF(OFFSET(BH$53,'Intermediate Data'!$BP58,0)=-98,"Unknown",IF(OFFSET(BH$53,'Intermediate Data'!$BP58,0)=-99,"N/A",OFFSET(BH$53,'Intermediate Data'!$BP58,0))))</f>
        <v>40787</v>
      </c>
      <c r="CD58" s="115" t="str">
        <f ca="1">IF($BP58="","",IF(OFFSET(BI$53,'Intermediate Data'!$BP58,0)=-98,"Unknown",IF(OFFSET(BI$53,'Intermediate Data'!$BP58,0)=-99,"N/A",OFFSET(BI$53,'Intermediate Data'!$BP58,0))))</f>
        <v>Final</v>
      </c>
      <c r="CE58" s="115">
        <f ca="1">IF($BP58="","",IF(OFFSET(BJ$53,'Intermediate Data'!$BP58,0)=-98,"Unknown",IF(OFFSET(BJ$53,'Intermediate Data'!$BP58,0)=-99,"N/A",OFFSET(BJ$53,'Intermediate Data'!$BP58,0))))</f>
        <v>41974</v>
      </c>
      <c r="CF58" s="115" t="str">
        <f ca="1">IF($BP58="","",IF(OFFSET(BK$53,'Intermediate Data'!$BP58,0)=-98,"Unknown",IF(OFFSET(BK$53,'Intermediate Data'!$BP58,0)=-99,"N/A",OFFSET(BK$53,'Intermediate Data'!$BP58,0))))</f>
        <v>N/A</v>
      </c>
      <c r="CG58" s="115">
        <f ca="1">IF($BP58="","",IF(OFFSET(BL$53,'Intermediate Data'!$BP58,0)=-98,"Unknown",IF(OFFSET(BL$53,'Intermediate Data'!$BP58,0)=-99,"N/A",OFFSET(BL$53,'Intermediate Data'!$BP58,0))))</f>
        <v>41974</v>
      </c>
    </row>
    <row r="59" spans="1:86" x14ac:dyDescent="0.2">
      <c r="A59" s="91">
        <f>IF(DATA!F10='Intermediate Data'!$E$46,IF(OR($E$47=$C$27,$E$46=$B$4),DATA!A10,IF($G$47=DATA!D10,DATA!A10,"")),"")</f>
        <v>6</v>
      </c>
      <c r="B59" s="91">
        <f>IF($A59="","",DATA!CS10)</f>
        <v>119</v>
      </c>
      <c r="C59" s="91" t="str">
        <f>IF($A59="","",DATA!B10)</f>
        <v>Clothes dryer - Electric</v>
      </c>
      <c r="D59" s="91">
        <f ca="1">IF($A59="","",OFFSET(DATA!$G10,0,($D$48*5)))</f>
        <v>0.294904</v>
      </c>
      <c r="E59" s="91">
        <f ca="1">IF($A59="","",OFFSET(DATA!$G10,0,($D$48*5)+1))</f>
        <v>0.31014796666629402</v>
      </c>
      <c r="F59" s="91">
        <f ca="1">IF($A59="","",OFFSET(DATA!$G10,0,($D$48*5)+2))</f>
        <v>0.32840999999999998</v>
      </c>
      <c r="G59" s="91">
        <f ca="1">IF($A59="","",OFFSET(DATA!$G10,0,($D$48*5)+3))</f>
        <v>0.31706218820121751</v>
      </c>
      <c r="H59" s="91">
        <f ca="1">IF($A59="","",OFFSET(DATA!$G10,0,($D$48*5)+4))</f>
        <v>0.27181</v>
      </c>
      <c r="I59" s="91">
        <f t="shared" ca="1" si="3"/>
        <v>0.27181</v>
      </c>
      <c r="J59" s="91" t="str">
        <f t="shared" ca="1" si="4"/>
        <v>CLASS</v>
      </c>
      <c r="K59" s="91">
        <f ca="1">IF($A59="","",OFFSET(DATA!$AF10,0,($D$48*5)))</f>
        <v>-99</v>
      </c>
      <c r="L59" s="91">
        <f ca="1">IF($A59="","",OFFSET(DATA!$AF10,0,($D$48*5)+1))</f>
        <v>-99</v>
      </c>
      <c r="M59" s="91">
        <f ca="1">IF($A59="","",OFFSET(DATA!$AF10,0,($D$48*5)+2))</f>
        <v>-99</v>
      </c>
      <c r="N59" s="91">
        <f ca="1">IF($A59="","",OFFSET(DATA!$AF10,0,($D$48*5)+3))</f>
        <v>-99</v>
      </c>
      <c r="O59" s="91">
        <f ca="1">IF($A59="","",OFFSET(DATA!$AF10,0,($D$48*5)+4))</f>
        <v>-99</v>
      </c>
      <c r="P59" s="91">
        <f t="shared" ca="1" si="5"/>
        <v>-99</v>
      </c>
      <c r="Q59" s="91" t="str">
        <f t="shared" ca="1" si="6"/>
        <v/>
      </c>
      <c r="R59" s="91">
        <f>IF($A59="","",DATA!BE10)</f>
        <v>-99</v>
      </c>
      <c r="S59" s="91">
        <f>IF($A59="","",DATA!BI10)</f>
        <v>160</v>
      </c>
      <c r="T59" s="91">
        <f t="shared" ca="1" si="7"/>
        <v>0.27181</v>
      </c>
      <c r="U59" s="100">
        <f t="shared" ca="1" si="8"/>
        <v>0.26687499299154865</v>
      </c>
      <c r="V59" s="113">
        <f t="shared" ca="1" si="9"/>
        <v>0.70508439023289227</v>
      </c>
      <c r="W59" s="91">
        <f t="shared" ca="1" si="10"/>
        <v>23</v>
      </c>
      <c r="Y59" s="91" t="str">
        <f ca="1">IF($W59="","",IF(OFFSET(C$53,'Intermediate Data'!$W59,0)=-98,"Unknown",IF(OFFSET(C$53,'Intermediate Data'!$W59,0)=-99,"N/A",OFFSET(C$53,'Intermediate Data'!$W59,0))))</f>
        <v>Dishwasher</v>
      </c>
      <c r="Z59" s="91">
        <f ca="1">IF($W59="","",IF(OFFSET(D$53,'Intermediate Data'!$W59,0)=-98,"N/A",IF(OFFSET(D$53,'Intermediate Data'!$W59,0)=-99,"N/A",OFFSET(D$53,'Intermediate Data'!$W59,0))))</f>
        <v>0.69699999999999995</v>
      </c>
      <c r="AA59" s="91">
        <f ca="1">IF($W59="","",IF(OFFSET(E$53,'Intermediate Data'!$W59,0)=-98,"N/A",IF(OFFSET(E$53,'Intermediate Data'!$W59,0)=-99,"N/A",OFFSET(E$53,'Intermediate Data'!$W59,0))))</f>
        <v>0.63564418108614706</v>
      </c>
      <c r="AB59" s="91">
        <f ca="1">IF($W59="","",IF(OFFSET(F$53,'Intermediate Data'!$W59,0)=-98,"N/A",IF(OFFSET(F$53,'Intermediate Data'!$W59,0)=-99,"N/A",OFFSET(F$53,'Intermediate Data'!$W59,0))))</f>
        <v>0.68799999999999994</v>
      </c>
      <c r="AC59" s="91">
        <f ca="1">IF($W59="","",IF(OFFSET(G$53,'Intermediate Data'!$W59,0)=-98,"N/A",IF(OFFSET(G$53,'Intermediate Data'!$W59,0)=-99,"N/A",OFFSET(G$53,'Intermediate Data'!$W59,0))))</f>
        <v>0.69530310814947072</v>
      </c>
      <c r="AD59" s="91">
        <f ca="1">IF($W59="","",IF(OFFSET(H$53,'Intermediate Data'!$W59,0)=-98,"N/A",IF(OFFSET(H$53,'Intermediate Data'!$W59,0)=-99,"N/A",OFFSET(H$53,'Intermediate Data'!$W59,0))))</f>
        <v>0.71</v>
      </c>
      <c r="AE59" s="91">
        <f ca="1">IF($W59="","",IF(OFFSET(I$53,'Intermediate Data'!$W59,0)=-98,"N/A",IF(OFFSET(I$53,'Intermediate Data'!$W59,0)=-99,"N/A",OFFSET(I$53,'Intermediate Data'!$W59,0))))</f>
        <v>0.71</v>
      </c>
      <c r="AF59" s="91" t="str">
        <f ca="1">IF($W59="","",IF(OFFSET(J$53,'Intermediate Data'!$W59,0)=-98,"N/A",IF(OFFSET(J$53,'Intermediate Data'!$W59,0)=-99,"N/A",OFFSET(J$53,'Intermediate Data'!$W59,0))))</f>
        <v>CLASS</v>
      </c>
      <c r="AG59" s="91" t="str">
        <f ca="1">IF($W59="","",IF(OFFSET(K$53,'Intermediate Data'!$W59,0)=-98,"N/A",IF(OFFSET(K$53,'Intermediate Data'!$W59,0)=-99,"N/A",OFFSET(K$53,'Intermediate Data'!$W59,0))))</f>
        <v>N/A</v>
      </c>
      <c r="AH59" s="91" t="str">
        <f ca="1">IF($W59="","",IF(OFFSET(L$53,'Intermediate Data'!$W59,0)=-98,"N/A",IF(OFFSET(L$53,'Intermediate Data'!$W59,0)=-99,"N/A",OFFSET(L$53,'Intermediate Data'!$W59,0))))</f>
        <v>N/A</v>
      </c>
      <c r="AI59" s="91" t="str">
        <f ca="1">IF($W59="","",IF(OFFSET(M$53,'Intermediate Data'!$W59,0)=-98,"N/A",IF(OFFSET(M$53,'Intermediate Data'!$W59,0)=-99,"N/A",OFFSET(M$53,'Intermediate Data'!$W59,0))))</f>
        <v>N/A</v>
      </c>
      <c r="AJ59" s="91" t="str">
        <f ca="1">IF($W59="","",IF(OFFSET(N$53,'Intermediate Data'!$W59,0)=-98,"N/A",IF(OFFSET(N$53,'Intermediate Data'!$W59,0)=-99,"N/A",OFFSET(N$53,'Intermediate Data'!$W59,0))))</f>
        <v>N/A</v>
      </c>
      <c r="AK59" s="91" t="str">
        <f ca="1">IF($W59="","",IF(OFFSET(O$53,'Intermediate Data'!$W59,0)=-98,"N/A",IF(OFFSET(O$53,'Intermediate Data'!$W59,0)=-99,"N/A",OFFSET(O$53,'Intermediate Data'!$W59,0))))</f>
        <v>N/A</v>
      </c>
      <c r="AL59" s="91" t="str">
        <f ca="1">IF($W59="","",IF(OFFSET(P$53,'Intermediate Data'!$W59,0)=-98,"N/A",IF(OFFSET(P$53,'Intermediate Data'!$W59,0)=-99,"N/A",OFFSET(P$53,'Intermediate Data'!$W59,0))))</f>
        <v>N/A</v>
      </c>
      <c r="AM59" s="91" t="str">
        <f ca="1">IF($W59="","",IF(OFFSET(Q$53,'Intermediate Data'!$W59,0)=-98,"N/A",IF(OFFSET(Q$53,'Intermediate Data'!$W59,0)=-99,"N/A",OFFSET(Q$53,'Intermediate Data'!$W59,0))))</f>
        <v/>
      </c>
      <c r="AN59" s="91">
        <f ca="1">IF($W59="","",IF(OFFSET(R$53,'Intermediate Data'!$W59,0)=-98,"Not published",IF(OFFSET(R$53,'Intermediate Data'!$W59,0)=-99,"No spec",OFFSET(R$53,'Intermediate Data'!$W59,0))))</f>
        <v>0.89</v>
      </c>
      <c r="AO59" s="91">
        <f ca="1">IF($W59="","",IF(OFFSET(S$53,'Intermediate Data'!$W59,0)=-98,"Unknown",IF(OFFSET(S$53,'Intermediate Data'!$W59,0)=-99,"No spec",OFFSET(S$53,'Intermediate Data'!$W59,0))))</f>
        <v>8</v>
      </c>
      <c r="AR59" s="113">
        <f>IF(AND(DATA!$F10='Intermediate Data'!$AV$46,DATA!$E10="Tier 1"),IF(OR($AU$47=0,$AU$46=1),DATA!A10,IF(AND($AU$47=1,INDEX('Intermediate Data'!$AV$25:$AV$42,MATCH(DATA!$B10,'Intermediate Data'!$AU$25:$AU$42,0))=TRUE),DATA!A10,"")),"")</f>
        <v>6</v>
      </c>
      <c r="AS59" s="113" t="str">
        <f>IF($AR59="","",DATA!B10)</f>
        <v>Clothes dryer - Electric</v>
      </c>
      <c r="AT59" s="113">
        <f>IF(OR($AR59="",DATA!BF10=""),"",DATA!BF10)</f>
        <v>-98</v>
      </c>
      <c r="AU59" s="113">
        <f>IF(OR($AR59="",DATA!BH10=""),"",DATA!BH10)</f>
        <v>243.00000000000003</v>
      </c>
      <c r="AV59" s="113">
        <f>IF(OR($AR59="",DATA!BI10=""),"",DATA!BI10)</f>
        <v>160</v>
      </c>
      <c r="AW59" s="113" t="str">
        <f>IF(OR($AR59="",DATA!BJ10=""),"",DATA!BJ10)</f>
        <v/>
      </c>
      <c r="AX59" s="113" t="str">
        <f>IF(OR($AR59="",DATA!BK10=""),"",DATA!BK10)</f>
        <v/>
      </c>
      <c r="AY59" s="113">
        <f>IF($AR59="","",DATA!BO10)</f>
        <v>0</v>
      </c>
      <c r="AZ59" s="113">
        <f>IF($AR59="","",DATA!BP10)</f>
        <v>0</v>
      </c>
      <c r="BA59" s="113">
        <f>IF($AR59="","",DATA!BQ10)</f>
        <v>0</v>
      </c>
      <c r="BB59" s="113">
        <f>IF($AR59="","",DATA!BR10)</f>
        <v>0</v>
      </c>
      <c r="BC59" s="113">
        <f>IF($AR59="","",DATA!BS10)</f>
        <v>0</v>
      </c>
      <c r="BD59" s="113">
        <f>IF($AR59="","",DATA!BE10)</f>
        <v>-99</v>
      </c>
      <c r="BE59" s="113">
        <f>IF($AR59="","",DATA!CD10)</f>
        <v>34468</v>
      </c>
      <c r="BF59" s="113" t="str">
        <f>IF($AR59="","",DATA!CF10)</f>
        <v>Final</v>
      </c>
      <c r="BG59" s="113">
        <f>IF($AR59="","",DATA!CG10)</f>
        <v>42005</v>
      </c>
      <c r="BH59" s="113" t="str">
        <f>IF($AR59="","",DATA!CI10)</f>
        <v>N/A</v>
      </c>
      <c r="BI59" s="113" t="str">
        <f>IF($AR59="","",DATA!CK10)</f>
        <v>In Process</v>
      </c>
      <c r="BJ59" s="179">
        <f>IF($AR59="","",DATA!CL10)</f>
        <v>42005</v>
      </c>
      <c r="BK59" s="179" t="str">
        <f>IF($AR59="","",DATA!CN10)</f>
        <v>N/A</v>
      </c>
      <c r="BL59" s="114">
        <f t="shared" si="11"/>
        <v>42005</v>
      </c>
      <c r="BM59" s="91">
        <f t="shared" ca="1" si="2"/>
        <v>160</v>
      </c>
      <c r="BN59" s="100">
        <f t="shared" ca="1" si="12"/>
        <v>160.00005899999999</v>
      </c>
      <c r="BO59" s="91">
        <f t="shared" ca="1" si="13"/>
        <v>70.000065000000006</v>
      </c>
      <c r="BP59" s="91">
        <f t="shared" ca="1" si="14"/>
        <v>12</v>
      </c>
      <c r="BR59" s="91" t="str">
        <f ca="1">IF($BP59="","",IF(OFFSET(AS$53,'Intermediate Data'!$BP59,0)=-98,"Unknown",IF(OFFSET(AS$53,'Intermediate Data'!$BP59,0)=-99,"N/A",OFFSET(AS$53,'Intermediate Data'!$BP59,0))))</f>
        <v>Compact audio</v>
      </c>
      <c r="BS59" s="91">
        <f ca="1">IF($BP59="","",IF(OFFSET(AT$53,'Intermediate Data'!$BP59,0)=-98,"Not collected",IF(OFFSET(AT$53,'Intermediate Data'!$BP59,0)=-99,"N/A",OFFSET(AT$53,'Intermediate Data'!$BP59,0))))</f>
        <v>105</v>
      </c>
      <c r="BT59" s="91">
        <f ca="1">IF($BP59="","",IF(OFFSET(AU$53,'Intermediate Data'!$BP59,0)=-98,"Unknown",IF(OFFSET(AU$53,'Intermediate Data'!$BP59,0)=-99,"N/A",OFFSET(AU$53,'Intermediate Data'!$BP59,0))))</f>
        <v>36</v>
      </c>
      <c r="BU59" s="127">
        <f ca="1">IF($BP59="","",IF(OFFSET(AV$53,'Intermediate Data'!$BP59,0)=-98,"Unknown",IF(OFFSET(AV$53,'Intermediate Data'!$BP59,0)=-99,"No spec",OFFSET(AV$53,'Intermediate Data'!$BP59,0))))</f>
        <v>70</v>
      </c>
      <c r="BV59" s="127" t="str">
        <f ca="1">IF($BP59="","",IF(OFFSET(AW$53,'Intermediate Data'!$BP59,0)=-98,"Unknown",IF(OFFSET(AW$53,'Intermediate Data'!$BP59,0)=-99,"N/A",OFFSET(AW$53,'Intermediate Data'!$BP59,0))))</f>
        <v/>
      </c>
      <c r="BW59" s="91" t="str">
        <f ca="1">IF($BP59="","",IF(OFFSET(AX$53,'Intermediate Data'!$BP59,0)=-98,"Unknown",IF(OFFSET(AX$53,'Intermediate Data'!$BP59,0)=-99,"N/A",OFFSET(AX$53,'Intermediate Data'!$BP59,0))))</f>
        <v/>
      </c>
      <c r="BX59" s="91">
        <f ca="1">IF($BP59="","",IF(OFFSET(AY$53,'Intermediate Data'!$BP59,$AU$48)=-98,"Unknown",IF(OFFSET(AY$53,'Intermediate Data'!$BP59,$AU$48)=-99,"N/A",OFFSET(AY$53,'Intermediate Data'!$BP59,$AU$48))))</f>
        <v>0</v>
      </c>
      <c r="BY59" s="91">
        <f ca="1">IF($BP59="","",IF(OFFSET(BD$53,'Intermediate Data'!$BP59,0)=-98,"Not published",IF(OFFSET(BD$53,'Intermediate Data'!$BP59,0)=-99,"No spec",OFFSET(BD$53,'Intermediate Data'!$BP59,0))))</f>
        <v>0.13</v>
      </c>
      <c r="BZ59" s="115" t="str">
        <f ca="1">IF($BP59="","",IF(OFFSET(BE$53,'Intermediate Data'!$BP59,0)=-98,"Unknown",IF(OFFSET(BE$53,'Intermediate Data'!$BP59,0)=-99,"N/A",OFFSET(BE$53,'Intermediate Data'!$BP59,0))))</f>
        <v>N/A</v>
      </c>
      <c r="CA59" s="115" t="str">
        <f ca="1">IF($BP59="","",IF(OFFSET(BF$53,'Intermediate Data'!$BP59,0)=-98,"Unknown",IF(OFFSET(BF$53,'Intermediate Data'!$BP59,0)=-99,"N/A",OFFSET(BF$53,'Intermediate Data'!$BP59,0))))</f>
        <v>N/A</v>
      </c>
      <c r="CB59" s="115" t="str">
        <f ca="1">IF($BP59="","",IF(OFFSET(BG$53,'Intermediate Data'!$BP59,0)=-98,"Unknown",IF(OFFSET(BG$53,'Intermediate Data'!$BP59,0)=-99,"N/A",OFFSET(BG$53,'Intermediate Data'!$BP59,0))))</f>
        <v>N/A</v>
      </c>
      <c r="CC59" s="115">
        <f ca="1">IF($BP59="","",IF(OFFSET(BH$53,'Intermediate Data'!$BP59,0)=-98,"Unknown",IF(OFFSET(BH$53,'Intermediate Data'!$BP59,0)=-99,"N/A",OFFSET(BH$53,'Intermediate Data'!$BP59,0))))</f>
        <v>41395</v>
      </c>
      <c r="CD59" s="115" t="str">
        <f ca="1">IF($BP59="","",IF(OFFSET(BI$53,'Intermediate Data'!$BP59,0)=-98,"Unknown",IF(OFFSET(BI$53,'Intermediate Data'!$BP59,0)=-99,"N/A",OFFSET(BI$53,'Intermediate Data'!$BP59,0))))</f>
        <v>N/A</v>
      </c>
      <c r="CE59" s="115" t="str">
        <f ca="1">IF($BP59="","",IF(OFFSET(BJ$53,'Intermediate Data'!$BP59,0)=-98,"Unknown",IF(OFFSET(BJ$53,'Intermediate Data'!$BP59,0)=-99,"N/A",OFFSET(BJ$53,'Intermediate Data'!$BP59,0))))</f>
        <v>N/A</v>
      </c>
      <c r="CF59" s="115">
        <f ca="1">IF($BP59="","",IF(OFFSET(BK$53,'Intermediate Data'!$BP59,0)=-98,"Unknown",IF(OFFSET(BK$53,'Intermediate Data'!$BP59,0)=-99,"N/A",OFFSET(BK$53,'Intermediate Data'!$BP59,0))))</f>
        <v>39083</v>
      </c>
      <c r="CG59" s="115" t="str">
        <f ca="1">IF($BP59="","",IF(OFFSET(BL$53,'Intermediate Data'!$BP59,0)=-98,"Unknown",IF(OFFSET(BL$53,'Intermediate Data'!$BP59,0)=-99,"N/A",OFFSET(BL$53,'Intermediate Data'!$BP59,0))))</f>
        <v/>
      </c>
    </row>
    <row r="60" spans="1:86" x14ac:dyDescent="0.2">
      <c r="A60" s="91" t="str">
        <f>IF(DATA!F11='Intermediate Data'!$E$46,IF(OR($E$47=$C$27,$E$46=$B$4),DATA!A11,IF($G$47=DATA!D11,DATA!A11,"")),"")</f>
        <v/>
      </c>
      <c r="B60" s="91" t="str">
        <f>IF($A60="","",DATA!CS11)</f>
        <v/>
      </c>
      <c r="C60" s="91" t="str">
        <f>IF($A60="","",DATA!B11)</f>
        <v/>
      </c>
      <c r="D60" s="91" t="str">
        <f ca="1">IF($A60="","",OFFSET(DATA!$G11,0,($D$48*5)))</f>
        <v/>
      </c>
      <c r="E60" s="91" t="str">
        <f ca="1">IF($A60="","",OFFSET(DATA!$G11,0,($D$48*5)+1))</f>
        <v/>
      </c>
      <c r="F60" s="91" t="str">
        <f ca="1">IF($A60="","",OFFSET(DATA!$G11,0,($D$48*5)+2))</f>
        <v/>
      </c>
      <c r="G60" s="91" t="str">
        <f ca="1">IF($A60="","",OFFSET(DATA!$G11,0,($D$48*5)+3))</f>
        <v/>
      </c>
      <c r="H60" s="91" t="str">
        <f ca="1">IF($A60="","",OFFSET(DATA!$G11,0,($D$48*5)+4))</f>
        <v/>
      </c>
      <c r="I60" s="91" t="str">
        <f t="shared" si="3"/>
        <v/>
      </c>
      <c r="J60" s="91" t="str">
        <f t="shared" si="4"/>
        <v/>
      </c>
      <c r="K60" s="91" t="str">
        <f ca="1">IF($A60="","",OFFSET(DATA!$AF11,0,($D$48*5)))</f>
        <v/>
      </c>
      <c r="L60" s="91" t="str">
        <f ca="1">IF($A60="","",OFFSET(DATA!$AF11,0,($D$48*5)+1))</f>
        <v/>
      </c>
      <c r="M60" s="91" t="str">
        <f ca="1">IF($A60="","",OFFSET(DATA!$AF11,0,($D$48*5)+2))</f>
        <v/>
      </c>
      <c r="N60" s="91" t="str">
        <f ca="1">IF($A60="","",OFFSET(DATA!$AF11,0,($D$48*5)+3))</f>
        <v/>
      </c>
      <c r="O60" s="91" t="str">
        <f ca="1">IF($A60="","",OFFSET(DATA!$AF11,0,($D$48*5)+4))</f>
        <v/>
      </c>
      <c r="P60" s="91" t="str">
        <f t="shared" si="5"/>
        <v/>
      </c>
      <c r="Q60" s="91" t="str">
        <f t="shared" si="6"/>
        <v/>
      </c>
      <c r="R60" s="91" t="str">
        <f>IF($A60="","",DATA!BE11)</f>
        <v/>
      </c>
      <c r="S60" s="91" t="str">
        <f>IF($A60="","",DATA!BI11)</f>
        <v/>
      </c>
      <c r="T60" s="91" t="str">
        <f t="shared" ca="1" si="7"/>
        <v/>
      </c>
      <c r="U60" s="100" t="str">
        <f t="shared" si="8"/>
        <v/>
      </c>
      <c r="V60" s="113">
        <f t="shared" ca="1" si="9"/>
        <v>0.6844491137711497</v>
      </c>
      <c r="W60" s="91">
        <f t="shared" ca="1" si="10"/>
        <v>17</v>
      </c>
      <c r="Y60" s="91" t="str">
        <f ca="1">IF($W60="","",IF(OFFSET(C$53,'Intermediate Data'!$W60,0)=-98,"Unknown",IF(OFFSET(C$53,'Intermediate Data'!$W60,0)=-99,"N/A",OFFSET(C$53,'Intermediate Data'!$W60,0))))</f>
        <v>Furnace - Fan</v>
      </c>
      <c r="Z60" s="91">
        <f ca="1">IF($W60="","",IF(OFFSET(D$53,'Intermediate Data'!$W60,0)=-98,"N/A",IF(OFFSET(D$53,'Intermediate Data'!$W60,0)=-99,"N/A",OFFSET(D$53,'Intermediate Data'!$W60,0))))</f>
        <v>0.58269199999999999</v>
      </c>
      <c r="AA60" s="91">
        <f ca="1">IF($W60="","",IF(OFFSET(E$53,'Intermediate Data'!$W60,0)=-98,"N/A",IF(OFFSET(E$53,'Intermediate Data'!$W60,0)=-99,"N/A",OFFSET(E$53,'Intermediate Data'!$W60,0))))</f>
        <v>0.67590187079030495</v>
      </c>
      <c r="AB60" s="91">
        <f ca="1">IF($W60="","",IF(OFFSET(F$53,'Intermediate Data'!$W60,0)=-98,"N/A",IF(OFFSET(F$53,'Intermediate Data'!$W60,0)=-99,"N/A",OFFSET(F$53,'Intermediate Data'!$W60,0))))</f>
        <v>0.69460800000000011</v>
      </c>
      <c r="AC60" s="91">
        <f ca="1">IF($W60="","",IF(OFFSET(G$53,'Intermediate Data'!$W60,0)=-98,"N/A",IF(OFFSET(G$53,'Intermediate Data'!$W60,0)=-99,"N/A",OFFSET(G$53,'Intermediate Data'!$W60,0))))</f>
        <v>0.76206924418829702</v>
      </c>
      <c r="AD60" s="91">
        <f ca="1">IF($W60="","",IF(OFFSET(H$53,'Intermediate Data'!$W60,0)=-98,"N/A",IF(OFFSET(H$53,'Intermediate Data'!$W60,0)=-99,"N/A",OFFSET(H$53,'Intermediate Data'!$W60,0))))</f>
        <v>0.68936399999999998</v>
      </c>
      <c r="AE60" s="91">
        <f ca="1">IF($W60="","",IF(OFFSET(I$53,'Intermediate Data'!$W60,0)=-98,"N/A",IF(OFFSET(I$53,'Intermediate Data'!$W60,0)=-99,"N/A",OFFSET(I$53,'Intermediate Data'!$W60,0))))</f>
        <v>0.68936399999999998</v>
      </c>
      <c r="AF60" s="91" t="str">
        <f ca="1">IF($W60="","",IF(OFFSET(J$53,'Intermediate Data'!$W60,0)=-98,"N/A",IF(OFFSET(J$53,'Intermediate Data'!$W60,0)=-99,"N/A",OFFSET(J$53,'Intermediate Data'!$W60,0))))</f>
        <v>CLASS</v>
      </c>
      <c r="AG60" s="91" t="str">
        <f ca="1">IF($W60="","",IF(OFFSET(K$53,'Intermediate Data'!$W60,0)=-98,"N/A",IF(OFFSET(K$53,'Intermediate Data'!$W60,0)=-99,"N/A",OFFSET(K$53,'Intermediate Data'!$W60,0))))</f>
        <v>N/A</v>
      </c>
      <c r="AH60" s="91" t="str">
        <f ca="1">IF($W60="","",IF(OFFSET(L$53,'Intermediate Data'!$W60,0)=-98,"N/A",IF(OFFSET(L$53,'Intermediate Data'!$W60,0)=-99,"N/A",OFFSET(L$53,'Intermediate Data'!$W60,0))))</f>
        <v>N/A</v>
      </c>
      <c r="AI60" s="91" t="str">
        <f ca="1">IF($W60="","",IF(OFFSET(M$53,'Intermediate Data'!$W60,0)=-98,"N/A",IF(OFFSET(M$53,'Intermediate Data'!$W60,0)=-99,"N/A",OFFSET(M$53,'Intermediate Data'!$W60,0))))</f>
        <v>N/A</v>
      </c>
      <c r="AJ60" s="91" t="str">
        <f ca="1">IF($W60="","",IF(OFFSET(N$53,'Intermediate Data'!$W60,0)=-98,"N/A",IF(OFFSET(N$53,'Intermediate Data'!$W60,0)=-99,"N/A",OFFSET(N$53,'Intermediate Data'!$W60,0))))</f>
        <v>N/A</v>
      </c>
      <c r="AK60" s="91" t="str">
        <f ca="1">IF($W60="","",IF(OFFSET(O$53,'Intermediate Data'!$W60,0)=-98,"N/A",IF(OFFSET(O$53,'Intermediate Data'!$W60,0)=-99,"N/A",OFFSET(O$53,'Intermediate Data'!$W60,0))))</f>
        <v>N/A</v>
      </c>
      <c r="AL60" s="91" t="str">
        <f ca="1">IF($W60="","",IF(OFFSET(P$53,'Intermediate Data'!$W60,0)=-98,"N/A",IF(OFFSET(P$53,'Intermediate Data'!$W60,0)=-99,"N/A",OFFSET(P$53,'Intermediate Data'!$W60,0))))</f>
        <v>N/A</v>
      </c>
      <c r="AM60" s="91" t="str">
        <f ca="1">IF($W60="","",IF(OFFSET(Q$53,'Intermediate Data'!$W60,0)=-98,"N/A",IF(OFFSET(Q$53,'Intermediate Data'!$W60,0)=-99,"N/A",OFFSET(Q$53,'Intermediate Data'!$W60,0))))</f>
        <v/>
      </c>
      <c r="AN60" s="91" t="str">
        <f ca="1">IF($W60="","",IF(OFFSET(R$53,'Intermediate Data'!$W60,0)=-98,"Not published",IF(OFFSET(R$53,'Intermediate Data'!$W60,0)=-99,"No spec",OFFSET(R$53,'Intermediate Data'!$W60,0))))</f>
        <v>Not published</v>
      </c>
      <c r="AO60" s="91">
        <f ca="1">IF($W60="","",IF(OFFSET(S$53,'Intermediate Data'!$W60,0)=-98,"Unknown",IF(OFFSET(S$53,'Intermediate Data'!$W60,0)=-99,"No spec",OFFSET(S$53,'Intermediate Data'!$W60,0))))</f>
        <v>55</v>
      </c>
      <c r="AR60" s="113" t="str">
        <f>IF(AND(DATA!$F11='Intermediate Data'!$AV$46,DATA!$E11="Tier 1"),IF(OR($AU$47=0,$AU$46=1),DATA!A11,IF(AND($AU$47=1,INDEX('Intermediate Data'!$AV$25:$AV$42,MATCH(DATA!$B11,'Intermediate Data'!$AU$25:$AU$42,0))=TRUE),DATA!A11,"")),"")</f>
        <v/>
      </c>
      <c r="AS60" s="113" t="str">
        <f>IF($AR60="","",DATA!B11)</f>
        <v/>
      </c>
      <c r="AT60" s="113" t="str">
        <f>IF(OR($AR60="",DATA!BF11=""),"",DATA!BF11)</f>
        <v/>
      </c>
      <c r="AU60" s="113" t="str">
        <f>IF(OR($AR60="",DATA!BH11=""),"",DATA!BH11)</f>
        <v/>
      </c>
      <c r="AV60" s="113" t="str">
        <f>IF(OR($AR60="",DATA!BI11=""),"",DATA!BI11)</f>
        <v/>
      </c>
      <c r="AW60" s="113" t="str">
        <f>IF(OR($AR60="",DATA!BJ11=""),"",DATA!BJ11)</f>
        <v/>
      </c>
      <c r="AX60" s="113" t="str">
        <f>IF(OR($AR60="",DATA!BK11=""),"",DATA!BK11)</f>
        <v/>
      </c>
      <c r="AY60" s="113" t="str">
        <f>IF($AR60="","",DATA!BO11)</f>
        <v/>
      </c>
      <c r="AZ60" s="113" t="str">
        <f>IF($AR60="","",DATA!BP11)</f>
        <v/>
      </c>
      <c r="BA60" s="113" t="str">
        <f>IF($AR60="","",DATA!BQ11)</f>
        <v/>
      </c>
      <c r="BB60" s="113" t="str">
        <f>IF($AR60="","",DATA!BR11)</f>
        <v/>
      </c>
      <c r="BC60" s="113" t="str">
        <f>IF($AR60="","",DATA!BS11)</f>
        <v/>
      </c>
      <c r="BD60" s="113" t="str">
        <f>IF($AR60="","",DATA!BE11)</f>
        <v/>
      </c>
      <c r="BE60" s="113" t="str">
        <f>IF($AR60="","",DATA!CD11)</f>
        <v/>
      </c>
      <c r="BF60" s="113" t="str">
        <f>IF($AR60="","",DATA!CF11)</f>
        <v/>
      </c>
      <c r="BG60" s="113" t="str">
        <f>IF($AR60="","",DATA!CG11)</f>
        <v/>
      </c>
      <c r="BH60" s="113" t="str">
        <f>IF($AR60="","",DATA!CI11)</f>
        <v/>
      </c>
      <c r="BI60" s="113" t="str">
        <f>IF($AR60="","",DATA!CK11)</f>
        <v/>
      </c>
      <c r="BJ60" s="179" t="str">
        <f>IF($AR60="","",DATA!CL11)</f>
        <v/>
      </c>
      <c r="BK60" s="179" t="str">
        <f>IF($AR60="","",DATA!CN11)</f>
        <v/>
      </c>
      <c r="BL60" s="114" t="str">
        <f t="shared" si="11"/>
        <v/>
      </c>
      <c r="BM60" s="91" t="str">
        <f t="shared" ca="1" si="2"/>
        <v/>
      </c>
      <c r="BN60" s="100" t="str">
        <f t="shared" si="12"/>
        <v/>
      </c>
      <c r="BO60" s="91">
        <f t="shared" ca="1" si="13"/>
        <v>66.000071000000005</v>
      </c>
      <c r="BP60" s="91">
        <f t="shared" ca="1" si="14"/>
        <v>18</v>
      </c>
      <c r="BR60" s="91" t="str">
        <f ca="1">IF($BP60="","",IF(OFFSET(AS$53,'Intermediate Data'!$BP60,0)=-98,"Unknown",IF(OFFSET(AS$53,'Intermediate Data'!$BP60,0)=-99,"N/A",OFFSET(AS$53,'Intermediate Data'!$BP60,0))))</f>
        <v>Desktop (non-portable computer)</v>
      </c>
      <c r="BS60" s="91">
        <f ca="1">IF($BP60="","",IF(OFFSET(AT$53,'Intermediate Data'!$BP60,0)=-98,"Not collected",IF(OFFSET(AT$53,'Intermediate Data'!$BP60,0)=-99,"N/A",OFFSET(AT$53,'Intermediate Data'!$BP60,0))))</f>
        <v>183</v>
      </c>
      <c r="BT60" s="91">
        <f ca="1">IF($BP60="","",IF(OFFSET(AU$53,'Intermediate Data'!$BP60,0)=-98,"Unknown",IF(OFFSET(AU$53,'Intermediate Data'!$BP60,0)=-99,"N/A",OFFSET(AU$53,'Intermediate Data'!$BP60,0))))</f>
        <v>177.1</v>
      </c>
      <c r="BU60" s="127">
        <f ca="1">IF($BP60="","",IF(OFFSET(AV$53,'Intermediate Data'!$BP60,0)=-98,"Unknown",IF(OFFSET(AV$53,'Intermediate Data'!$BP60,0)=-99,"No spec",OFFSET(AV$53,'Intermediate Data'!$BP60,0))))</f>
        <v>66</v>
      </c>
      <c r="BV60" s="127" t="str">
        <f ca="1">IF($BP60="","",IF(OFFSET(AW$53,'Intermediate Data'!$BP60,0)=-98,"Unknown",IF(OFFSET(AW$53,'Intermediate Data'!$BP60,0)=-99,"N/A",OFFSET(AW$53,'Intermediate Data'!$BP60,0))))</f>
        <v/>
      </c>
      <c r="BW60" s="91" t="str">
        <f ca="1">IF($BP60="","",IF(OFFSET(AX$53,'Intermediate Data'!$BP60,0)=-98,"Unknown",IF(OFFSET(AX$53,'Intermediate Data'!$BP60,0)=-99,"N/A",OFFSET(AX$53,'Intermediate Data'!$BP60,0))))</f>
        <v/>
      </c>
      <c r="BX60" s="91">
        <f ca="1">IF($BP60="","",IF(OFFSET(AY$53,'Intermediate Data'!$BP60,$AU$48)=-98,"Unknown",IF(OFFSET(AY$53,'Intermediate Data'!$BP60,$AU$48)=-99,"N/A",OFFSET(AY$53,'Intermediate Data'!$BP60,$AU$48))))</f>
        <v>0</v>
      </c>
      <c r="BY60" s="91">
        <f ca="1">IF($BP60="","",IF(OFFSET(BD$53,'Intermediate Data'!$BP60,0)=-98,"Not published",IF(OFFSET(BD$53,'Intermediate Data'!$BP60,0)=-99,"No spec",OFFSET(BD$53,'Intermediate Data'!$BP60,0))))</f>
        <v>0.21</v>
      </c>
      <c r="BZ60" s="115" t="str">
        <f ca="1">IF($BP60="","",IF(OFFSET(BE$53,'Intermediate Data'!$BP60,0)=-98,"Unknown",IF(OFFSET(BE$53,'Intermediate Data'!$BP60,0)=-99,"N/A",OFFSET(BE$53,'Intermediate Data'!$BP60,0))))</f>
        <v>N/A</v>
      </c>
      <c r="CA60" s="115" t="str">
        <f ca="1">IF($BP60="","",IF(OFFSET(BF$53,'Intermediate Data'!$BP60,0)=-98,"Unknown",IF(OFFSET(BF$53,'Intermediate Data'!$BP60,0)=-99,"N/A",OFFSET(BF$53,'Intermediate Data'!$BP60,0))))</f>
        <v>N/A</v>
      </c>
      <c r="CB60" s="115" t="str">
        <f ca="1">IF($BP60="","",IF(OFFSET(BG$53,'Intermediate Data'!$BP60,0)=-98,"Unknown",IF(OFFSET(BG$53,'Intermediate Data'!$BP60,0)=-99,"N/A",OFFSET(BG$53,'Intermediate Data'!$BP60,0))))</f>
        <v>N/A</v>
      </c>
      <c r="CC60" s="115">
        <f ca="1">IF($BP60="","",IF(OFFSET(BH$53,'Intermediate Data'!$BP60,0)=-98,"Unknown",IF(OFFSET(BH$53,'Intermediate Data'!$BP60,0)=-99,"N/A",OFFSET(BH$53,'Intermediate Data'!$BP60,0))))</f>
        <v>41792</v>
      </c>
      <c r="CD60" s="115" t="str">
        <f ca="1">IF($BP60="","",IF(OFFSET(BI$53,'Intermediate Data'!$BP60,0)=-98,"Unknown",IF(OFFSET(BI$53,'Intermediate Data'!$BP60,0)=-99,"N/A",OFFSET(BI$53,'Intermediate Data'!$BP60,0))))</f>
        <v>N/A</v>
      </c>
      <c r="CE60" s="115" t="str">
        <f ca="1">IF($BP60="","",IF(OFFSET(BJ$53,'Intermediate Data'!$BP60,0)=-98,"Unknown",IF(OFFSET(BJ$53,'Intermediate Data'!$BP60,0)=-99,"N/A",OFFSET(BJ$53,'Intermediate Data'!$BP60,0))))</f>
        <v>N/A</v>
      </c>
      <c r="CF60" s="115" t="str">
        <f ca="1">IF($BP60="","",IF(OFFSET(BK$53,'Intermediate Data'!$BP60,0)=-98,"Unknown",IF(OFFSET(BK$53,'Intermediate Data'!$BP60,0)=-99,"N/A",OFFSET(BK$53,'Intermediate Data'!$BP60,0))))</f>
        <v>N/A</v>
      </c>
      <c r="CG60" s="115" t="str">
        <f ca="1">IF($BP60="","",IF(OFFSET(BL$53,'Intermediate Data'!$BP60,0)=-98,"Unknown",IF(OFFSET(BL$53,'Intermediate Data'!$BP60,0)=-99,"N/A",OFFSET(BL$53,'Intermediate Data'!$BP60,0))))</f>
        <v/>
      </c>
    </row>
    <row r="61" spans="1:86" x14ac:dyDescent="0.2">
      <c r="A61" s="91">
        <f>IF(DATA!F12='Intermediate Data'!$E$46,IF(OR($E$47=$C$27,$E$46=$B$4),DATA!A12,IF($G$47=DATA!D12,DATA!A12,"")),"")</f>
        <v>8</v>
      </c>
      <c r="B61" s="91">
        <f>IF($A61="","",DATA!CS12)</f>
        <v>65</v>
      </c>
      <c r="C61" s="91" t="str">
        <f>IF($A61="","",DATA!B12)</f>
        <v>Microwave oven</v>
      </c>
      <c r="D61" s="91">
        <f ca="1">IF($A61="","",OFFSET(DATA!$G12,0,($D$48*5)))</f>
        <v>-99</v>
      </c>
      <c r="E61" s="91">
        <f ca="1">IF($A61="","",OFFSET(DATA!$G12,0,($D$48*5)+1))</f>
        <v>0.95128559283769853</v>
      </c>
      <c r="F61" s="91">
        <f ca="1">IF($A61="","",OFFSET(DATA!$G12,0,($D$48*5)+2))</f>
        <v>-99</v>
      </c>
      <c r="G61" s="91">
        <f ca="1">IF($A61="","",OFFSET(DATA!$G12,0,($D$48*5)+3))</f>
        <v>0.86414298720496718</v>
      </c>
      <c r="H61" s="91">
        <f ca="1">IF($A61="","",OFFSET(DATA!$G12,0,($D$48*5)+4))</f>
        <v>-99</v>
      </c>
      <c r="I61" s="91">
        <f t="shared" ca="1" si="3"/>
        <v>0.86414298720496718</v>
      </c>
      <c r="J61" s="91" t="str">
        <f t="shared" ca="1" si="4"/>
        <v>RASS</v>
      </c>
      <c r="K61" s="91">
        <f ca="1">IF($A61="","",OFFSET(DATA!$AF12,0,($D$48*5)))</f>
        <v>-99</v>
      </c>
      <c r="L61" s="91">
        <f ca="1">IF($A61="","",OFFSET(DATA!$AF12,0,($D$48*5)+1))</f>
        <v>-99</v>
      </c>
      <c r="M61" s="91">
        <f ca="1">IF($A61="","",OFFSET(DATA!$AF12,0,($D$48*5)+2))</f>
        <v>-99</v>
      </c>
      <c r="N61" s="91">
        <f ca="1">IF($A61="","",OFFSET(DATA!$AF12,0,($D$48*5)+3))</f>
        <v>-99</v>
      </c>
      <c r="O61" s="91">
        <f ca="1">IF($A61="","",OFFSET(DATA!$AF12,0,($D$48*5)+4))</f>
        <v>-99</v>
      </c>
      <c r="P61" s="91">
        <f t="shared" ca="1" si="5"/>
        <v>-99</v>
      </c>
      <c r="Q61" s="91" t="str">
        <f t="shared" ca="1" si="6"/>
        <v/>
      </c>
      <c r="R61" s="91">
        <f>IF($A61="","",DATA!BE12)</f>
        <v>-99</v>
      </c>
      <c r="S61" s="91">
        <f>IF($A61="","",DATA!BI12)</f>
        <v>-99</v>
      </c>
      <c r="T61" s="91">
        <f t="shared" ca="1" si="7"/>
        <v>0.86414298720496718</v>
      </c>
      <c r="U61" s="100">
        <f t="shared" ca="1" si="8"/>
        <v>0.85723978353063968</v>
      </c>
      <c r="V61" s="113">
        <f t="shared" ca="1" si="9"/>
        <v>0.63143242437541891</v>
      </c>
      <c r="W61" s="91">
        <f t="shared" ca="1" si="10"/>
        <v>15</v>
      </c>
      <c r="Y61" s="91" t="str">
        <f ca="1">IF($W61="","",IF(OFFSET(C$53,'Intermediate Data'!$W61,0)=-98,"Unknown",IF(OFFSET(C$53,'Intermediate Data'!$W61,0)=-99,"N/A",OFFSET(C$53,'Intermediate Data'!$W61,0))))</f>
        <v>Network equipment</v>
      </c>
      <c r="Z61" s="91" t="str">
        <f ca="1">IF($W61="","",IF(OFFSET(D$53,'Intermediate Data'!$W61,0)=-98,"N/A",IF(OFFSET(D$53,'Intermediate Data'!$W61,0)=-99,"N/A",OFFSET(D$53,'Intermediate Data'!$W61,0))))</f>
        <v>N/A</v>
      </c>
      <c r="AA61" s="91">
        <f ca="1">IF($W61="","",IF(OFFSET(E$53,'Intermediate Data'!$W61,0)=-98,"N/A",IF(OFFSET(E$53,'Intermediate Data'!$W61,0)=-99,"N/A",OFFSET(E$53,'Intermediate Data'!$W61,0))))</f>
        <v>0.31656002225626545</v>
      </c>
      <c r="AB61" s="91" t="str">
        <f ca="1">IF($W61="","",IF(OFFSET(F$53,'Intermediate Data'!$W61,0)=-98,"N/A",IF(OFFSET(F$53,'Intermediate Data'!$W61,0)=-99,"N/A",OFFSET(F$53,'Intermediate Data'!$W61,0))))</f>
        <v>N/A</v>
      </c>
      <c r="AC61" s="91">
        <f ca="1">IF($W61="","",IF(OFFSET(G$53,'Intermediate Data'!$W61,0)=-98,"N/A",IF(OFFSET(G$53,'Intermediate Data'!$W61,0)=-99,"N/A",OFFSET(G$53,'Intermediate Data'!$W61,0))))</f>
        <v>0.6363562558276038</v>
      </c>
      <c r="AD61" s="91" t="str">
        <f ca="1">IF($W61="","",IF(OFFSET(H$53,'Intermediate Data'!$W61,0)=-98,"N/A",IF(OFFSET(H$53,'Intermediate Data'!$W61,0)=-99,"N/A",OFFSET(H$53,'Intermediate Data'!$W61,0))))</f>
        <v>N/A</v>
      </c>
      <c r="AE61" s="91">
        <f ca="1">IF($W61="","",IF(OFFSET(I$53,'Intermediate Data'!$W61,0)=-98,"N/A",IF(OFFSET(I$53,'Intermediate Data'!$W61,0)=-99,"N/A",OFFSET(I$53,'Intermediate Data'!$W61,0))))</f>
        <v>0.6363562558276038</v>
      </c>
      <c r="AF61" s="91" t="str">
        <f ca="1">IF($W61="","",IF(OFFSET(J$53,'Intermediate Data'!$W61,0)=-98,"N/A",IF(OFFSET(J$53,'Intermediate Data'!$W61,0)=-99,"N/A",OFFSET(J$53,'Intermediate Data'!$W61,0))))</f>
        <v>RASS</v>
      </c>
      <c r="AG61" s="91" t="str">
        <f ca="1">IF($W61="","",IF(OFFSET(K$53,'Intermediate Data'!$W61,0)=-98,"N/A",IF(OFFSET(K$53,'Intermediate Data'!$W61,0)=-99,"N/A",OFFSET(K$53,'Intermediate Data'!$W61,0))))</f>
        <v>N/A</v>
      </c>
      <c r="AH61" s="91">
        <f ca="1">IF($W61="","",IF(OFFSET(L$53,'Intermediate Data'!$W61,0)=-98,"N/A",IF(OFFSET(L$53,'Intermediate Data'!$W61,0)=-99,"N/A",OFFSET(L$53,'Intermediate Data'!$W61,0))))</f>
        <v>0.35040677506377932</v>
      </c>
      <c r="AI61" s="91" t="str">
        <f ca="1">IF($W61="","",IF(OFFSET(M$53,'Intermediate Data'!$W61,0)=-98,"N/A",IF(OFFSET(M$53,'Intermediate Data'!$W61,0)=-99,"N/A",OFFSET(M$53,'Intermediate Data'!$W61,0))))</f>
        <v>N/A</v>
      </c>
      <c r="AJ61" s="91">
        <f ca="1">IF($W61="","",IF(OFFSET(N$53,'Intermediate Data'!$W61,0)=-98,"N/A",IF(OFFSET(N$53,'Intermediate Data'!$W61,0)=-99,"N/A",OFFSET(N$53,'Intermediate Data'!$W61,0))))</f>
        <v>0.67710747254138626</v>
      </c>
      <c r="AK61" s="91" t="str">
        <f ca="1">IF($W61="","",IF(OFFSET(O$53,'Intermediate Data'!$W61,0)=-98,"N/A",IF(OFFSET(O$53,'Intermediate Data'!$W61,0)=-99,"N/A",OFFSET(O$53,'Intermediate Data'!$W61,0))))</f>
        <v>N/A</v>
      </c>
      <c r="AL61" s="91">
        <f ca="1">IF($W61="","",IF(OFFSET(P$53,'Intermediate Data'!$W61,0)=-98,"N/A",IF(OFFSET(P$53,'Intermediate Data'!$W61,0)=-99,"N/A",OFFSET(P$53,'Intermediate Data'!$W61,0))))</f>
        <v>0.67710747254138626</v>
      </c>
      <c r="AM61" s="91" t="str">
        <f ca="1">IF($W61="","",IF(OFFSET(Q$53,'Intermediate Data'!$W61,0)=-98,"N/A",IF(OFFSET(Q$53,'Intermediate Data'!$W61,0)=-99,"N/A",OFFSET(Q$53,'Intermediate Data'!$W61,0))))</f>
        <v>RASS</v>
      </c>
      <c r="AN61" s="91" t="str">
        <f ca="1">IF($W61="","",IF(OFFSET(R$53,'Intermediate Data'!$W61,0)=-98,"Not published",IF(OFFSET(R$53,'Intermediate Data'!$W61,0)=-99,"No spec",OFFSET(R$53,'Intermediate Data'!$W61,0))))</f>
        <v>Not published</v>
      </c>
      <c r="AO61" s="91">
        <f ca="1">IF($W61="","",IF(OFFSET(S$53,'Intermediate Data'!$W61,0)=-98,"Unknown",IF(OFFSET(S$53,'Intermediate Data'!$W61,0)=-99,"No spec",OFFSET(S$53,'Intermediate Data'!$W61,0))))</f>
        <v>15</v>
      </c>
      <c r="AR61" s="113">
        <f>IF(AND(DATA!$F12='Intermediate Data'!$AV$46,DATA!$E12="Tier 1"),IF(OR($AU$47=0,$AU$46=1),DATA!A12,IF(AND($AU$47=1,INDEX('Intermediate Data'!$AV$25:$AV$42,MATCH(DATA!$B12,'Intermediate Data'!$AU$25:$AU$42,0))=TRUE),DATA!A12,"")),"")</f>
        <v>8</v>
      </c>
      <c r="AS61" s="113" t="str">
        <f>IF($AR61="","",DATA!B12)</f>
        <v>Microwave oven</v>
      </c>
      <c r="AT61" s="113">
        <f>IF(OR($AR61="",DATA!BF12=""),"",DATA!BF12)</f>
        <v>72</v>
      </c>
      <c r="AU61" s="113" t="str">
        <f>IF(OR($AR61="",DATA!BH12=""),"",DATA!BH12)</f>
        <v/>
      </c>
      <c r="AV61" s="113">
        <f>IF(OR($AR61="",DATA!BI12=""),"",DATA!BI12)</f>
        <v>-99</v>
      </c>
      <c r="AW61" s="113">
        <f>IF(OR($AR61="",DATA!BJ12=""),"",DATA!BJ12)</f>
        <v>34.900000000000006</v>
      </c>
      <c r="AX61" s="113" t="str">
        <f>IF(OR($AR61="",DATA!BK12=""),"",DATA!BK12)</f>
        <v>Max Tech</v>
      </c>
      <c r="AY61" s="113">
        <f>IF($AR61="","",DATA!BO12)</f>
        <v>0</v>
      </c>
      <c r="AZ61" s="113">
        <f>IF($AR61="","",DATA!BP12)</f>
        <v>0</v>
      </c>
      <c r="BA61" s="113">
        <f>IF($AR61="","",DATA!BQ12)</f>
        <v>0</v>
      </c>
      <c r="BB61" s="113">
        <f>IF($AR61="","",DATA!BR12)</f>
        <v>0</v>
      </c>
      <c r="BC61" s="113">
        <f>IF($AR61="","",DATA!BS12)</f>
        <v>0</v>
      </c>
      <c r="BD61" s="113">
        <f>IF($AR61="","",DATA!BE12)</f>
        <v>-99</v>
      </c>
      <c r="BE61" s="113" t="str">
        <f>IF($AR61="","",DATA!CD12)</f>
        <v>N/A</v>
      </c>
      <c r="BF61" s="113" t="str">
        <f>IF($AR61="","",DATA!CF12)</f>
        <v>Final</v>
      </c>
      <c r="BG61" s="113">
        <f>IF($AR61="","",DATA!CG12)</f>
        <v>42538</v>
      </c>
      <c r="BH61" s="113" t="str">
        <f>IF($AR61="","",DATA!CI12)</f>
        <v>N/A</v>
      </c>
      <c r="BI61" s="113" t="str">
        <f>IF($AR61="","",DATA!CK12)</f>
        <v>N/A</v>
      </c>
      <c r="BJ61" s="179" t="str">
        <f>IF($AR61="","",DATA!CL12)</f>
        <v>N/A</v>
      </c>
      <c r="BK61" s="179" t="str">
        <f>IF($AR61="","",DATA!CN12)</f>
        <v>N/A</v>
      </c>
      <c r="BL61" s="114">
        <f t="shared" si="11"/>
        <v>42538</v>
      </c>
      <c r="BM61" s="91">
        <f t="shared" ca="1" si="2"/>
        <v>-99</v>
      </c>
      <c r="BN61" s="100">
        <f t="shared" ca="1" si="12"/>
        <v>-98.999938999999998</v>
      </c>
      <c r="BO61" s="91">
        <f t="shared" ca="1" si="13"/>
        <v>55.000070000000001</v>
      </c>
      <c r="BP61" s="91">
        <f t="shared" ca="1" si="14"/>
        <v>17</v>
      </c>
      <c r="BR61" s="91" t="str">
        <f ca="1">IF($BP61="","",IF(OFFSET(AS$53,'Intermediate Data'!$BP61,0)=-98,"Unknown",IF(OFFSET(AS$53,'Intermediate Data'!$BP61,0)=-99,"N/A",OFFSET(AS$53,'Intermediate Data'!$BP61,0))))</f>
        <v>Furnace - Fan</v>
      </c>
      <c r="BS61" s="91" t="str">
        <f ca="1">IF($BP61="","",IF(OFFSET(AT$53,'Intermediate Data'!$BP61,0)=-98,"Not collected",IF(OFFSET(AT$53,'Intermediate Data'!$BP61,0)=-99,"N/A",OFFSET(AT$53,'Intermediate Data'!$BP61,0))))</f>
        <v>Not collected</v>
      </c>
      <c r="BT61" s="91" t="str">
        <f ca="1">IF($BP61="","",IF(OFFSET(AU$53,'Intermediate Data'!$BP61,0)=-98,"Unknown",IF(OFFSET(AU$53,'Intermediate Data'!$BP61,0)=-99,"N/A",OFFSET(AU$53,'Intermediate Data'!$BP61,0))))</f>
        <v/>
      </c>
      <c r="BU61" s="127">
        <f ca="1">IF($BP61="","",IF(OFFSET(AV$53,'Intermediate Data'!$BP61,0)=-98,"Unknown",IF(OFFSET(AV$53,'Intermediate Data'!$BP61,0)=-99,"No spec",OFFSET(AV$53,'Intermediate Data'!$BP61,0))))</f>
        <v>55</v>
      </c>
      <c r="BV61" s="127">
        <f ca="1">IF($BP61="","",IF(OFFSET(AW$53,'Intermediate Data'!$BP61,0)=-98,"Unknown",IF(OFFSET(AW$53,'Intermediate Data'!$BP61,0)=-99,"N/A",OFFSET(AW$53,'Intermediate Data'!$BP61,0))))</f>
        <v>249</v>
      </c>
      <c r="BW61" s="91" t="str">
        <f ca="1">IF($BP61="","",IF(OFFSET(AX$53,'Intermediate Data'!$BP61,0)=-98,"Unknown",IF(OFFSET(AX$53,'Intermediate Data'!$BP61,0)=-99,"N/A",OFFSET(AX$53,'Intermediate Data'!$BP61,0))))</f>
        <v>Max Tech</v>
      </c>
      <c r="BX61" s="91">
        <f ca="1">IF($BP61="","",IF(OFFSET(AY$53,'Intermediate Data'!$BP61,$AU$48)=-98,"Unknown",IF(OFFSET(AY$53,'Intermediate Data'!$BP61,$AU$48)=-99,"N/A",OFFSET(AY$53,'Intermediate Data'!$BP61,$AU$48))))</f>
        <v>0</v>
      </c>
      <c r="BY61" s="91" t="str">
        <f ca="1">IF($BP61="","",IF(OFFSET(BD$53,'Intermediate Data'!$BP61,0)=-98,"Not published",IF(OFFSET(BD$53,'Intermediate Data'!$BP61,0)=-99,"No spec",OFFSET(BD$53,'Intermediate Data'!$BP61,0))))</f>
        <v>Not published</v>
      </c>
      <c r="BZ61" s="115" t="str">
        <f ca="1">IF($BP61="","",IF(OFFSET(BE$53,'Intermediate Data'!$BP61,0)=-98,"Unknown",IF(OFFSET(BE$53,'Intermediate Data'!$BP61,0)=-99,"N/A",OFFSET(BE$53,'Intermediate Data'!$BP61,0))))</f>
        <v>N/A</v>
      </c>
      <c r="CA61" s="115" t="str">
        <f ca="1">IF($BP61="","",IF(OFFSET(BF$53,'Intermediate Data'!$BP61,0)=-98,"Unknown",IF(OFFSET(BF$53,'Intermediate Data'!$BP61,0)=-99,"N/A",OFFSET(BF$53,'Intermediate Data'!$BP61,0))))</f>
        <v>Final</v>
      </c>
      <c r="CB61" s="115">
        <f ca="1">IF($BP61="","",IF(OFFSET(BG$53,'Intermediate Data'!$BP61,0)=-98,"Unknown",IF(OFFSET(BG$53,'Intermediate Data'!$BP61,0)=-99,"N/A",OFFSET(BG$53,'Intermediate Data'!$BP61,0))))</f>
        <v>44197</v>
      </c>
      <c r="CC61" s="115" t="str">
        <f ca="1">IF($BP61="","",IF(OFFSET(BH$53,'Intermediate Data'!$BP61,0)=-98,"Unknown",IF(OFFSET(BH$53,'Intermediate Data'!$BP61,0)=-99,"N/A",OFFSET(BH$53,'Intermediate Data'!$BP61,0))))</f>
        <v>N/A</v>
      </c>
      <c r="CD61" s="115" t="str">
        <f ca="1">IF($BP61="","",IF(OFFSET(BI$53,'Intermediate Data'!$BP61,0)=-98,"Unknown",IF(OFFSET(BI$53,'Intermediate Data'!$BP61,0)=-99,"N/A",OFFSET(BI$53,'Intermediate Data'!$BP61,0))))</f>
        <v>N/A</v>
      </c>
      <c r="CE61" s="115" t="str">
        <f ca="1">IF($BP61="","",IF(OFFSET(BJ$53,'Intermediate Data'!$BP61,0)=-98,"Unknown",IF(OFFSET(BJ$53,'Intermediate Data'!$BP61,0)=-99,"N/A",OFFSET(BJ$53,'Intermediate Data'!$BP61,0))))</f>
        <v>N/A</v>
      </c>
      <c r="CF61" s="115" t="str">
        <f ca="1">IF($BP61="","",IF(OFFSET(BK$53,'Intermediate Data'!$BP61,0)=-98,"Unknown",IF(OFFSET(BK$53,'Intermediate Data'!$BP61,0)=-99,"N/A",OFFSET(BK$53,'Intermediate Data'!$BP61,0))))</f>
        <v>N/A</v>
      </c>
      <c r="CG61" s="115">
        <f ca="1">IF($BP61="","",IF(OFFSET(BL$53,'Intermediate Data'!$BP61,0)=-98,"Unknown",IF(OFFSET(BL$53,'Intermediate Data'!$BP61,0)=-99,"N/A",OFFSET(BL$53,'Intermediate Data'!$BP61,0))))</f>
        <v>44197</v>
      </c>
    </row>
    <row r="62" spans="1:86" x14ac:dyDescent="0.2">
      <c r="A62" s="91">
        <f>IF(DATA!F13='Intermediate Data'!$E$46,IF(OR($E$47=$C$27,$E$46=$B$4),DATA!A13,IF($G$47=DATA!D13,DATA!A13,"")),"")</f>
        <v>9</v>
      </c>
      <c r="B62" s="91">
        <f>IF($A62="","",DATA!CS13)</f>
        <v>133</v>
      </c>
      <c r="C62" s="91" t="str">
        <f>IF($A62="","",DATA!B13)</f>
        <v>Audio/Video receiver</v>
      </c>
      <c r="D62" s="91">
        <f ca="1">IF($A62="","",OFFSET(DATA!$G13,0,($D$48*5)))</f>
        <v>-99</v>
      </c>
      <c r="E62" s="91">
        <f ca="1">IF($A62="","",OFFSET(DATA!$G13,0,($D$48*5)+1))</f>
        <v>-99</v>
      </c>
      <c r="F62" s="91">
        <f ca="1">IF($A62="","",OFFSET(DATA!$G13,0,($D$48*5)+2))</f>
        <v>-99</v>
      </c>
      <c r="G62" s="91">
        <f ca="1">IF($A62="","",OFFSET(DATA!$G13,0,($D$48*5)+3))</f>
        <v>-99</v>
      </c>
      <c r="H62" s="91">
        <f ca="1">IF($A62="","",OFFSET(DATA!$G13,0,($D$48*5)+4))</f>
        <v>-98</v>
      </c>
      <c r="I62" s="91">
        <f t="shared" ca="1" si="3"/>
        <v>-99</v>
      </c>
      <c r="J62" s="91" t="str">
        <f t="shared" ca="1" si="4"/>
        <v/>
      </c>
      <c r="K62" s="91">
        <f ca="1">IF($A62="","",OFFSET(DATA!$AF13,0,($D$48*5)))</f>
        <v>-99</v>
      </c>
      <c r="L62" s="91">
        <f ca="1">IF($A62="","",OFFSET(DATA!$AF13,0,($D$48*5)+1))</f>
        <v>-99</v>
      </c>
      <c r="M62" s="91">
        <f ca="1">IF($A62="","",OFFSET(DATA!$AF13,0,($D$48*5)+2))</f>
        <v>-99</v>
      </c>
      <c r="N62" s="91">
        <f ca="1">IF($A62="","",OFFSET(DATA!$AF13,0,($D$48*5)+3))</f>
        <v>-99</v>
      </c>
      <c r="O62" s="91">
        <f ca="1">IF($A62="","",OFFSET(DATA!$AF13,0,($D$48*5)+4))</f>
        <v>-99</v>
      </c>
      <c r="P62" s="91">
        <f t="shared" ca="1" si="5"/>
        <v>-99</v>
      </c>
      <c r="Q62" s="91" t="str">
        <f t="shared" ca="1" si="6"/>
        <v/>
      </c>
      <c r="R62" s="91">
        <f>IF($A62="","",DATA!BE13)</f>
        <v>0</v>
      </c>
      <c r="S62" s="91">
        <f>IF($A62="","",DATA!BI13)</f>
        <v>18</v>
      </c>
      <c r="T62" s="91">
        <f t="shared" ca="1" si="7"/>
        <v>-99</v>
      </c>
      <c r="U62" s="100">
        <f t="shared" ca="1" si="8"/>
        <v>-99.009889999379993</v>
      </c>
      <c r="V62" s="113">
        <f t="shared" ca="1" si="9"/>
        <v>0.61183084357350104</v>
      </c>
      <c r="W62" s="91">
        <f t="shared" ca="1" si="10"/>
        <v>89</v>
      </c>
      <c r="Y62" s="91" t="str">
        <f ca="1">IF($W62="","",IF(OFFSET(C$53,'Intermediate Data'!$W62,0)=-98,"Unknown",IF(OFFSET(C$53,'Intermediate Data'!$W62,0)=-99,"N/A",OFFSET(C$53,'Intermediate Data'!$W62,0))))</f>
        <v>Answering machine</v>
      </c>
      <c r="Z62" s="91" t="str">
        <f ca="1">IF($W62="","",IF(OFFSET(D$53,'Intermediate Data'!$W62,0)=-98,"N/A",IF(OFFSET(D$53,'Intermediate Data'!$W62,0)=-99,"N/A",OFFSET(D$53,'Intermediate Data'!$W62,0))))</f>
        <v>N/A</v>
      </c>
      <c r="AA62" s="91">
        <f ca="1">IF($W62="","",IF(OFFSET(E$53,'Intermediate Data'!$W62,0)=-98,"N/A",IF(OFFSET(E$53,'Intermediate Data'!$W62,0)=-99,"N/A",OFFSET(E$53,'Intermediate Data'!$W62,0))))</f>
        <v>0.72864689377722924</v>
      </c>
      <c r="AB62" s="91" t="str">
        <f ca="1">IF($W62="","",IF(OFFSET(F$53,'Intermediate Data'!$W62,0)=-98,"N/A",IF(OFFSET(F$53,'Intermediate Data'!$W62,0)=-99,"N/A",OFFSET(F$53,'Intermediate Data'!$W62,0))))</f>
        <v>N/A</v>
      </c>
      <c r="AC62" s="91">
        <f ca="1">IF($W62="","",IF(OFFSET(G$53,'Intermediate Data'!$W62,0)=-98,"N/A",IF(OFFSET(G$53,'Intermediate Data'!$W62,0)=-99,"N/A",OFFSET(G$53,'Intermediate Data'!$W62,0))))</f>
        <v>0.6167469195524049</v>
      </c>
      <c r="AD62" s="91" t="str">
        <f ca="1">IF($W62="","",IF(OFFSET(H$53,'Intermediate Data'!$W62,0)=-98,"N/A",IF(OFFSET(H$53,'Intermediate Data'!$W62,0)=-99,"N/A",OFFSET(H$53,'Intermediate Data'!$W62,0))))</f>
        <v>N/A</v>
      </c>
      <c r="AE62" s="91">
        <f ca="1">IF($W62="","",IF(OFFSET(I$53,'Intermediate Data'!$W62,0)=-98,"N/A",IF(OFFSET(I$53,'Intermediate Data'!$W62,0)=-99,"N/A",OFFSET(I$53,'Intermediate Data'!$W62,0))))</f>
        <v>0.6167469195524049</v>
      </c>
      <c r="AF62" s="91" t="str">
        <f ca="1">IF($W62="","",IF(OFFSET(J$53,'Intermediate Data'!$W62,0)=-98,"N/A",IF(OFFSET(J$53,'Intermediate Data'!$W62,0)=-99,"N/A",OFFSET(J$53,'Intermediate Data'!$W62,0))))</f>
        <v>RASS</v>
      </c>
      <c r="AG62" s="91" t="str">
        <f ca="1">IF($W62="","",IF(OFFSET(K$53,'Intermediate Data'!$W62,0)=-98,"N/A",IF(OFFSET(K$53,'Intermediate Data'!$W62,0)=-99,"N/A",OFFSET(K$53,'Intermediate Data'!$W62,0))))</f>
        <v>N/A</v>
      </c>
      <c r="AH62" s="91">
        <f ca="1">IF($W62="","",IF(OFFSET(L$53,'Intermediate Data'!$W62,0)=-98,"N/A",IF(OFFSET(L$53,'Intermediate Data'!$W62,0)=-99,"N/A",OFFSET(L$53,'Intermediate Data'!$W62,0))))</f>
        <v>0.78001844147529265</v>
      </c>
      <c r="AI62" s="91" t="str">
        <f ca="1">IF($W62="","",IF(OFFSET(M$53,'Intermediate Data'!$W62,0)=-98,"N/A",IF(OFFSET(M$53,'Intermediate Data'!$W62,0)=-99,"N/A",OFFSET(M$53,'Intermediate Data'!$W62,0))))</f>
        <v>N/A</v>
      </c>
      <c r="AJ62" s="91">
        <f ca="1">IF($W62="","",IF(OFFSET(N$53,'Intermediate Data'!$W62,0)=-98,"N/A",IF(OFFSET(N$53,'Intermediate Data'!$W62,0)=-99,"N/A",OFFSET(N$53,'Intermediate Data'!$W62,0))))</f>
        <v>0.65010093525948076</v>
      </c>
      <c r="AK62" s="91" t="str">
        <f ca="1">IF($W62="","",IF(OFFSET(O$53,'Intermediate Data'!$W62,0)=-98,"N/A",IF(OFFSET(O$53,'Intermediate Data'!$W62,0)=-99,"N/A",OFFSET(O$53,'Intermediate Data'!$W62,0))))</f>
        <v>N/A</v>
      </c>
      <c r="AL62" s="91">
        <f ca="1">IF($W62="","",IF(OFFSET(P$53,'Intermediate Data'!$W62,0)=-98,"N/A",IF(OFFSET(P$53,'Intermediate Data'!$W62,0)=-99,"N/A",OFFSET(P$53,'Intermediate Data'!$W62,0))))</f>
        <v>0.65010093525948076</v>
      </c>
      <c r="AM62" s="91" t="str">
        <f ca="1">IF($W62="","",IF(OFFSET(Q$53,'Intermediate Data'!$W62,0)=-98,"N/A",IF(OFFSET(Q$53,'Intermediate Data'!$W62,0)=-99,"N/A",OFFSET(Q$53,'Intermediate Data'!$W62,0))))</f>
        <v>RASS</v>
      </c>
      <c r="AN62" s="91" t="str">
        <f ca="1">IF($W62="","",IF(OFFSET(R$53,'Intermediate Data'!$W62,0)=-98,"Not published",IF(OFFSET(R$53,'Intermediate Data'!$W62,0)=-99,"No spec",OFFSET(R$53,'Intermediate Data'!$W62,0))))</f>
        <v>No spec</v>
      </c>
      <c r="AO62" s="91" t="str">
        <f ca="1">IF($W62="","",IF(OFFSET(S$53,'Intermediate Data'!$W62,0)=-98,"Unknown",IF(OFFSET(S$53,'Intermediate Data'!$W62,0)=-99,"No spec",OFFSET(S$53,'Intermediate Data'!$W62,0))))</f>
        <v>No spec</v>
      </c>
      <c r="AR62" s="113">
        <f>IF(AND(DATA!$F13='Intermediate Data'!$AV$46,DATA!$E13="Tier 1"),IF(OR($AU$47=0,$AU$46=1),DATA!A13,IF(AND($AU$47=1,INDEX('Intermediate Data'!$AV$25:$AV$42,MATCH(DATA!$B13,'Intermediate Data'!$AU$25:$AU$42,0))=TRUE),DATA!A13,"")),"")</f>
        <v>9</v>
      </c>
      <c r="AS62" s="113" t="str">
        <f>IF($AR62="","",DATA!B13)</f>
        <v>Audio/Video receiver</v>
      </c>
      <c r="AT62" s="113">
        <f>IF(OR($AR62="",DATA!BF13=""),"",DATA!BF13)</f>
        <v>65</v>
      </c>
      <c r="AU62" s="113">
        <f>IF(OR($AR62="",DATA!BH13=""),"",DATA!BH13)</f>
        <v>47</v>
      </c>
      <c r="AV62" s="113">
        <f>IF(OR($AR62="",DATA!BI13=""),"",DATA!BI13)</f>
        <v>18</v>
      </c>
      <c r="AW62" s="113" t="str">
        <f>IF(OR($AR62="",DATA!BJ13=""),"",DATA!BJ13)</f>
        <v/>
      </c>
      <c r="AX62" s="113" t="str">
        <f>IF(OR($AR62="",DATA!BK13=""),"",DATA!BK13)</f>
        <v/>
      </c>
      <c r="AY62" s="113">
        <f>IF($AR62="","",DATA!BO13)</f>
        <v>0</v>
      </c>
      <c r="AZ62" s="113">
        <f>IF($AR62="","",DATA!BP13)</f>
        <v>0</v>
      </c>
      <c r="BA62" s="113">
        <f>IF($AR62="","",DATA!BQ13)</f>
        <v>0</v>
      </c>
      <c r="BB62" s="113">
        <f>IF($AR62="","",DATA!BR13)</f>
        <v>0</v>
      </c>
      <c r="BC62" s="113">
        <f>IF($AR62="","",DATA!BS13)</f>
        <v>0</v>
      </c>
      <c r="BD62" s="113">
        <f>IF($AR62="","",DATA!BE13)</f>
        <v>0</v>
      </c>
      <c r="BE62" s="113" t="str">
        <f>IF($AR62="","",DATA!CD13)</f>
        <v>N/A</v>
      </c>
      <c r="BF62" s="113" t="str">
        <f>IF($AR62="","",DATA!CF13)</f>
        <v>N/A</v>
      </c>
      <c r="BG62" s="113" t="str">
        <f>IF($AR62="","",DATA!CG13)</f>
        <v>N/A</v>
      </c>
      <c r="BH62" s="113">
        <f>IF($AR62="","",DATA!CI13)</f>
        <v>41395</v>
      </c>
      <c r="BI62" s="113" t="str">
        <f>IF($AR62="","",DATA!CK13)</f>
        <v>N/A</v>
      </c>
      <c r="BJ62" s="179" t="str">
        <f>IF($AR62="","",DATA!CL13)</f>
        <v>N/A</v>
      </c>
      <c r="BK62" s="179">
        <f>IF($AR62="","",DATA!CN13)</f>
        <v>39083</v>
      </c>
      <c r="BL62" s="114" t="str">
        <f t="shared" si="11"/>
        <v/>
      </c>
      <c r="BM62" s="91">
        <f t="shared" ca="1" si="2"/>
        <v>18</v>
      </c>
      <c r="BN62" s="100">
        <f t="shared" ca="1" si="12"/>
        <v>18.000062</v>
      </c>
      <c r="BO62" s="91">
        <f t="shared" ca="1" si="13"/>
        <v>50.000058000000003</v>
      </c>
      <c r="BP62" s="91">
        <f t="shared" ca="1" si="14"/>
        <v>5</v>
      </c>
      <c r="BR62" s="91" t="str">
        <f ca="1">IF($BP62="","",IF(OFFSET(AS$53,'Intermediate Data'!$BP62,0)=-98,"Unknown",IF(OFFSET(AS$53,'Intermediate Data'!$BP62,0)=-99,"N/A",OFFSET(AS$53,'Intermediate Data'!$BP62,0))))</f>
        <v>Refrigerator/freezer</v>
      </c>
      <c r="BS62" s="91" t="str">
        <f ca="1">IF($BP62="","",IF(OFFSET(AT$53,'Intermediate Data'!$BP62,0)=-98,"Not collected",IF(OFFSET(AT$53,'Intermediate Data'!$BP62,0)=-99,"N/A",OFFSET(AT$53,'Intermediate Data'!$BP62,0))))</f>
        <v>Not collected</v>
      </c>
      <c r="BT62" s="91" t="str">
        <f ca="1">IF($BP62="","",IF(OFFSET(AU$53,'Intermediate Data'!$BP62,0)=-98,"Unknown",IF(OFFSET(AU$53,'Intermediate Data'!$BP62,0)=-99,"N/A",OFFSET(AU$53,'Intermediate Data'!$BP62,0))))</f>
        <v/>
      </c>
      <c r="BU62" s="127">
        <f ca="1">IF($BP62="","",IF(OFFSET(AV$53,'Intermediate Data'!$BP62,0)=-98,"Unknown",IF(OFFSET(AV$53,'Intermediate Data'!$BP62,0)=-99,"No spec",OFFSET(AV$53,'Intermediate Data'!$BP62,0))))</f>
        <v>50</v>
      </c>
      <c r="BV62" s="127">
        <f ca="1">IF($BP62="","",IF(OFFSET(AW$53,'Intermediate Data'!$BP62,0)=-98,"Unknown",IF(OFFSET(AW$53,'Intermediate Data'!$BP62,0)=-99,"N/A",OFFSET(AW$53,'Intermediate Data'!$BP62,0))))</f>
        <v>232</v>
      </c>
      <c r="BW62" s="91" t="str">
        <f ca="1">IF($BP62="","",IF(OFFSET(AX$53,'Intermediate Data'!$BP62,0)=-98,"Unknown",IF(OFFSET(AX$53,'Intermediate Data'!$BP62,0)=-99,"N/A",OFFSET(AX$53,'Intermediate Data'!$BP62,0))))</f>
        <v>Max Tech</v>
      </c>
      <c r="BX62" s="91">
        <f ca="1">IF($BP62="","",IF(OFFSET(AY$53,'Intermediate Data'!$BP62,$AU$48)=-98,"Unknown",IF(OFFSET(AY$53,'Intermediate Data'!$BP62,$AU$48)=-99,"N/A",OFFSET(AY$53,'Intermediate Data'!$BP62,$AU$48))))</f>
        <v>0</v>
      </c>
      <c r="BY62" s="91">
        <f ca="1">IF($BP62="","",IF(OFFSET(BD$53,'Intermediate Data'!$BP62,0)=-98,"Not published",IF(OFFSET(BD$53,'Intermediate Data'!$BP62,0)=-99,"No spec",OFFSET(BD$53,'Intermediate Data'!$BP62,0))))</f>
        <v>0.76</v>
      </c>
      <c r="BZ62" s="115">
        <f ca="1">IF($BP62="","",IF(OFFSET(BE$53,'Intermediate Data'!$BP62,0)=-98,"Unknown",IF(OFFSET(BE$53,'Intermediate Data'!$BP62,0)=-99,"N/A",OFFSET(BE$53,'Intermediate Data'!$BP62,0))))</f>
        <v>37073</v>
      </c>
      <c r="CA62" s="115" t="str">
        <f ca="1">IF($BP62="","",IF(OFFSET(BF$53,'Intermediate Data'!$BP62,0)=-98,"Unknown",IF(OFFSET(BF$53,'Intermediate Data'!$BP62,0)=-99,"N/A",OFFSET(BF$53,'Intermediate Data'!$BP62,0))))</f>
        <v>Final</v>
      </c>
      <c r="CB62" s="115">
        <f ca="1">IF($BP62="","",IF(OFFSET(BG$53,'Intermediate Data'!$BP62,0)=-98,"Unknown",IF(OFFSET(BG$53,'Intermediate Data'!$BP62,0)=-99,"N/A",OFFSET(BG$53,'Intermediate Data'!$BP62,0))))</f>
        <v>41897</v>
      </c>
      <c r="CC62" s="115">
        <f ca="1">IF($BP62="","",IF(OFFSET(BH$53,'Intermediate Data'!$BP62,0)=-98,"Unknown",IF(OFFSET(BH$53,'Intermediate Data'!$BP62,0)=-99,"N/A",OFFSET(BH$53,'Intermediate Data'!$BP62,0))))</f>
        <v>39566</v>
      </c>
      <c r="CD62" s="115" t="str">
        <f ca="1">IF($BP62="","",IF(OFFSET(BI$53,'Intermediate Data'!$BP62,0)=-98,"Unknown",IF(OFFSET(BI$53,'Intermediate Data'!$BP62,0)=-99,"N/A",OFFSET(BI$53,'Intermediate Data'!$BP62,0))))</f>
        <v>Final</v>
      </c>
      <c r="CE62" s="115">
        <f ca="1">IF($BP62="","",IF(OFFSET(BJ$53,'Intermediate Data'!$BP62,0)=-98,"Unknown",IF(OFFSET(BJ$53,'Intermediate Data'!$BP62,0)=-99,"N/A",OFFSET(BJ$53,'Intermediate Data'!$BP62,0))))</f>
        <v>41897</v>
      </c>
      <c r="CF62" s="115">
        <f ca="1">IF($BP62="","",IF(OFFSET(BK$53,'Intermediate Data'!$BP62,0)=-98,"Unknown",IF(OFFSET(BK$53,'Intermediate Data'!$BP62,0)=-99,"N/A",OFFSET(BK$53,'Intermediate Data'!$BP62,0))))</f>
        <v>37073</v>
      </c>
      <c r="CG62" s="115">
        <f ca="1">IF($BP62="","",IF(OFFSET(BL$53,'Intermediate Data'!$BP62,0)=-98,"Unknown",IF(OFFSET(BL$53,'Intermediate Data'!$BP62,0)=-99,"N/A",OFFSET(BL$53,'Intermediate Data'!$BP62,0))))</f>
        <v>41897</v>
      </c>
    </row>
    <row r="63" spans="1:86" x14ac:dyDescent="0.2">
      <c r="A63" s="91">
        <f>IF(DATA!F14='Intermediate Data'!$E$46,IF(OR($E$47=$C$27,$E$46=$B$4),DATA!A14,IF($G$47=DATA!D14,DATA!A14,"")),"")</f>
        <v>10</v>
      </c>
      <c r="B63" s="91">
        <f>IF($A63="","",DATA!CS14)</f>
        <v>61</v>
      </c>
      <c r="C63" s="91" t="str">
        <f>IF($A63="","",DATA!B14)</f>
        <v>Notebook (portable computer)</v>
      </c>
      <c r="D63" s="91">
        <f ca="1">IF($A63="","",OFFSET(DATA!$G14,0,($D$48*5)))</f>
        <v>-99</v>
      </c>
      <c r="E63" s="91">
        <f ca="1">IF($A63="","",OFFSET(DATA!$G14,0,($D$48*5)+1))</f>
        <v>-98</v>
      </c>
      <c r="F63" s="91">
        <f ca="1">IF($A63="","",OFFSET(DATA!$G14,0,($D$48*5)+2))</f>
        <v>-99</v>
      </c>
      <c r="G63" s="91">
        <f ca="1">IF($A63="","",OFFSET(DATA!$G14,0,($D$48*5)+3))</f>
        <v>0.53859045289216145</v>
      </c>
      <c r="H63" s="91">
        <f ca="1">IF($A63="","",OFFSET(DATA!$G14,0,($D$48*5)+4))</f>
        <v>0.40990600000000005</v>
      </c>
      <c r="I63" s="91">
        <f t="shared" ca="1" si="3"/>
        <v>0.40990600000000005</v>
      </c>
      <c r="J63" s="91" t="str">
        <f t="shared" ca="1" si="4"/>
        <v>CLASS</v>
      </c>
      <c r="K63" s="91">
        <f ca="1">IF($A63="","",OFFSET(DATA!$AF14,0,($D$48*5)))</f>
        <v>-99</v>
      </c>
      <c r="L63" s="91">
        <f ca="1">IF($A63="","",OFFSET(DATA!$AF14,0,($D$48*5)+1))</f>
        <v>-98</v>
      </c>
      <c r="M63" s="91">
        <f ca="1">IF($A63="","",OFFSET(DATA!$AF14,0,($D$48*5)+2))</f>
        <v>-99</v>
      </c>
      <c r="N63" s="91">
        <f ca="1">IF($A63="","",OFFSET(DATA!$AF14,0,($D$48*5)+3))</f>
        <v>0.75254778096811481</v>
      </c>
      <c r="O63" s="91">
        <f ca="1">IF($A63="","",OFFSET(DATA!$AF14,0,($D$48*5)+4))</f>
        <v>-99</v>
      </c>
      <c r="P63" s="91">
        <f t="shared" ca="1" si="5"/>
        <v>0.75254778096811481</v>
      </c>
      <c r="Q63" s="91" t="str">
        <f t="shared" ca="1" si="6"/>
        <v>RASS</v>
      </c>
      <c r="R63" s="91">
        <f>IF($A63="","",DATA!BE14)</f>
        <v>0.69</v>
      </c>
      <c r="S63" s="91">
        <f>IF($A63="","",DATA!BI14)</f>
        <v>12</v>
      </c>
      <c r="T63" s="91">
        <f t="shared" ca="1" si="7"/>
        <v>0.40990600000000005</v>
      </c>
      <c r="U63" s="100">
        <f t="shared" ca="1" si="8"/>
        <v>0.40400711013233864</v>
      </c>
      <c r="V63" s="113">
        <f t="shared" ca="1" si="9"/>
        <v>0.56247882660851767</v>
      </c>
      <c r="W63" s="91">
        <f t="shared" ca="1" si="10"/>
        <v>69</v>
      </c>
      <c r="Y63" s="91" t="str">
        <f ca="1">IF($W63="","",IF(OFFSET(C$53,'Intermediate Data'!$W63,0)=-98,"Unknown",IF(OFFSET(C$53,'Intermediate Data'!$W63,0)=-99,"N/A",OFFSET(C$53,'Intermediate Data'!$W63,0))))</f>
        <v>Ceiling fan</v>
      </c>
      <c r="Z63" s="91" t="str">
        <f ca="1">IF($W63="","",IF(OFFSET(D$53,'Intermediate Data'!$W63,0)=-98,"N/A",IF(OFFSET(D$53,'Intermediate Data'!$W63,0)=-99,"N/A",OFFSET(D$53,'Intermediate Data'!$W63,0))))</f>
        <v>N/A</v>
      </c>
      <c r="AA63" s="91">
        <f ca="1">IF($W63="","",IF(OFFSET(E$53,'Intermediate Data'!$W63,0)=-98,"N/A",IF(OFFSET(E$53,'Intermediate Data'!$W63,0)=-99,"N/A",OFFSET(E$53,'Intermediate Data'!$W63,0))))</f>
        <v>0.54472503026679209</v>
      </c>
      <c r="AB63" s="91" t="str">
        <f ca="1">IF($W63="","",IF(OFFSET(F$53,'Intermediate Data'!$W63,0)=-98,"N/A",IF(OFFSET(F$53,'Intermediate Data'!$W63,0)=-99,"N/A",OFFSET(F$53,'Intermediate Data'!$W63,0))))</f>
        <v>N/A</v>
      </c>
      <c r="AC63" s="91">
        <f ca="1">IF($W63="","",IF(OFFSET(G$53,'Intermediate Data'!$W63,0)=-98,"N/A",IF(OFFSET(G$53,'Intermediate Data'!$W63,0)=-99,"N/A",OFFSET(G$53,'Intermediate Data'!$W63,0))))</f>
        <v>0.56739042252992744</v>
      </c>
      <c r="AD63" s="91" t="str">
        <f ca="1">IF($W63="","",IF(OFFSET(H$53,'Intermediate Data'!$W63,0)=-98,"N/A",IF(OFFSET(H$53,'Intermediate Data'!$W63,0)=-99,"N/A",OFFSET(H$53,'Intermediate Data'!$W63,0))))</f>
        <v>N/A</v>
      </c>
      <c r="AE63" s="91">
        <f ca="1">IF($W63="","",IF(OFFSET(I$53,'Intermediate Data'!$W63,0)=-98,"N/A",IF(OFFSET(I$53,'Intermediate Data'!$W63,0)=-99,"N/A",OFFSET(I$53,'Intermediate Data'!$W63,0))))</f>
        <v>0.56739042252992744</v>
      </c>
      <c r="AF63" s="91" t="str">
        <f ca="1">IF($W63="","",IF(OFFSET(J$53,'Intermediate Data'!$W63,0)=-98,"N/A",IF(OFFSET(J$53,'Intermediate Data'!$W63,0)=-99,"N/A",OFFSET(J$53,'Intermediate Data'!$W63,0))))</f>
        <v>RASS</v>
      </c>
      <c r="AG63" s="91" t="str">
        <f ca="1">IF($W63="","",IF(OFFSET(K$53,'Intermediate Data'!$W63,0)=-98,"N/A",IF(OFFSET(K$53,'Intermediate Data'!$W63,0)=-99,"N/A",OFFSET(K$53,'Intermediate Data'!$W63,0))))</f>
        <v>N/A</v>
      </c>
      <c r="AH63" s="91">
        <f ca="1">IF($W63="","",IF(OFFSET(L$53,'Intermediate Data'!$W63,0)=-98,"N/A",IF(OFFSET(L$53,'Intermediate Data'!$W63,0)=-99,"N/A",OFFSET(L$53,'Intermediate Data'!$W63,0))))</f>
        <v>1.032643385886048</v>
      </c>
      <c r="AI63" s="91" t="str">
        <f ca="1">IF($W63="","",IF(OFFSET(M$53,'Intermediate Data'!$W63,0)=-98,"N/A",IF(OFFSET(M$53,'Intermediate Data'!$W63,0)=-99,"N/A",OFFSET(M$53,'Intermediate Data'!$W63,0))))</f>
        <v>N/A</v>
      </c>
      <c r="AJ63" s="91">
        <f ca="1">IF($W63="","",IF(OFFSET(N$53,'Intermediate Data'!$W63,0)=-98,"N/A",IF(OFFSET(N$53,'Intermediate Data'!$W63,0)=-99,"N/A",OFFSET(N$53,'Intermediate Data'!$W63,0))))</f>
        <v>1.1281365978062037</v>
      </c>
      <c r="AK63" s="91" t="str">
        <f ca="1">IF($W63="","",IF(OFFSET(O$53,'Intermediate Data'!$W63,0)=-98,"N/A",IF(OFFSET(O$53,'Intermediate Data'!$W63,0)=-99,"N/A",OFFSET(O$53,'Intermediate Data'!$W63,0))))</f>
        <v>N/A</v>
      </c>
      <c r="AL63" s="91">
        <f ca="1">IF($W63="","",IF(OFFSET(P$53,'Intermediate Data'!$W63,0)=-98,"N/A",IF(OFFSET(P$53,'Intermediate Data'!$W63,0)=-99,"N/A",OFFSET(P$53,'Intermediate Data'!$W63,0))))</f>
        <v>1.1281365978062037</v>
      </c>
      <c r="AM63" s="91" t="str">
        <f ca="1">IF($W63="","",IF(OFFSET(Q$53,'Intermediate Data'!$W63,0)=-98,"N/A",IF(OFFSET(Q$53,'Intermediate Data'!$W63,0)=-99,"N/A",OFFSET(Q$53,'Intermediate Data'!$W63,0))))</f>
        <v>RASS</v>
      </c>
      <c r="AN63" s="91">
        <f ca="1">IF($W63="","",IF(OFFSET(R$53,'Intermediate Data'!$W63,0)=-98,"Not published",IF(OFFSET(R$53,'Intermediate Data'!$W63,0)=-99,"No spec",OFFSET(R$53,'Intermediate Data'!$W63,0))))</f>
        <v>0.19</v>
      </c>
      <c r="AO63" s="91">
        <f ca="1">IF($W63="","",IF(OFFSET(S$53,'Intermediate Data'!$W63,0)=-98,"Unknown",IF(OFFSET(S$53,'Intermediate Data'!$W63,0)=-99,"No spec",OFFSET(S$53,'Intermediate Data'!$W63,0))))</f>
        <v>165</v>
      </c>
      <c r="AR63" s="113">
        <f>IF(AND(DATA!$F14='Intermediate Data'!$AV$46,DATA!$E14="Tier 1"),IF(OR($AU$47=0,$AU$46=1),DATA!A14,IF(AND($AU$47=1,INDEX('Intermediate Data'!$AV$25:$AV$42,MATCH(DATA!$B14,'Intermediate Data'!$AU$25:$AU$42,0))=TRUE),DATA!A14,"")),"")</f>
        <v>10</v>
      </c>
      <c r="AS63" s="113" t="str">
        <f>IF($AR63="","",DATA!B14)</f>
        <v>Notebook (portable computer)</v>
      </c>
      <c r="AT63" s="113">
        <f>IF(OR($AR63="",DATA!BF14=""),"",DATA!BF14)</f>
        <v>70</v>
      </c>
      <c r="AU63" s="113">
        <f>IF(OR($AR63="",DATA!BH14=""),"",DATA!BH14)</f>
        <v>57.8</v>
      </c>
      <c r="AV63" s="113">
        <f>IF(OR($AR63="",DATA!BI14=""),"",DATA!BI14)</f>
        <v>12</v>
      </c>
      <c r="AW63" s="113" t="str">
        <f>IF(OR($AR63="",DATA!BJ14=""),"",DATA!BJ14)</f>
        <v/>
      </c>
      <c r="AX63" s="113" t="str">
        <f>IF(OR($AR63="",DATA!BK14=""),"",DATA!BK14)</f>
        <v/>
      </c>
      <c r="AY63" s="113">
        <f>IF($AR63="","",DATA!BO14)</f>
        <v>0</v>
      </c>
      <c r="AZ63" s="113">
        <f>IF($AR63="","",DATA!BP14)</f>
        <v>0</v>
      </c>
      <c r="BA63" s="113">
        <f>IF($AR63="","",DATA!BQ14)</f>
        <v>0</v>
      </c>
      <c r="BB63" s="113">
        <f>IF($AR63="","",DATA!BR14)</f>
        <v>0</v>
      </c>
      <c r="BC63" s="113">
        <f>IF($AR63="","",DATA!BS14)</f>
        <v>0</v>
      </c>
      <c r="BD63" s="113">
        <f>IF($AR63="","",DATA!BE14)</f>
        <v>0.69</v>
      </c>
      <c r="BE63" s="113" t="str">
        <f>IF($AR63="","",DATA!CD14)</f>
        <v>N/A</v>
      </c>
      <c r="BF63" s="113" t="str">
        <f>IF($AR63="","",DATA!CF14)</f>
        <v>N/A</v>
      </c>
      <c r="BG63" s="113" t="str">
        <f>IF($AR63="","",DATA!CG14)</f>
        <v>N/A</v>
      </c>
      <c r="BH63" s="113">
        <f>IF($AR63="","",DATA!CI14)</f>
        <v>41792</v>
      </c>
      <c r="BI63" s="113" t="str">
        <f>IF($AR63="","",DATA!CK14)</f>
        <v>N/A</v>
      </c>
      <c r="BJ63" s="179" t="str">
        <f>IF($AR63="","",DATA!CL14)</f>
        <v>N/A</v>
      </c>
      <c r="BK63" s="179" t="str">
        <f>IF($AR63="","",DATA!CN14)</f>
        <v>N/A</v>
      </c>
      <c r="BL63" s="114" t="str">
        <f t="shared" si="11"/>
        <v/>
      </c>
      <c r="BM63" s="91">
        <f t="shared" ca="1" si="2"/>
        <v>12</v>
      </c>
      <c r="BN63" s="100">
        <f t="shared" ca="1" si="12"/>
        <v>12.000063000000001</v>
      </c>
      <c r="BO63" s="91">
        <f t="shared" ca="1" si="13"/>
        <v>35.000067000000001</v>
      </c>
      <c r="BP63" s="91">
        <f t="shared" ca="1" si="14"/>
        <v>14</v>
      </c>
      <c r="BR63" s="91" t="str">
        <f ca="1">IF($BP63="","",IF(OFFSET(AS$53,'Intermediate Data'!$BP63,0)=-98,"Unknown",IF(OFFSET(AS$53,'Intermediate Data'!$BP63,0)=-99,"N/A",OFFSET(AS$53,'Intermediate Data'!$BP63,0))))</f>
        <v>Television</v>
      </c>
      <c r="BS63" s="91">
        <f ca="1">IF($BP63="","",IF(OFFSET(AT$53,'Intermediate Data'!$BP63,0)=-98,"Not collected",IF(OFFSET(AT$53,'Intermediate Data'!$BP63,0)=-99,"N/A",OFFSET(AT$53,'Intermediate Data'!$BP63,0))))</f>
        <v>230</v>
      </c>
      <c r="BT63" s="91">
        <f ca="1">IF($BP63="","",IF(OFFSET(AU$53,'Intermediate Data'!$BP63,0)=-98,"Unknown",IF(OFFSET(AU$53,'Intermediate Data'!$BP63,0)=-99,"N/A",OFFSET(AU$53,'Intermediate Data'!$BP63,0))))</f>
        <v>166</v>
      </c>
      <c r="BU63" s="127">
        <f ca="1">IF($BP63="","",IF(OFFSET(AV$53,'Intermediate Data'!$BP63,0)=-98,"Unknown",IF(OFFSET(AV$53,'Intermediate Data'!$BP63,0)=-99,"No spec",OFFSET(AV$53,'Intermediate Data'!$BP63,0))))</f>
        <v>35</v>
      </c>
      <c r="BV63" s="127" t="str">
        <f ca="1">IF($BP63="","",IF(OFFSET(AW$53,'Intermediate Data'!$BP63,0)=-98,"Unknown",IF(OFFSET(AW$53,'Intermediate Data'!$BP63,0)=-99,"N/A",OFFSET(AW$53,'Intermediate Data'!$BP63,0))))</f>
        <v/>
      </c>
      <c r="BW63" s="91" t="str">
        <f ca="1">IF($BP63="","",IF(OFFSET(AX$53,'Intermediate Data'!$BP63,0)=-98,"Unknown",IF(OFFSET(AX$53,'Intermediate Data'!$BP63,0)=-99,"N/A",OFFSET(AX$53,'Intermediate Data'!$BP63,0))))</f>
        <v/>
      </c>
      <c r="BX63" s="91">
        <f ca="1">IF($BP63="","",IF(OFFSET(AY$53,'Intermediate Data'!$BP63,$AU$48)=-98,"Unknown",IF(OFFSET(AY$53,'Intermediate Data'!$BP63,$AU$48)=-99,"N/A",OFFSET(AY$53,'Intermediate Data'!$BP63,$AU$48))))</f>
        <v>0</v>
      </c>
      <c r="BY63" s="91">
        <f ca="1">IF($BP63="","",IF(OFFSET(BD$53,'Intermediate Data'!$BP63,0)=-98,"Not published",IF(OFFSET(BD$53,'Intermediate Data'!$BP63,0)=-99,"No spec",OFFSET(BD$53,'Intermediate Data'!$BP63,0))))</f>
        <v>0.84</v>
      </c>
      <c r="BZ63" s="115" t="str">
        <f ca="1">IF($BP63="","",IF(OFFSET(BE$53,'Intermediate Data'!$BP63,0)=-98,"Unknown",IF(OFFSET(BE$53,'Intermediate Data'!$BP63,0)=-99,"N/A",OFFSET(BE$53,'Intermediate Data'!$BP63,0))))</f>
        <v>N/A</v>
      </c>
      <c r="CA63" s="115" t="str">
        <f ca="1">IF($BP63="","",IF(OFFSET(BF$53,'Intermediate Data'!$BP63,0)=-98,"Unknown",IF(OFFSET(BF$53,'Intermediate Data'!$BP63,0)=-99,"N/A",OFFSET(BF$53,'Intermediate Data'!$BP63,0))))</f>
        <v>N/A</v>
      </c>
      <c r="CB63" s="115" t="str">
        <f ca="1">IF($BP63="","",IF(OFFSET(BG$53,'Intermediate Data'!$BP63,0)=-98,"Unknown",IF(OFFSET(BG$53,'Intermediate Data'!$BP63,0)=-99,"N/A",OFFSET(BG$53,'Intermediate Data'!$BP63,0))))</f>
        <v>N/A</v>
      </c>
      <c r="CC63" s="115">
        <f ca="1">IF($BP63="","",IF(OFFSET(BH$53,'Intermediate Data'!$BP63,0)=-98,"Unknown",IF(OFFSET(BH$53,'Intermediate Data'!$BP63,0)=-99,"N/A",OFFSET(BH$53,'Intermediate Data'!$BP63,0))))</f>
        <v>41426</v>
      </c>
      <c r="CD63" s="115" t="str">
        <f ca="1">IF($BP63="","",IF(OFFSET(BI$53,'Intermediate Data'!$BP63,0)=-98,"Unknown",IF(OFFSET(BI$53,'Intermediate Data'!$BP63,0)=-99,"N/A",OFFSET(BI$53,'Intermediate Data'!$BP63,0))))</f>
        <v>In Process</v>
      </c>
      <c r="CE63" s="115">
        <f ca="1">IF($BP63="","",IF(OFFSET(BJ$53,'Intermediate Data'!$BP63,0)=-98,"Unknown",IF(OFFSET(BJ$53,'Intermediate Data'!$BP63,0)=-99,"N/A",OFFSET(BJ$53,'Intermediate Data'!$BP63,0))))</f>
        <v>42186</v>
      </c>
      <c r="CF63" s="115">
        <f ca="1">IF($BP63="","",IF(OFFSET(BK$53,'Intermediate Data'!$BP63,0)=-98,"Unknown",IF(OFFSET(BK$53,'Intermediate Data'!$BP63,0)=-99,"N/A",OFFSET(BK$53,'Intermediate Data'!$BP63,0))))</f>
        <v>41275</v>
      </c>
      <c r="CG63" s="115">
        <f ca="1">IF($BP63="","",IF(OFFSET(BL$53,'Intermediate Data'!$BP63,0)=-98,"Unknown",IF(OFFSET(BL$53,'Intermediate Data'!$BP63,0)=-99,"N/A",OFFSET(BL$53,'Intermediate Data'!$BP63,0))))</f>
        <v>42186</v>
      </c>
    </row>
    <row r="64" spans="1:86" x14ac:dyDescent="0.2">
      <c r="A64" s="91">
        <f>IF(DATA!F15='Intermediate Data'!$E$46,IF(OR($E$47=$C$27,$E$46=$B$4),DATA!A15,IF($G$47=DATA!D15,DATA!A15,"")),"")</f>
        <v>11</v>
      </c>
      <c r="B64" s="91">
        <f>IF($A64="","",DATA!CS15)</f>
        <v>78</v>
      </c>
      <c r="C64" s="91" t="str">
        <f>IF($A64="","",DATA!B15)</f>
        <v>Hot tub/Spa - Electric</v>
      </c>
      <c r="D64" s="91">
        <f ca="1">IF($A64="","",OFFSET(DATA!$G15,0,($D$48*5)))</f>
        <v>-99</v>
      </c>
      <c r="E64" s="91">
        <f ca="1">IF($A64="","",OFFSET(DATA!$G15,0,($D$48*5)+1))</f>
        <v>9.3362613442261322E-2</v>
      </c>
      <c r="F64" s="91">
        <f ca="1">IF($A64="","",OFFSET(DATA!$G15,0,($D$48*5)+2))</f>
        <v>3.04E-2</v>
      </c>
      <c r="G64" s="91">
        <f ca="1">IF($A64="","",OFFSET(DATA!$G15,0,($D$48*5)+3))</f>
        <v>0.1074153783658072</v>
      </c>
      <c r="H64" s="91">
        <f ca="1">IF($A64="","",OFFSET(DATA!$G15,0,($D$48*5)+4))</f>
        <v>4.6955999999999998E-2</v>
      </c>
      <c r="I64" s="91">
        <f t="shared" ca="1" si="3"/>
        <v>4.6955999999999998E-2</v>
      </c>
      <c r="J64" s="91" t="str">
        <f t="shared" ca="1" si="4"/>
        <v>CLASS</v>
      </c>
      <c r="K64" s="91">
        <f ca="1">IF($A64="","",OFFSET(DATA!$AF15,0,($D$48*5)))</f>
        <v>-99</v>
      </c>
      <c r="L64" s="91">
        <f ca="1">IF($A64="","",OFFSET(DATA!$AF15,0,($D$48*5)+1))</f>
        <v>-99</v>
      </c>
      <c r="M64" s="91">
        <f ca="1">IF($A64="","",OFFSET(DATA!$AF15,0,($D$48*5)+2))</f>
        <v>-99</v>
      </c>
      <c r="N64" s="91">
        <f ca="1">IF($A64="","",OFFSET(DATA!$AF15,0,($D$48*5)+3))</f>
        <v>-99</v>
      </c>
      <c r="O64" s="91">
        <f ca="1">IF($A64="","",OFFSET(DATA!$AF15,0,($D$48*5)+4))</f>
        <v>-99</v>
      </c>
      <c r="P64" s="91">
        <f t="shared" ca="1" si="5"/>
        <v>-99</v>
      </c>
      <c r="Q64" s="91" t="str">
        <f t="shared" ca="1" si="6"/>
        <v/>
      </c>
      <c r="R64" s="91">
        <f>IF($A64="","",DATA!BE15)</f>
        <v>-99</v>
      </c>
      <c r="S64" s="91">
        <f>IF($A64="","",DATA!BI15)</f>
        <v>-99</v>
      </c>
      <c r="T64" s="91">
        <f t="shared" ca="1" si="7"/>
        <v>4.6955999999999998E-2</v>
      </c>
      <c r="U64" s="100">
        <f t="shared" ca="1" si="8"/>
        <v>4.2009251539918073E-2</v>
      </c>
      <c r="V64" s="113">
        <f t="shared" ca="1" si="9"/>
        <v>0.53920674377368971</v>
      </c>
      <c r="W64" s="91">
        <f t="shared" ca="1" si="10"/>
        <v>70</v>
      </c>
      <c r="Y64" s="91" t="str">
        <f ca="1">IF($W64="","",IF(OFFSET(C$53,'Intermediate Data'!$W64,0)=-98,"Unknown",IF(OFFSET(C$53,'Intermediate Data'!$W64,0)=-99,"N/A",OFFSET(C$53,'Intermediate Data'!$W64,0))))</f>
        <v>Central AC</v>
      </c>
      <c r="Z64" s="91">
        <f ca="1">IF($W64="","",IF(OFFSET(D$53,'Intermediate Data'!$W64,0)=-98,"N/A",IF(OFFSET(D$53,'Intermediate Data'!$W64,0)=-99,"N/A",OFFSET(D$53,'Intermediate Data'!$W64,0))))</f>
        <v>0.29399999999999998</v>
      </c>
      <c r="AA64" s="91">
        <f ca="1">IF($W64="","",IF(OFFSET(E$53,'Intermediate Data'!$W64,0)=-98,"N/A",IF(OFFSET(E$53,'Intermediate Data'!$W64,0)=-99,"N/A",OFFSET(E$53,'Intermediate Data'!$W64,0))))</f>
        <v>0.45629088951766317</v>
      </c>
      <c r="AB64" s="91" t="str">
        <f ca="1">IF($W64="","",IF(OFFSET(F$53,'Intermediate Data'!$W64,0)=-98,"N/A",IF(OFFSET(F$53,'Intermediate Data'!$W64,0)=-99,"N/A",OFFSET(F$53,'Intermediate Data'!$W64,0))))</f>
        <v>N/A</v>
      </c>
      <c r="AC64" s="91">
        <f ca="1">IF($W64="","",IF(OFFSET(G$53,'Intermediate Data'!$W64,0)=-98,"N/A",IF(OFFSET(G$53,'Intermediate Data'!$W64,0)=-99,"N/A",OFFSET(G$53,'Intermediate Data'!$W64,0))))</f>
        <v>0.5441207733508614</v>
      </c>
      <c r="AD64" s="91" t="str">
        <f ca="1">IF($W64="","",IF(OFFSET(H$53,'Intermediate Data'!$W64,0)=-98,"N/A",IF(OFFSET(H$53,'Intermediate Data'!$W64,0)=-99,"N/A",OFFSET(H$53,'Intermediate Data'!$W64,0))))</f>
        <v>N/A</v>
      </c>
      <c r="AE64" s="91">
        <f ca="1">IF($W64="","",IF(OFFSET(I$53,'Intermediate Data'!$W64,0)=-98,"N/A",IF(OFFSET(I$53,'Intermediate Data'!$W64,0)=-99,"N/A",OFFSET(I$53,'Intermediate Data'!$W64,0))))</f>
        <v>0.5441207733508614</v>
      </c>
      <c r="AF64" s="91" t="str">
        <f ca="1">IF($W64="","",IF(OFFSET(J$53,'Intermediate Data'!$W64,0)=-98,"N/A",IF(OFFSET(J$53,'Intermediate Data'!$W64,0)=-99,"N/A",OFFSET(J$53,'Intermediate Data'!$W64,0))))</f>
        <v>RASS</v>
      </c>
      <c r="AG64" s="91" t="str">
        <f ca="1">IF($W64="","",IF(OFFSET(K$53,'Intermediate Data'!$W64,0)=-98,"N/A",IF(OFFSET(K$53,'Intermediate Data'!$W64,0)=-99,"N/A",OFFSET(K$53,'Intermediate Data'!$W64,0))))</f>
        <v>N/A</v>
      </c>
      <c r="AH64" s="91">
        <f ca="1">IF($W64="","",IF(OFFSET(L$53,'Intermediate Data'!$W64,0)=-98,"N/A",IF(OFFSET(L$53,'Intermediate Data'!$W64,0)=-99,"N/A",OFFSET(L$53,'Intermediate Data'!$W64,0))))</f>
        <v>0.47891956990484952</v>
      </c>
      <c r="AI64" s="91" t="str">
        <f ca="1">IF($W64="","",IF(OFFSET(M$53,'Intermediate Data'!$W64,0)=-98,"N/A",IF(OFFSET(M$53,'Intermediate Data'!$W64,0)=-99,"N/A",OFFSET(M$53,'Intermediate Data'!$W64,0))))</f>
        <v>N/A</v>
      </c>
      <c r="AJ64" s="91">
        <f ca="1">IF($W64="","",IF(OFFSET(N$53,'Intermediate Data'!$W64,0)=-98,"N/A",IF(OFFSET(N$53,'Intermediate Data'!$W64,0)=-99,"N/A",OFFSET(N$53,'Intermediate Data'!$W64,0))))</f>
        <v>0.57346727671045294</v>
      </c>
      <c r="AK64" s="91" t="str">
        <f ca="1">IF($W64="","",IF(OFFSET(O$53,'Intermediate Data'!$W64,0)=-98,"N/A",IF(OFFSET(O$53,'Intermediate Data'!$W64,0)=-99,"N/A",OFFSET(O$53,'Intermediate Data'!$W64,0))))</f>
        <v>N/A</v>
      </c>
      <c r="AL64" s="91">
        <f ca="1">IF($W64="","",IF(OFFSET(P$53,'Intermediate Data'!$W64,0)=-98,"N/A",IF(OFFSET(P$53,'Intermediate Data'!$W64,0)=-99,"N/A",OFFSET(P$53,'Intermediate Data'!$W64,0))))</f>
        <v>0.57346727671045294</v>
      </c>
      <c r="AM64" s="91" t="str">
        <f ca="1">IF($W64="","",IF(OFFSET(Q$53,'Intermediate Data'!$W64,0)=-98,"N/A",IF(OFFSET(Q$53,'Intermediate Data'!$W64,0)=-99,"N/A",OFFSET(Q$53,'Intermediate Data'!$W64,0))))</f>
        <v>RASS</v>
      </c>
      <c r="AN64" s="91" t="str">
        <f ca="1">IF($W64="","",IF(OFFSET(R$53,'Intermediate Data'!$W64,0)=-98,"Not published",IF(OFFSET(R$53,'Intermediate Data'!$W64,0)=-99,"No spec",OFFSET(R$53,'Intermediate Data'!$W64,0))))</f>
        <v>No spec</v>
      </c>
      <c r="AO64" s="91">
        <f ca="1">IF($W64="","",IF(OFFSET(S$53,'Intermediate Data'!$W64,0)=-98,"Unknown",IF(OFFSET(S$53,'Intermediate Data'!$W64,0)=-99,"No spec",OFFSET(S$53,'Intermediate Data'!$W64,0))))</f>
        <v>440</v>
      </c>
      <c r="AR64" s="113">
        <f>IF(AND(DATA!$F15='Intermediate Data'!$AV$46,DATA!$E15="Tier 1"),IF(OR($AU$47=0,$AU$46=1),DATA!A15,IF(AND($AU$47=1,INDEX('Intermediate Data'!$AV$25:$AV$42,MATCH(DATA!$B15,'Intermediate Data'!$AU$25:$AU$42,0))=TRUE),DATA!A15,"")),"")</f>
        <v>11</v>
      </c>
      <c r="AS64" s="113" t="str">
        <f>IF($AR64="","",DATA!B15)</f>
        <v>Hot tub/Spa - Electric</v>
      </c>
      <c r="AT64" s="113">
        <f>IF(OR($AR64="",DATA!BF15=""),"",DATA!BF15)</f>
        <v>-98</v>
      </c>
      <c r="AU64" s="113">
        <f>IF(OR($AR64="",DATA!BH15=""),"",DATA!BH15)</f>
        <v>900</v>
      </c>
      <c r="AV64" s="113">
        <f>IF(OR($AR64="",DATA!BI15=""),"",DATA!BI15)</f>
        <v>-99</v>
      </c>
      <c r="AW64" s="113">
        <f>IF(OR($AR64="",DATA!BJ15=""),"",DATA!BJ15)</f>
        <v>750</v>
      </c>
      <c r="AX64" s="113" t="str">
        <f>IF(OR($AR64="",DATA!BK15=""),"",DATA!BK15)</f>
        <v>Max Tech</v>
      </c>
      <c r="AY64" s="113">
        <f>IF($AR64="","",DATA!BO15)</f>
        <v>0</v>
      </c>
      <c r="AZ64" s="113">
        <f>IF($AR64="","",DATA!BP15)</f>
        <v>0</v>
      </c>
      <c r="BA64" s="113">
        <f>IF($AR64="","",DATA!BQ15)</f>
        <v>0</v>
      </c>
      <c r="BB64" s="113">
        <f>IF($AR64="","",DATA!BR15)</f>
        <v>0</v>
      </c>
      <c r="BC64" s="113">
        <f>IF($AR64="","",DATA!BS15)</f>
        <v>0</v>
      </c>
      <c r="BD64" s="113">
        <f>IF($AR64="","",DATA!BE15)</f>
        <v>-99</v>
      </c>
      <c r="BE64" s="113" t="str">
        <f>IF($AR64="","",DATA!CD15)</f>
        <v>N/A</v>
      </c>
      <c r="BF64" s="113" t="str">
        <f>IF($AR64="","",DATA!CF15)</f>
        <v>N/A</v>
      </c>
      <c r="BG64" s="113" t="str">
        <f>IF($AR64="","",DATA!CG15)</f>
        <v>N/A</v>
      </c>
      <c r="BH64" s="113" t="str">
        <f>IF($AR64="","",DATA!CI15)</f>
        <v>N/A</v>
      </c>
      <c r="BI64" s="113" t="str">
        <f>IF($AR64="","",DATA!CK15)</f>
        <v>N/A</v>
      </c>
      <c r="BJ64" s="179" t="str">
        <f>IF($AR64="","",DATA!CL15)</f>
        <v>N/A</v>
      </c>
      <c r="BK64" s="179">
        <f>IF($AR64="","",DATA!CN15)</f>
        <v>38718</v>
      </c>
      <c r="BL64" s="114" t="str">
        <f t="shared" si="11"/>
        <v/>
      </c>
      <c r="BM64" s="91">
        <f t="shared" ca="1" si="2"/>
        <v>-99</v>
      </c>
      <c r="BN64" s="100">
        <f t="shared" ca="1" si="12"/>
        <v>-98.999936000000005</v>
      </c>
      <c r="BO64" s="91">
        <f t="shared" ca="1" si="13"/>
        <v>30.000057000000002</v>
      </c>
      <c r="BP64" s="91">
        <f t="shared" ca="1" si="14"/>
        <v>4</v>
      </c>
      <c r="BR64" s="91" t="str">
        <f ca="1">IF($BP64="","",IF(OFFSET(AS$53,'Intermediate Data'!$BP64,0)=-98,"Unknown",IF(OFFSET(AS$53,'Intermediate Data'!$BP64,0)=-99,"N/A",OFFSET(AS$53,'Intermediate Data'!$BP64,0))))</f>
        <v>Stand-alone freezer</v>
      </c>
      <c r="BS64" s="91" t="str">
        <f ca="1">IF($BP64="","",IF(OFFSET(AT$53,'Intermediate Data'!$BP64,0)=-98,"Not collected",IF(OFFSET(AT$53,'Intermediate Data'!$BP64,0)=-99,"N/A",OFFSET(AT$53,'Intermediate Data'!$BP64,0))))</f>
        <v>Not collected</v>
      </c>
      <c r="BT64" s="91">
        <f ca="1">IF($BP64="","",IF(OFFSET(AU$53,'Intermediate Data'!$BP64,0)=-98,"Unknown",IF(OFFSET(AU$53,'Intermediate Data'!$BP64,0)=-99,"N/A",OFFSET(AU$53,'Intermediate Data'!$BP64,0))))</f>
        <v>145</v>
      </c>
      <c r="BU64" s="127">
        <f ca="1">IF($BP64="","",IF(OFFSET(AV$53,'Intermediate Data'!$BP64,0)=-98,"Unknown",IF(OFFSET(AV$53,'Intermediate Data'!$BP64,0)=-99,"No spec",OFFSET(AV$53,'Intermediate Data'!$BP64,0))))</f>
        <v>30</v>
      </c>
      <c r="BV64" s="127" t="str">
        <f ca="1">IF($BP64="","",IF(OFFSET(AW$53,'Intermediate Data'!$BP64,0)=-98,"Unknown",IF(OFFSET(AW$53,'Intermediate Data'!$BP64,0)=-99,"N/A",OFFSET(AW$53,'Intermediate Data'!$BP64,0))))</f>
        <v/>
      </c>
      <c r="BW64" s="91" t="str">
        <f ca="1">IF($BP64="","",IF(OFFSET(AX$53,'Intermediate Data'!$BP64,0)=-98,"Unknown",IF(OFFSET(AX$53,'Intermediate Data'!$BP64,0)=-99,"N/A",OFFSET(AX$53,'Intermediate Data'!$BP64,0))))</f>
        <v/>
      </c>
      <c r="BX64" s="91">
        <f ca="1">IF($BP64="","",IF(OFFSET(AY$53,'Intermediate Data'!$BP64,$AU$48)=-98,"Unknown",IF(OFFSET(AY$53,'Intermediate Data'!$BP64,$AU$48)=-99,"N/A",OFFSET(AY$53,'Intermediate Data'!$BP64,$AU$48))))</f>
        <v>0</v>
      </c>
      <c r="BY64" s="91">
        <f ca="1">IF($BP64="","",IF(OFFSET(BD$53,'Intermediate Data'!$BP64,0)=-98,"Not published",IF(OFFSET(BD$53,'Intermediate Data'!$BP64,0)=-99,"No spec",OFFSET(BD$53,'Intermediate Data'!$BP64,0))))</f>
        <v>0.44</v>
      </c>
      <c r="BZ64" s="115">
        <f ca="1">IF($BP64="","",IF(OFFSET(BE$53,'Intermediate Data'!$BP64,0)=-98,"Unknown",IF(OFFSET(BE$53,'Intermediate Data'!$BP64,0)=-99,"N/A",OFFSET(BE$53,'Intermediate Data'!$BP64,0))))</f>
        <v>37073</v>
      </c>
      <c r="CA64" s="115" t="str">
        <f ca="1">IF($BP64="","",IF(OFFSET(BF$53,'Intermediate Data'!$BP64,0)=-98,"Unknown",IF(OFFSET(BF$53,'Intermediate Data'!$BP64,0)=-99,"N/A",OFFSET(BF$53,'Intermediate Data'!$BP64,0))))</f>
        <v>Final</v>
      </c>
      <c r="CB64" s="115">
        <f ca="1">IF($BP64="","",IF(OFFSET(BG$53,'Intermediate Data'!$BP64,0)=-98,"Unknown",IF(OFFSET(BG$53,'Intermediate Data'!$BP64,0)=-99,"N/A",OFFSET(BG$53,'Intermediate Data'!$BP64,0))))</f>
        <v>41897</v>
      </c>
      <c r="CC64" s="115">
        <f ca="1">IF($BP64="","",IF(OFFSET(BH$53,'Intermediate Data'!$BP64,0)=-98,"Unknown",IF(OFFSET(BH$53,'Intermediate Data'!$BP64,0)=-99,"N/A",OFFSET(BH$53,'Intermediate Data'!$BP64,0))))</f>
        <v>39566</v>
      </c>
      <c r="CD64" s="115" t="str">
        <f ca="1">IF($BP64="","",IF(OFFSET(BI$53,'Intermediate Data'!$BP64,0)=-98,"Unknown",IF(OFFSET(BI$53,'Intermediate Data'!$BP64,0)=-99,"N/A",OFFSET(BI$53,'Intermediate Data'!$BP64,0))))</f>
        <v>Final</v>
      </c>
      <c r="CE64" s="115">
        <f ca="1">IF($BP64="","",IF(OFFSET(BJ$53,'Intermediate Data'!$BP64,0)=-98,"Unknown",IF(OFFSET(BJ$53,'Intermediate Data'!$BP64,0)=-99,"N/A",OFFSET(BJ$53,'Intermediate Data'!$BP64,0))))</f>
        <v>41897</v>
      </c>
      <c r="CF64" s="115">
        <f ca="1">IF($BP64="","",IF(OFFSET(BK$53,'Intermediate Data'!$BP64,0)=-98,"Unknown",IF(OFFSET(BK$53,'Intermediate Data'!$BP64,0)=-99,"N/A",OFFSET(BK$53,'Intermediate Data'!$BP64,0))))</f>
        <v>37073</v>
      </c>
      <c r="CG64" s="115">
        <f ca="1">IF($BP64="","",IF(OFFSET(BL$53,'Intermediate Data'!$BP64,0)=-98,"Unknown",IF(OFFSET(BL$53,'Intermediate Data'!$BP64,0)=-99,"N/A",OFFSET(BL$53,'Intermediate Data'!$BP64,0))))</f>
        <v>41897</v>
      </c>
    </row>
    <row r="65" spans="1:85" x14ac:dyDescent="0.2">
      <c r="A65" s="91">
        <f>IF(DATA!F16='Intermediate Data'!$E$46,IF(OR($E$47=$C$27,$E$46=$B$4),DATA!A16,IF($G$47=DATA!D16,DATA!A16,"")),"")</f>
        <v>12</v>
      </c>
      <c r="B65" s="91">
        <f>IF($A65="","",DATA!CS16)</f>
        <v>114</v>
      </c>
      <c r="C65" s="91" t="str">
        <f>IF($A65="","",DATA!B16)</f>
        <v>Compact audio</v>
      </c>
      <c r="D65" s="91">
        <f ca="1">IF($A65="","",OFFSET(DATA!$G16,0,($D$48*5)))</f>
        <v>-99</v>
      </c>
      <c r="E65" s="91">
        <f ca="1">IF($A65="","",OFFSET(DATA!$G16,0,($D$48*5)+1))</f>
        <v>0.66939067709045774</v>
      </c>
      <c r="F65" s="91">
        <f ca="1">IF($A65="","",OFFSET(DATA!$G16,0,($D$48*5)+2))</f>
        <v>-99</v>
      </c>
      <c r="G65" s="91">
        <f ca="1">IF($A65="","",OFFSET(DATA!$G16,0,($D$48*5)+3))</f>
        <v>0.32373509479064932</v>
      </c>
      <c r="H65" s="91">
        <f ca="1">IF($A65="","",OFFSET(DATA!$G16,0,($D$48*5)+4))</f>
        <v>-99</v>
      </c>
      <c r="I65" s="91">
        <f t="shared" ca="1" si="3"/>
        <v>0.32373509479064932</v>
      </c>
      <c r="J65" s="91" t="str">
        <f t="shared" ca="1" si="4"/>
        <v>RASS</v>
      </c>
      <c r="K65" s="91">
        <f ca="1">IF($A65="","",OFFSET(DATA!$AF16,0,($D$48*5)))</f>
        <v>-99</v>
      </c>
      <c r="L65" s="91">
        <f ca="1">IF($A65="","",OFFSET(DATA!$AF16,0,($D$48*5)+1))</f>
        <v>0.88662016732526805</v>
      </c>
      <c r="M65" s="91">
        <f ca="1">IF($A65="","",OFFSET(DATA!$AF16,0,($D$48*5)+2))</f>
        <v>-99</v>
      </c>
      <c r="N65" s="91">
        <f ca="1">IF($A65="","",OFFSET(DATA!$AF16,0,($D$48*5)+3))</f>
        <v>0.4418494481165896</v>
      </c>
      <c r="O65" s="91">
        <f ca="1">IF($A65="","",OFFSET(DATA!$AF16,0,($D$48*5)+4))</f>
        <v>-99</v>
      </c>
      <c r="P65" s="91">
        <f t="shared" ca="1" si="5"/>
        <v>0.4418494481165896</v>
      </c>
      <c r="Q65" s="91" t="str">
        <f t="shared" ca="1" si="6"/>
        <v>RASS</v>
      </c>
      <c r="R65" s="91">
        <f>IF($A65="","",DATA!BE16)</f>
        <v>0.13</v>
      </c>
      <c r="S65" s="91">
        <f>IF($A65="","",DATA!BI16)</f>
        <v>70</v>
      </c>
      <c r="T65" s="91">
        <f t="shared" ca="1" si="7"/>
        <v>0.32373509479064932</v>
      </c>
      <c r="U65" s="100">
        <f t="shared" ca="1" si="8"/>
        <v>0.31881154874547046</v>
      </c>
      <c r="V65" s="113">
        <f t="shared" ca="1" si="9"/>
        <v>0.5029352267158238</v>
      </c>
      <c r="W65" s="91">
        <f t="shared" ca="1" si="10"/>
        <v>94</v>
      </c>
      <c r="Y65" s="91" t="str">
        <f ca="1">IF($W65="","",IF(OFFSET(C$53,'Intermediate Data'!$W65,0)=-98,"Unknown",IF(OFFSET(C$53,'Intermediate Data'!$W65,0)=-99,"N/A",OFFSET(C$53,'Intermediate Data'!$W65,0))))</f>
        <v>Printer</v>
      </c>
      <c r="Z65" s="91" t="str">
        <f ca="1">IF($W65="","",IF(OFFSET(D$53,'Intermediate Data'!$W65,0)=-98,"N/A",IF(OFFSET(D$53,'Intermediate Data'!$W65,0)=-99,"N/A",OFFSET(D$53,'Intermediate Data'!$W65,0))))</f>
        <v>N/A</v>
      </c>
      <c r="AA65" s="91">
        <f ca="1">IF($W65="","",IF(OFFSET(E$53,'Intermediate Data'!$W65,0)=-98,"N/A",IF(OFFSET(E$53,'Intermediate Data'!$W65,0)=-99,"N/A",OFFSET(E$53,'Intermediate Data'!$W65,0))))</f>
        <v>0.50883788026286081</v>
      </c>
      <c r="AB65" s="91" t="str">
        <f ca="1">IF($W65="","",IF(OFFSET(F$53,'Intermediate Data'!$W65,0)=-98,"N/A",IF(OFFSET(F$53,'Intermediate Data'!$W65,0)=-99,"N/A",OFFSET(F$53,'Intermediate Data'!$W65,0))))</f>
        <v>N/A</v>
      </c>
      <c r="AC65" s="91" t="str">
        <f ca="1">IF($W65="","",IF(OFFSET(G$53,'Intermediate Data'!$W65,0)=-98,"N/A",IF(OFFSET(G$53,'Intermediate Data'!$W65,0)=-99,"N/A",OFFSET(G$53,'Intermediate Data'!$W65,0))))</f>
        <v>N/A</v>
      </c>
      <c r="AD65" s="91" t="str">
        <f ca="1">IF($W65="","",IF(OFFSET(H$53,'Intermediate Data'!$W65,0)=-98,"N/A",IF(OFFSET(H$53,'Intermediate Data'!$W65,0)=-99,"N/A",OFFSET(H$53,'Intermediate Data'!$W65,0))))</f>
        <v>N/A</v>
      </c>
      <c r="AE65" s="91">
        <f ca="1">IF($W65="","",IF(OFFSET(I$53,'Intermediate Data'!$W65,0)=-98,"N/A",IF(OFFSET(I$53,'Intermediate Data'!$W65,0)=-99,"N/A",OFFSET(I$53,'Intermediate Data'!$W65,0))))</f>
        <v>0.50883788026286081</v>
      </c>
      <c r="AF65" s="91" t="str">
        <f ca="1">IF($W65="","",IF(OFFSET(J$53,'Intermediate Data'!$W65,0)=-98,"N/A",IF(OFFSET(J$53,'Intermediate Data'!$W65,0)=-99,"N/A",OFFSET(J$53,'Intermediate Data'!$W65,0))))</f>
        <v>RASS</v>
      </c>
      <c r="AG65" s="91" t="str">
        <f ca="1">IF($W65="","",IF(OFFSET(K$53,'Intermediate Data'!$W65,0)=-98,"N/A",IF(OFFSET(K$53,'Intermediate Data'!$W65,0)=-99,"N/A",OFFSET(K$53,'Intermediate Data'!$W65,0))))</f>
        <v>N/A</v>
      </c>
      <c r="AH65" s="91">
        <f ca="1">IF($W65="","",IF(OFFSET(L$53,'Intermediate Data'!$W65,0)=-98,"N/A",IF(OFFSET(L$53,'Intermediate Data'!$W65,0)=-99,"N/A",OFFSET(L$53,'Intermediate Data'!$W65,0))))</f>
        <v>0.59654744945467952</v>
      </c>
      <c r="AI65" s="91" t="str">
        <f ca="1">IF($W65="","",IF(OFFSET(M$53,'Intermediate Data'!$W65,0)=-98,"N/A",IF(OFFSET(M$53,'Intermediate Data'!$W65,0)=-99,"N/A",OFFSET(M$53,'Intermediate Data'!$W65,0))))</f>
        <v>N/A</v>
      </c>
      <c r="AJ65" s="91">
        <f ca="1">IF($W65="","",IF(OFFSET(N$53,'Intermediate Data'!$W65,0)=-98,"N/A",IF(OFFSET(N$53,'Intermediate Data'!$W65,0)=-99,"N/A",OFFSET(N$53,'Intermediate Data'!$W65,0))))</f>
        <v>1.1202750863174031</v>
      </c>
      <c r="AK65" s="91" t="str">
        <f ca="1">IF($W65="","",IF(OFFSET(O$53,'Intermediate Data'!$W65,0)=-98,"N/A",IF(OFFSET(O$53,'Intermediate Data'!$W65,0)=-99,"N/A",OFFSET(O$53,'Intermediate Data'!$W65,0))))</f>
        <v>N/A</v>
      </c>
      <c r="AL65" s="91">
        <f ca="1">IF($W65="","",IF(OFFSET(P$53,'Intermediate Data'!$W65,0)=-98,"N/A",IF(OFFSET(P$53,'Intermediate Data'!$W65,0)=-99,"N/A",OFFSET(P$53,'Intermediate Data'!$W65,0))))</f>
        <v>1.1202750863174031</v>
      </c>
      <c r="AM65" s="91" t="str">
        <f ca="1">IF($W65="","",IF(OFFSET(Q$53,'Intermediate Data'!$W65,0)=-98,"N/A",IF(OFFSET(Q$53,'Intermediate Data'!$W65,0)=-99,"N/A",OFFSET(Q$53,'Intermediate Data'!$W65,0))))</f>
        <v>RASS</v>
      </c>
      <c r="AN65" s="91">
        <f ca="1">IF($W65="","",IF(OFFSET(R$53,'Intermediate Data'!$W65,0)=-98,"Not published",IF(OFFSET(R$53,'Intermediate Data'!$W65,0)=-99,"No spec",OFFSET(R$53,'Intermediate Data'!$W65,0))))</f>
        <v>0.91</v>
      </c>
      <c r="AO65" s="91">
        <f ca="1">IF($W65="","",IF(OFFSET(S$53,'Intermediate Data'!$W65,0)=-98,"Unknown",IF(OFFSET(S$53,'Intermediate Data'!$W65,0)=-99,"No spec",OFFSET(S$53,'Intermediate Data'!$W65,0))))</f>
        <v>15.209999999999997</v>
      </c>
      <c r="AR65" s="113">
        <f>IF(AND(DATA!$F16='Intermediate Data'!$AV$46,DATA!$E16="Tier 1"),IF(OR($AU$47=0,$AU$46=1),DATA!A16,IF(AND($AU$47=1,INDEX('Intermediate Data'!$AV$25:$AV$42,MATCH(DATA!$B16,'Intermediate Data'!$AU$25:$AU$42,0))=TRUE),DATA!A16,"")),"")</f>
        <v>12</v>
      </c>
      <c r="AS65" s="113" t="str">
        <f>IF($AR65="","",DATA!B16)</f>
        <v>Compact audio</v>
      </c>
      <c r="AT65" s="113">
        <f>IF(OR($AR65="",DATA!BF16=""),"",DATA!BF16)</f>
        <v>105</v>
      </c>
      <c r="AU65" s="113">
        <f>IF(OR($AR65="",DATA!BH16=""),"",DATA!BH16)</f>
        <v>36</v>
      </c>
      <c r="AV65" s="113">
        <f>IF(OR($AR65="",DATA!BI16=""),"",DATA!BI16)</f>
        <v>70</v>
      </c>
      <c r="AW65" s="113" t="str">
        <f>IF(OR($AR65="",DATA!BJ16=""),"",DATA!BJ16)</f>
        <v/>
      </c>
      <c r="AX65" s="113" t="str">
        <f>IF(OR($AR65="",DATA!BK16=""),"",DATA!BK16)</f>
        <v/>
      </c>
      <c r="AY65" s="113">
        <f>IF($AR65="","",DATA!BO16)</f>
        <v>0</v>
      </c>
      <c r="AZ65" s="113">
        <f>IF($AR65="","",DATA!BP16)</f>
        <v>0</v>
      </c>
      <c r="BA65" s="113">
        <f>IF($AR65="","",DATA!BQ16)</f>
        <v>0</v>
      </c>
      <c r="BB65" s="113">
        <f>IF($AR65="","",DATA!BR16)</f>
        <v>0</v>
      </c>
      <c r="BC65" s="113">
        <f>IF($AR65="","",DATA!BS16)</f>
        <v>0</v>
      </c>
      <c r="BD65" s="113">
        <f>IF($AR65="","",DATA!BE16)</f>
        <v>0.13</v>
      </c>
      <c r="BE65" s="113" t="str">
        <f>IF($AR65="","",DATA!CD16)</f>
        <v>N/A</v>
      </c>
      <c r="BF65" s="113" t="str">
        <f>IF($AR65="","",DATA!CF16)</f>
        <v>N/A</v>
      </c>
      <c r="BG65" s="113" t="str">
        <f>IF($AR65="","",DATA!CG16)</f>
        <v>N/A</v>
      </c>
      <c r="BH65" s="113">
        <f>IF($AR65="","",DATA!CI16)</f>
        <v>41395</v>
      </c>
      <c r="BI65" s="113" t="str">
        <f>IF($AR65="","",DATA!CK16)</f>
        <v>N/A</v>
      </c>
      <c r="BJ65" s="179" t="str">
        <f>IF($AR65="","",DATA!CL16)</f>
        <v>N/A</v>
      </c>
      <c r="BK65" s="179">
        <f>IF($AR65="","",DATA!CN16)</f>
        <v>39083</v>
      </c>
      <c r="BL65" s="114" t="str">
        <f t="shared" si="11"/>
        <v/>
      </c>
      <c r="BM65" s="91">
        <f t="shared" ca="1" si="2"/>
        <v>70</v>
      </c>
      <c r="BN65" s="100">
        <f t="shared" ca="1" si="12"/>
        <v>70.000065000000006</v>
      </c>
      <c r="BO65" s="91">
        <f t="shared" ca="1" si="13"/>
        <v>18.000062</v>
      </c>
      <c r="BP65" s="91">
        <f t="shared" ca="1" si="14"/>
        <v>9</v>
      </c>
      <c r="BR65" s="91" t="str">
        <f ca="1">IF($BP65="","",IF(OFFSET(AS$53,'Intermediate Data'!$BP65,0)=-98,"Unknown",IF(OFFSET(AS$53,'Intermediate Data'!$BP65,0)=-99,"N/A",OFFSET(AS$53,'Intermediate Data'!$BP65,0))))</f>
        <v>Audio/Video receiver</v>
      </c>
      <c r="BS65" s="91">
        <f ca="1">IF($BP65="","",IF(OFFSET(AT$53,'Intermediate Data'!$BP65,0)=-98,"Not collected",IF(OFFSET(AT$53,'Intermediate Data'!$BP65,0)=-99,"N/A",OFFSET(AT$53,'Intermediate Data'!$BP65,0))))</f>
        <v>65</v>
      </c>
      <c r="BT65" s="91">
        <f ca="1">IF($BP65="","",IF(OFFSET(AU$53,'Intermediate Data'!$BP65,0)=-98,"Unknown",IF(OFFSET(AU$53,'Intermediate Data'!$BP65,0)=-99,"N/A",OFFSET(AU$53,'Intermediate Data'!$BP65,0))))</f>
        <v>47</v>
      </c>
      <c r="BU65" s="127">
        <f ca="1">IF($BP65="","",IF(OFFSET(AV$53,'Intermediate Data'!$BP65,0)=-98,"Unknown",IF(OFFSET(AV$53,'Intermediate Data'!$BP65,0)=-99,"No spec",OFFSET(AV$53,'Intermediate Data'!$BP65,0))))</f>
        <v>18</v>
      </c>
      <c r="BV65" s="127" t="str">
        <f ca="1">IF($BP65="","",IF(OFFSET(AW$53,'Intermediate Data'!$BP65,0)=-98,"Unknown",IF(OFFSET(AW$53,'Intermediate Data'!$BP65,0)=-99,"N/A",OFFSET(AW$53,'Intermediate Data'!$BP65,0))))</f>
        <v/>
      </c>
      <c r="BW65" s="91" t="str">
        <f ca="1">IF($BP65="","",IF(OFFSET(AX$53,'Intermediate Data'!$BP65,0)=-98,"Unknown",IF(OFFSET(AX$53,'Intermediate Data'!$BP65,0)=-99,"N/A",OFFSET(AX$53,'Intermediate Data'!$BP65,0))))</f>
        <v/>
      </c>
      <c r="BX65" s="91">
        <f ca="1">IF($BP65="","",IF(OFFSET(AY$53,'Intermediate Data'!$BP65,$AU$48)=-98,"Unknown",IF(OFFSET(AY$53,'Intermediate Data'!$BP65,$AU$48)=-99,"N/A",OFFSET(AY$53,'Intermediate Data'!$BP65,$AU$48))))</f>
        <v>0</v>
      </c>
      <c r="BY65" s="91">
        <f ca="1">IF($BP65="","",IF(OFFSET(BD$53,'Intermediate Data'!$BP65,0)=-98,"Not published",IF(OFFSET(BD$53,'Intermediate Data'!$BP65,0)=-99,"No spec",OFFSET(BD$53,'Intermediate Data'!$BP65,0))))</f>
        <v>0</v>
      </c>
      <c r="BZ65" s="115" t="str">
        <f ca="1">IF($BP65="","",IF(OFFSET(BE$53,'Intermediate Data'!$BP65,0)=-98,"Unknown",IF(OFFSET(BE$53,'Intermediate Data'!$BP65,0)=-99,"N/A",OFFSET(BE$53,'Intermediate Data'!$BP65,0))))</f>
        <v>N/A</v>
      </c>
      <c r="CA65" s="115" t="str">
        <f ca="1">IF($BP65="","",IF(OFFSET(BF$53,'Intermediate Data'!$BP65,0)=-98,"Unknown",IF(OFFSET(BF$53,'Intermediate Data'!$BP65,0)=-99,"N/A",OFFSET(BF$53,'Intermediate Data'!$BP65,0))))</f>
        <v>N/A</v>
      </c>
      <c r="CB65" s="115" t="str">
        <f ca="1">IF($BP65="","",IF(OFFSET(BG$53,'Intermediate Data'!$BP65,0)=-98,"Unknown",IF(OFFSET(BG$53,'Intermediate Data'!$BP65,0)=-99,"N/A",OFFSET(BG$53,'Intermediate Data'!$BP65,0))))</f>
        <v>N/A</v>
      </c>
      <c r="CC65" s="115">
        <f ca="1">IF($BP65="","",IF(OFFSET(BH$53,'Intermediate Data'!$BP65,0)=-98,"Unknown",IF(OFFSET(BH$53,'Intermediate Data'!$BP65,0)=-99,"N/A",OFFSET(BH$53,'Intermediate Data'!$BP65,0))))</f>
        <v>41395</v>
      </c>
      <c r="CD65" s="115" t="str">
        <f ca="1">IF($BP65="","",IF(OFFSET(BI$53,'Intermediate Data'!$BP65,0)=-98,"Unknown",IF(OFFSET(BI$53,'Intermediate Data'!$BP65,0)=-99,"N/A",OFFSET(BI$53,'Intermediate Data'!$BP65,0))))</f>
        <v>N/A</v>
      </c>
      <c r="CE65" s="115" t="str">
        <f ca="1">IF($BP65="","",IF(OFFSET(BJ$53,'Intermediate Data'!$BP65,0)=-98,"Unknown",IF(OFFSET(BJ$53,'Intermediate Data'!$BP65,0)=-99,"N/A",OFFSET(BJ$53,'Intermediate Data'!$BP65,0))))</f>
        <v>N/A</v>
      </c>
      <c r="CF65" s="115">
        <f ca="1">IF($BP65="","",IF(OFFSET(BK$53,'Intermediate Data'!$BP65,0)=-98,"Unknown",IF(OFFSET(BK$53,'Intermediate Data'!$BP65,0)=-99,"N/A",OFFSET(BK$53,'Intermediate Data'!$BP65,0))))</f>
        <v>39083</v>
      </c>
      <c r="CG65" s="115" t="str">
        <f ca="1">IF($BP65="","",IF(OFFSET(BL$53,'Intermediate Data'!$BP65,0)=-98,"Unknown",IF(OFFSET(BL$53,'Intermediate Data'!$BP65,0)=-99,"N/A",OFFSET(BL$53,'Intermediate Data'!$BP65,0))))</f>
        <v/>
      </c>
    </row>
    <row r="66" spans="1:85" x14ac:dyDescent="0.2">
      <c r="A66" s="91">
        <f>IF(DATA!F17='Intermediate Data'!$E$46,IF(OR($E$47=$C$27,$E$46=$B$4),DATA!A17,IF($G$47=DATA!D17,DATA!A17,"")),"")</f>
        <v>13</v>
      </c>
      <c r="B66" s="91">
        <f>IF($A66="","",DATA!CS17)</f>
        <v>35</v>
      </c>
      <c r="C66" s="91" t="str">
        <f>IF($A66="","",DATA!B17)</f>
        <v>Set top box</v>
      </c>
      <c r="D66" s="91">
        <f ca="1">IF($A66="","",OFFSET(DATA!$G17,0,($D$48*5)))</f>
        <v>-99</v>
      </c>
      <c r="E66" s="91">
        <f ca="1">IF($A66="","",OFFSET(DATA!$G17,0,($D$48*5)+1))</f>
        <v>-98</v>
      </c>
      <c r="F66" s="91">
        <f ca="1">IF($A66="","",OFFSET(DATA!$G17,0,($D$48*5)+2))</f>
        <v>-99</v>
      </c>
      <c r="G66" s="91">
        <f ca="1">IF($A66="","",OFFSET(DATA!$G17,0,($D$48*5)+3))</f>
        <v>-98</v>
      </c>
      <c r="H66" s="91">
        <f ca="1">IF($A66="","",OFFSET(DATA!$G17,0,($D$48*5)+4))</f>
        <v>-98</v>
      </c>
      <c r="I66" s="91">
        <f t="shared" ca="1" si="3"/>
        <v>-99</v>
      </c>
      <c r="J66" s="91" t="str">
        <f t="shared" ca="1" si="4"/>
        <v/>
      </c>
      <c r="K66" s="91">
        <f ca="1">IF($A66="","",OFFSET(DATA!$AF17,0,($D$48*5)))</f>
        <v>-99</v>
      </c>
      <c r="L66" s="91">
        <f ca="1">IF($A66="","",OFFSET(DATA!$AF17,0,($D$48*5)+1))</f>
        <v>0.84714932044525826</v>
      </c>
      <c r="M66" s="91">
        <f ca="1">IF($A66="","",OFFSET(DATA!$AF17,0,($D$48*5)+2))</f>
        <v>-99</v>
      </c>
      <c r="N66" s="91">
        <f ca="1">IF($A66="","",OFFSET(DATA!$AF17,0,($D$48*5)+3))</f>
        <v>1.582170066925229</v>
      </c>
      <c r="O66" s="91">
        <f ca="1">IF($A66="","",OFFSET(DATA!$AF17,0,($D$48*5)+4))</f>
        <v>1.6160000000000001</v>
      </c>
      <c r="P66" s="91">
        <f t="shared" ca="1" si="5"/>
        <v>1.6160000000000001</v>
      </c>
      <c r="Q66" s="91" t="str">
        <f t="shared" ca="1" si="6"/>
        <v>CLASS</v>
      </c>
      <c r="R66" s="91">
        <f>IF($A66="","",DATA!BE17)</f>
        <v>0.88</v>
      </c>
      <c r="S66" s="91">
        <f>IF($A66="","",DATA!BI17)</f>
        <v>115</v>
      </c>
      <c r="T66" s="91">
        <f t="shared" ca="1" si="7"/>
        <v>-99</v>
      </c>
      <c r="U66" s="100">
        <f t="shared" ca="1" si="8"/>
        <v>-99.006859546146131</v>
      </c>
      <c r="V66" s="113">
        <f t="shared" ca="1" si="9"/>
        <v>0.47852128591361809</v>
      </c>
      <c r="W66" s="91">
        <f t="shared" ca="1" si="10"/>
        <v>125</v>
      </c>
      <c r="Y66" s="91" t="str">
        <f ca="1">IF($W66="","",IF(OFFSET(C$53,'Intermediate Data'!$W66,0)=-98,"Unknown",IF(OFFSET(C$53,'Intermediate Data'!$W66,0)=-99,"N/A",OFFSET(C$53,'Intermediate Data'!$W66,0))))</f>
        <v>Garage door opener</v>
      </c>
      <c r="Z66" s="91" t="str">
        <f ca="1">IF($W66="","",IF(OFFSET(D$53,'Intermediate Data'!$W66,0)=-98,"N/A",IF(OFFSET(D$53,'Intermediate Data'!$W66,0)=-99,"N/A",OFFSET(D$53,'Intermediate Data'!$W66,0))))</f>
        <v>N/A</v>
      </c>
      <c r="AA66" s="91">
        <f ca="1">IF($W66="","",IF(OFFSET(E$53,'Intermediate Data'!$W66,0)=-98,"N/A",IF(OFFSET(E$53,'Intermediate Data'!$W66,0)=-99,"N/A",OFFSET(E$53,'Intermediate Data'!$W66,0))))</f>
        <v>0.408969211023756</v>
      </c>
      <c r="AB66" s="91" t="str">
        <f ca="1">IF($W66="","",IF(OFFSET(F$53,'Intermediate Data'!$W66,0)=-98,"N/A",IF(OFFSET(F$53,'Intermediate Data'!$W66,0)=-99,"N/A",OFFSET(F$53,'Intermediate Data'!$W66,0))))</f>
        <v>N/A</v>
      </c>
      <c r="AC66" s="91">
        <f ca="1">IF($W66="","",IF(OFFSET(G$53,'Intermediate Data'!$W66,0)=-98,"N/A",IF(OFFSET(G$53,'Intermediate Data'!$W66,0)=-99,"N/A",OFFSET(G$53,'Intermediate Data'!$W66,0))))</f>
        <v>0.48344731109113542</v>
      </c>
      <c r="AD66" s="91" t="str">
        <f ca="1">IF($W66="","",IF(OFFSET(H$53,'Intermediate Data'!$W66,0)=-98,"N/A",IF(OFFSET(H$53,'Intermediate Data'!$W66,0)=-99,"N/A",OFFSET(H$53,'Intermediate Data'!$W66,0))))</f>
        <v>N/A</v>
      </c>
      <c r="AE66" s="91">
        <f ca="1">IF($W66="","",IF(OFFSET(I$53,'Intermediate Data'!$W66,0)=-98,"N/A",IF(OFFSET(I$53,'Intermediate Data'!$W66,0)=-99,"N/A",OFFSET(I$53,'Intermediate Data'!$W66,0))))</f>
        <v>0.48344731109113542</v>
      </c>
      <c r="AF66" s="91" t="str">
        <f ca="1">IF($W66="","",IF(OFFSET(J$53,'Intermediate Data'!$W66,0)=-98,"N/A",IF(OFFSET(J$53,'Intermediate Data'!$W66,0)=-99,"N/A",OFFSET(J$53,'Intermediate Data'!$W66,0))))</f>
        <v>RASS</v>
      </c>
      <c r="AG66" s="91" t="str">
        <f ca="1">IF($W66="","",IF(OFFSET(K$53,'Intermediate Data'!$W66,0)=-98,"N/A",IF(OFFSET(K$53,'Intermediate Data'!$W66,0)=-99,"N/A",OFFSET(K$53,'Intermediate Data'!$W66,0))))</f>
        <v>N/A</v>
      </c>
      <c r="AH66" s="91">
        <f ca="1">IF($W66="","",IF(OFFSET(L$53,'Intermediate Data'!$W66,0)=-98,"N/A",IF(OFFSET(L$53,'Intermediate Data'!$W66,0)=-99,"N/A",OFFSET(L$53,'Intermediate Data'!$W66,0))))</f>
        <v>0.46079323750365508</v>
      </c>
      <c r="AI66" s="91" t="str">
        <f ca="1">IF($W66="","",IF(OFFSET(M$53,'Intermediate Data'!$W66,0)=-98,"N/A",IF(OFFSET(M$53,'Intermediate Data'!$W66,0)=-99,"N/A",OFFSET(M$53,'Intermediate Data'!$W66,0))))</f>
        <v>N/A</v>
      </c>
      <c r="AJ66" s="91">
        <f ca="1">IF($W66="","",IF(OFFSET(N$53,'Intermediate Data'!$W66,0)=-98,"N/A",IF(OFFSET(N$53,'Intermediate Data'!$W66,0)=-99,"N/A",OFFSET(N$53,'Intermediate Data'!$W66,0))))</f>
        <v>0.56064717755939975</v>
      </c>
      <c r="AK66" s="91" t="str">
        <f ca="1">IF($W66="","",IF(OFFSET(O$53,'Intermediate Data'!$W66,0)=-98,"N/A",IF(OFFSET(O$53,'Intermediate Data'!$W66,0)=-99,"N/A",OFFSET(O$53,'Intermediate Data'!$W66,0))))</f>
        <v>N/A</v>
      </c>
      <c r="AL66" s="91">
        <f ca="1">IF($W66="","",IF(OFFSET(P$53,'Intermediate Data'!$W66,0)=-98,"N/A",IF(OFFSET(P$53,'Intermediate Data'!$W66,0)=-99,"N/A",OFFSET(P$53,'Intermediate Data'!$W66,0))))</f>
        <v>0.56064717755939975</v>
      </c>
      <c r="AM66" s="91" t="str">
        <f ca="1">IF($W66="","",IF(OFFSET(Q$53,'Intermediate Data'!$W66,0)=-98,"N/A",IF(OFFSET(Q$53,'Intermediate Data'!$W66,0)=-99,"N/A",OFFSET(Q$53,'Intermediate Data'!$W66,0))))</f>
        <v>RASS</v>
      </c>
      <c r="AN66" s="91" t="str">
        <f ca="1">IF($W66="","",IF(OFFSET(R$53,'Intermediate Data'!$W66,0)=-98,"Not published",IF(OFFSET(R$53,'Intermediate Data'!$W66,0)=-99,"No spec",OFFSET(R$53,'Intermediate Data'!$W66,0))))</f>
        <v>No spec</v>
      </c>
      <c r="AO66" s="91" t="str">
        <f ca="1">IF($W66="","",IF(OFFSET(S$53,'Intermediate Data'!$W66,0)=-98,"Unknown",IF(OFFSET(S$53,'Intermediate Data'!$W66,0)=-99,"No spec",OFFSET(S$53,'Intermediate Data'!$W66,0))))</f>
        <v>No spec</v>
      </c>
      <c r="AR66" s="113">
        <f>IF(AND(DATA!$F17='Intermediate Data'!$AV$46,DATA!$E17="Tier 1"),IF(OR($AU$47=0,$AU$46=1),DATA!A17,IF(AND($AU$47=1,INDEX('Intermediate Data'!$AV$25:$AV$42,MATCH(DATA!$B17,'Intermediate Data'!$AU$25:$AU$42,0))=TRUE),DATA!A17,"")),"")</f>
        <v>13</v>
      </c>
      <c r="AS66" s="113" t="str">
        <f>IF($AR66="","",DATA!B17)</f>
        <v>Set top box</v>
      </c>
      <c r="AT66" s="113">
        <f>IF(OR($AR66="",DATA!BF17=""),"",DATA!BF17)</f>
        <v>138</v>
      </c>
      <c r="AU66" s="113" t="str">
        <f>IF(OR($AR66="",DATA!BH17=""),"",DATA!BH17)</f>
        <v/>
      </c>
      <c r="AV66" s="113">
        <f>IF(OR($AR66="",DATA!BI17=""),"",DATA!BI17)</f>
        <v>115</v>
      </c>
      <c r="AW66" s="113">
        <f>IF(OR($AR66="",DATA!BJ17=""),"",DATA!BJ17)</f>
        <v>92</v>
      </c>
      <c r="AX66" s="113" t="str">
        <f>IF(OR($AR66="",DATA!BK17=""),"",DATA!BK17)</f>
        <v>Efficient components</v>
      </c>
      <c r="AY66" s="113">
        <f>IF($AR66="","",DATA!BO17)</f>
        <v>0</v>
      </c>
      <c r="AZ66" s="113">
        <f>IF($AR66="","",DATA!BP17)</f>
        <v>0</v>
      </c>
      <c r="BA66" s="113">
        <f>IF($AR66="","",DATA!BQ17)</f>
        <v>0</v>
      </c>
      <c r="BB66" s="113">
        <f>IF($AR66="","",DATA!BR17)</f>
        <v>0</v>
      </c>
      <c r="BC66" s="113">
        <f>IF($AR66="","",DATA!BS17)</f>
        <v>0</v>
      </c>
      <c r="BD66" s="113">
        <f>IF($AR66="","",DATA!BE17)</f>
        <v>0.88</v>
      </c>
      <c r="BE66" s="113" t="str">
        <f>IF($AR66="","",DATA!CD17)</f>
        <v>N/A</v>
      </c>
      <c r="BF66" s="113" t="str">
        <f>IF($AR66="","",DATA!CF17)</f>
        <v>N/A</v>
      </c>
      <c r="BG66" s="113" t="str">
        <f>IF($AR66="","",DATA!CG17)</f>
        <v>N/A</v>
      </c>
      <c r="BH66" s="113">
        <f>IF($AR66="","",DATA!CI17)</f>
        <v>40787</v>
      </c>
      <c r="BI66" s="113" t="str">
        <f>IF($AR66="","",DATA!CK17)</f>
        <v>Final</v>
      </c>
      <c r="BJ66" s="179">
        <f>IF($AR66="","",DATA!CL17)</f>
        <v>41974</v>
      </c>
      <c r="BK66" s="179" t="str">
        <f>IF($AR66="","",DATA!CN17)</f>
        <v>N/A</v>
      </c>
      <c r="BL66" s="114">
        <f t="shared" si="11"/>
        <v>41974</v>
      </c>
      <c r="BM66" s="91">
        <f t="shared" ca="1" si="2"/>
        <v>115</v>
      </c>
      <c r="BN66" s="100">
        <f t="shared" ca="1" si="12"/>
        <v>115.000066</v>
      </c>
      <c r="BO66" s="91">
        <f t="shared" ca="1" si="13"/>
        <v>15.000068000000001</v>
      </c>
      <c r="BP66" s="91">
        <f t="shared" ca="1" si="14"/>
        <v>15</v>
      </c>
      <c r="BR66" s="91" t="str">
        <f ca="1">IF($BP66="","",IF(OFFSET(AS$53,'Intermediate Data'!$BP66,0)=-98,"Unknown",IF(OFFSET(AS$53,'Intermediate Data'!$BP66,0)=-99,"N/A",OFFSET(AS$53,'Intermediate Data'!$BP66,0))))</f>
        <v>Network equipment</v>
      </c>
      <c r="BS66" s="91">
        <f ca="1">IF($BP66="","",IF(OFFSET(AT$53,'Intermediate Data'!$BP66,0)=-98,"Not collected",IF(OFFSET(AT$53,'Intermediate Data'!$BP66,0)=-99,"N/A",OFFSET(AT$53,'Intermediate Data'!$BP66,0))))</f>
        <v>59</v>
      </c>
      <c r="BT66" s="91" t="str">
        <f ca="1">IF($BP66="","",IF(OFFSET(AU$53,'Intermediate Data'!$BP66,0)=-98,"Unknown",IF(OFFSET(AU$53,'Intermediate Data'!$BP66,0)=-99,"N/A",OFFSET(AU$53,'Intermediate Data'!$BP66,0))))</f>
        <v/>
      </c>
      <c r="BU66" s="127">
        <f ca="1">IF($BP66="","",IF(OFFSET(AV$53,'Intermediate Data'!$BP66,0)=-98,"Unknown",IF(OFFSET(AV$53,'Intermediate Data'!$BP66,0)=-99,"No spec",OFFSET(AV$53,'Intermediate Data'!$BP66,0))))</f>
        <v>15</v>
      </c>
      <c r="BV66" s="127">
        <f ca="1">IF($BP66="","",IF(OFFSET(AW$53,'Intermediate Data'!$BP66,0)=-98,"Unknown",IF(OFFSET(AW$53,'Intermediate Data'!$BP66,0)=-99,"N/A",OFFSET(AW$53,'Intermediate Data'!$BP66,0))))</f>
        <v>25</v>
      </c>
      <c r="BW66" s="91" t="str">
        <f ca="1">IF($BP66="","",IF(OFFSET(AX$53,'Intermediate Data'!$BP66,0)=-98,"Unknown",IF(OFFSET(AX$53,'Intermediate Data'!$BP66,0)=-99,"N/A",OFFSET(AX$53,'Intermediate Data'!$BP66,0))))</f>
        <v>Title 20 compliance</v>
      </c>
      <c r="BX66" s="91">
        <f ca="1">IF($BP66="","",IF(OFFSET(AY$53,'Intermediate Data'!$BP66,$AU$48)=-98,"Unknown",IF(OFFSET(AY$53,'Intermediate Data'!$BP66,$AU$48)=-99,"N/A",OFFSET(AY$53,'Intermediate Data'!$BP66,$AU$48))))</f>
        <v>0</v>
      </c>
      <c r="BY66" s="91" t="str">
        <f ca="1">IF($BP66="","",IF(OFFSET(BD$53,'Intermediate Data'!$BP66,0)=-98,"Not published",IF(OFFSET(BD$53,'Intermediate Data'!$BP66,0)=-99,"No spec",OFFSET(BD$53,'Intermediate Data'!$BP66,0))))</f>
        <v>Not published</v>
      </c>
      <c r="BZ66" s="115" t="str">
        <f ca="1">IF($BP66="","",IF(OFFSET(BE$53,'Intermediate Data'!$BP66,0)=-98,"Unknown",IF(OFFSET(BE$53,'Intermediate Data'!$BP66,0)=-99,"N/A",OFFSET(BE$53,'Intermediate Data'!$BP66,0))))</f>
        <v>N/A</v>
      </c>
      <c r="CA66" s="115" t="str">
        <f ca="1">IF($BP66="","",IF(OFFSET(BF$53,'Intermediate Data'!$BP66,0)=-98,"Unknown",IF(OFFSET(BF$53,'Intermediate Data'!$BP66,0)=-99,"N/A",OFFSET(BF$53,'Intermediate Data'!$BP66,0))))</f>
        <v>N/A</v>
      </c>
      <c r="CB66" s="115" t="str">
        <f ca="1">IF($BP66="","",IF(OFFSET(BG$53,'Intermediate Data'!$BP66,0)=-98,"Unknown",IF(OFFSET(BG$53,'Intermediate Data'!$BP66,0)=-99,"N/A",OFFSET(BG$53,'Intermediate Data'!$BP66,0))))</f>
        <v>N/A</v>
      </c>
      <c r="CC66" s="115">
        <f ca="1">IF($BP66="","",IF(OFFSET(BH$53,'Intermediate Data'!$BP66,0)=-98,"Unknown",IF(OFFSET(BH$53,'Intermediate Data'!$BP66,0)=-99,"N/A",OFFSET(BH$53,'Intermediate Data'!$BP66,0))))</f>
        <v>41520</v>
      </c>
      <c r="CD66" s="115" t="str">
        <f ca="1">IF($BP66="","",IF(OFFSET(BI$53,'Intermediate Data'!$BP66,0)=-98,"Unknown",IF(OFFSET(BI$53,'Intermediate Data'!$BP66,0)=-99,"N/A",OFFSET(BI$53,'Intermediate Data'!$BP66,0))))</f>
        <v>N/A</v>
      </c>
      <c r="CE66" s="115" t="str">
        <f ca="1">IF($BP66="","",IF(OFFSET(BJ$53,'Intermediate Data'!$BP66,0)=-98,"Unknown",IF(OFFSET(BJ$53,'Intermediate Data'!$BP66,0)=-99,"N/A",OFFSET(BJ$53,'Intermediate Data'!$BP66,0))))</f>
        <v>N/A</v>
      </c>
      <c r="CF66" s="115" t="str">
        <f ca="1">IF($BP66="","",IF(OFFSET(BK$53,'Intermediate Data'!$BP66,0)=-98,"Unknown",IF(OFFSET(BK$53,'Intermediate Data'!$BP66,0)=-99,"N/A",OFFSET(BK$53,'Intermediate Data'!$BP66,0))))</f>
        <v>N/A</v>
      </c>
      <c r="CG66" s="115" t="str">
        <f ca="1">IF($BP66="","",IF(OFFSET(BL$53,'Intermediate Data'!$BP66,0)=-98,"Unknown",IF(OFFSET(BL$53,'Intermediate Data'!$BP66,0)=-99,"N/A",OFFSET(BL$53,'Intermediate Data'!$BP66,0))))</f>
        <v/>
      </c>
    </row>
    <row r="67" spans="1:85" x14ac:dyDescent="0.2">
      <c r="A67" s="91">
        <f>IF(DATA!F18='Intermediate Data'!$E$46,IF(OR($E$47=$C$27,$E$46=$B$4),DATA!A18,IF($G$47=DATA!D18,DATA!A18,"")),"")</f>
        <v>14</v>
      </c>
      <c r="B67" s="91">
        <f>IF($A67="","",DATA!CS18)</f>
        <v>22</v>
      </c>
      <c r="C67" s="91" t="str">
        <f>IF($A67="","",DATA!B18)</f>
        <v>Television</v>
      </c>
      <c r="D67" s="91">
        <f ca="1">IF($A67="","",OFFSET(DATA!$G18,0,($D$48*5)))</f>
        <v>-99</v>
      </c>
      <c r="E67" s="91">
        <f ca="1">IF($A67="","",OFFSET(DATA!$G18,0,($D$48*5)+1))</f>
        <v>0.94825099025602044</v>
      </c>
      <c r="F67" s="91">
        <f ca="1">IF($A67="","",OFFSET(DATA!$G18,0,($D$48*5)+2))</f>
        <v>-99</v>
      </c>
      <c r="G67" s="91">
        <f ca="1">IF($A67="","",OFFSET(DATA!$G18,0,($D$48*5)+3))</f>
        <v>0.96754869853464853</v>
      </c>
      <c r="H67" s="91">
        <f ca="1">IF($A67="","",OFFSET(DATA!$G18,0,($D$48*5)+4))</f>
        <v>0.98699999999999999</v>
      </c>
      <c r="I67" s="91">
        <f t="shared" ca="1" si="3"/>
        <v>0.98699999999999999</v>
      </c>
      <c r="J67" s="91" t="str">
        <f t="shared" ca="1" si="4"/>
        <v>CLASS</v>
      </c>
      <c r="K67" s="91">
        <f ca="1">IF($A67="","",OFFSET(DATA!$AF18,0,($D$48*5)))</f>
        <v>-99</v>
      </c>
      <c r="L67" s="91">
        <f ca="1">IF($A67="","",OFFSET(DATA!$AF18,0,($D$48*5)+1))</f>
        <v>1.9806353930334133</v>
      </c>
      <c r="M67" s="91">
        <f ca="1">IF($A67="","",OFFSET(DATA!$AF18,0,($D$48*5)+2))</f>
        <v>-99</v>
      </c>
      <c r="N67" s="91">
        <f ca="1">IF($A67="","",OFFSET(DATA!$AF18,0,($D$48*5)+3))</f>
        <v>2.3271024065605226</v>
      </c>
      <c r="O67" s="91">
        <f ca="1">IF($A67="","",OFFSET(DATA!$AF18,0,($D$48*5)+4))</f>
        <v>2.4670000000000001</v>
      </c>
      <c r="P67" s="91">
        <f t="shared" ca="1" si="5"/>
        <v>2.4670000000000001</v>
      </c>
      <c r="Q67" s="91" t="str">
        <f t="shared" ca="1" si="6"/>
        <v>CLASS</v>
      </c>
      <c r="R67" s="91">
        <f>IF($A67="","",DATA!BE18)</f>
        <v>0.84</v>
      </c>
      <c r="S67" s="91">
        <f>IF($A67="","",DATA!BI18)</f>
        <v>35</v>
      </c>
      <c r="T67" s="91">
        <f t="shared" ca="1" si="7"/>
        <v>0.98699999999999999</v>
      </c>
      <c r="U67" s="100">
        <f t="shared" ca="1" si="8"/>
        <v>0.98413664604488393</v>
      </c>
      <c r="V67" s="113">
        <f t="shared" ca="1" si="9"/>
        <v>0.47413502517870504</v>
      </c>
      <c r="W67" s="91">
        <f t="shared" ca="1" si="10"/>
        <v>76</v>
      </c>
      <c r="Y67" s="91" t="str">
        <f ca="1">IF($W67="","",IF(OFFSET(C$53,'Intermediate Data'!$W67,0)=-98,"Unknown",IF(OFFSET(C$53,'Intermediate Data'!$W67,0)=-99,"N/A",OFFSET(C$53,'Intermediate Data'!$W67,0))))</f>
        <v>Portable fan</v>
      </c>
      <c r="Z67" s="91" t="str">
        <f ca="1">IF($W67="","",IF(OFFSET(D$53,'Intermediate Data'!$W67,0)=-98,"N/A",IF(OFFSET(D$53,'Intermediate Data'!$W67,0)=-99,"N/A",OFFSET(D$53,'Intermediate Data'!$W67,0))))</f>
        <v>N/A</v>
      </c>
      <c r="AA67" s="91">
        <f ca="1">IF($W67="","",IF(OFFSET(E$53,'Intermediate Data'!$W67,0)=-98,"N/A",IF(OFFSET(E$53,'Intermediate Data'!$W67,0)=-99,"N/A",OFFSET(E$53,'Intermediate Data'!$W67,0))))</f>
        <v>0.61502267205466932</v>
      </c>
      <c r="AB67" s="91" t="str">
        <f ca="1">IF($W67="","",IF(OFFSET(F$53,'Intermediate Data'!$W67,0)=-98,"N/A",IF(OFFSET(F$53,'Intermediate Data'!$W67,0)=-99,"N/A",OFFSET(F$53,'Intermediate Data'!$W67,0))))</f>
        <v>N/A</v>
      </c>
      <c r="AC67" s="91">
        <f ca="1">IF($W67="","",IF(OFFSET(G$53,'Intermediate Data'!$W67,0)=-98,"N/A",IF(OFFSET(G$53,'Intermediate Data'!$W67,0)=-99,"N/A",OFFSET(G$53,'Intermediate Data'!$W67,0))))</f>
        <v>0.47905184261192296</v>
      </c>
      <c r="AD67" s="91" t="str">
        <f ca="1">IF($W67="","",IF(OFFSET(H$53,'Intermediate Data'!$W67,0)=-98,"N/A",IF(OFFSET(H$53,'Intermediate Data'!$W67,0)=-99,"N/A",OFFSET(H$53,'Intermediate Data'!$W67,0))))</f>
        <v>N/A</v>
      </c>
      <c r="AE67" s="91">
        <f ca="1">IF($W67="","",IF(OFFSET(I$53,'Intermediate Data'!$W67,0)=-98,"N/A",IF(OFFSET(I$53,'Intermediate Data'!$W67,0)=-99,"N/A",OFFSET(I$53,'Intermediate Data'!$W67,0))))</f>
        <v>0.47905184261192296</v>
      </c>
      <c r="AF67" s="91" t="str">
        <f ca="1">IF($W67="","",IF(OFFSET(J$53,'Intermediate Data'!$W67,0)=-98,"N/A",IF(OFFSET(J$53,'Intermediate Data'!$W67,0)=-99,"N/A",OFFSET(J$53,'Intermediate Data'!$W67,0))))</f>
        <v>RASS</v>
      </c>
      <c r="AG67" s="91" t="str">
        <f ca="1">IF($W67="","",IF(OFFSET(K$53,'Intermediate Data'!$W67,0)=-98,"N/A",IF(OFFSET(K$53,'Intermediate Data'!$W67,0)=-99,"N/A",OFFSET(K$53,'Intermediate Data'!$W67,0))))</f>
        <v>N/A</v>
      </c>
      <c r="AH67" s="91">
        <f ca="1">IF($W67="","",IF(OFFSET(L$53,'Intermediate Data'!$W67,0)=-98,"N/A",IF(OFFSET(L$53,'Intermediate Data'!$W67,0)=-99,"N/A",OFFSET(L$53,'Intermediate Data'!$W67,0))))</f>
        <v>0.99578941510944174</v>
      </c>
      <c r="AI67" s="91" t="str">
        <f ca="1">IF($W67="","",IF(OFFSET(M$53,'Intermediate Data'!$W67,0)=-98,"N/A",IF(OFFSET(M$53,'Intermediate Data'!$W67,0)=-99,"N/A",OFFSET(M$53,'Intermediate Data'!$W67,0))))</f>
        <v>N/A</v>
      </c>
      <c r="AJ67" s="91">
        <f ca="1">IF($W67="","",IF(OFFSET(N$53,'Intermediate Data'!$W67,0)=-98,"N/A",IF(OFFSET(N$53,'Intermediate Data'!$W67,0)=-99,"N/A",OFFSET(N$53,'Intermediate Data'!$W67,0))))</f>
        <v>0.74921190581772601</v>
      </c>
      <c r="AK67" s="91" t="str">
        <f ca="1">IF($W67="","",IF(OFFSET(O$53,'Intermediate Data'!$W67,0)=-98,"N/A",IF(OFFSET(O$53,'Intermediate Data'!$W67,0)=-99,"N/A",OFFSET(O$53,'Intermediate Data'!$W67,0))))</f>
        <v>N/A</v>
      </c>
      <c r="AL67" s="91">
        <f ca="1">IF($W67="","",IF(OFFSET(P$53,'Intermediate Data'!$W67,0)=-98,"N/A",IF(OFFSET(P$53,'Intermediate Data'!$W67,0)=-99,"N/A",OFFSET(P$53,'Intermediate Data'!$W67,0))))</f>
        <v>0.74921190581772601</v>
      </c>
      <c r="AM67" s="91" t="str">
        <f ca="1">IF($W67="","",IF(OFFSET(Q$53,'Intermediate Data'!$W67,0)=-98,"N/A",IF(OFFSET(Q$53,'Intermediate Data'!$W67,0)=-99,"N/A",OFFSET(Q$53,'Intermediate Data'!$W67,0))))</f>
        <v>RASS</v>
      </c>
      <c r="AN67" s="91" t="str">
        <f ca="1">IF($W67="","",IF(OFFSET(R$53,'Intermediate Data'!$W67,0)=-98,"Not published",IF(OFFSET(R$53,'Intermediate Data'!$W67,0)=-99,"No spec",OFFSET(R$53,'Intermediate Data'!$W67,0))))</f>
        <v>No spec</v>
      </c>
      <c r="AO67" s="91" t="str">
        <f ca="1">IF($W67="","",IF(OFFSET(S$53,'Intermediate Data'!$W67,0)=-98,"Unknown",IF(OFFSET(S$53,'Intermediate Data'!$W67,0)=-99,"No spec",OFFSET(S$53,'Intermediate Data'!$W67,0))))</f>
        <v>No spec</v>
      </c>
      <c r="AR67" s="113">
        <f>IF(AND(DATA!$F18='Intermediate Data'!$AV$46,DATA!$E18="Tier 1"),IF(OR($AU$47=0,$AU$46=1),DATA!A18,IF(AND($AU$47=1,INDEX('Intermediate Data'!$AV$25:$AV$42,MATCH(DATA!$B18,'Intermediate Data'!$AU$25:$AU$42,0))=TRUE),DATA!A18,"")),"")</f>
        <v>14</v>
      </c>
      <c r="AS67" s="113" t="str">
        <f>IF($AR67="","",DATA!B18)</f>
        <v>Television</v>
      </c>
      <c r="AT67" s="113">
        <f>IF(OR($AR67="",DATA!BF18=""),"",DATA!BF18)</f>
        <v>230</v>
      </c>
      <c r="AU67" s="113">
        <f>IF(OR($AR67="",DATA!BH18=""),"",DATA!BH18)</f>
        <v>166</v>
      </c>
      <c r="AV67" s="113">
        <f>IF(OR($AR67="",DATA!BI18=""),"",DATA!BI18)</f>
        <v>35</v>
      </c>
      <c r="AW67" s="113" t="str">
        <f>IF(OR($AR67="",DATA!BJ18=""),"",DATA!BJ18)</f>
        <v/>
      </c>
      <c r="AX67" s="113" t="str">
        <f>IF(OR($AR67="",DATA!BK18=""),"",DATA!BK18)</f>
        <v/>
      </c>
      <c r="AY67" s="113">
        <f>IF($AR67="","",DATA!BO18)</f>
        <v>0</v>
      </c>
      <c r="AZ67" s="113">
        <f>IF($AR67="","",DATA!BP18)</f>
        <v>0</v>
      </c>
      <c r="BA67" s="113">
        <f>IF($AR67="","",DATA!BQ18)</f>
        <v>0</v>
      </c>
      <c r="BB67" s="113">
        <f>IF($AR67="","",DATA!BR18)</f>
        <v>0</v>
      </c>
      <c r="BC67" s="113">
        <f>IF($AR67="","",DATA!BS18)</f>
        <v>0</v>
      </c>
      <c r="BD67" s="113">
        <f>IF($AR67="","",DATA!BE18)</f>
        <v>0.84</v>
      </c>
      <c r="BE67" s="113" t="str">
        <f>IF($AR67="","",DATA!CD18)</f>
        <v>N/A</v>
      </c>
      <c r="BF67" s="113" t="str">
        <f>IF($AR67="","",DATA!CF18)</f>
        <v>N/A</v>
      </c>
      <c r="BG67" s="113" t="str">
        <f>IF($AR67="","",DATA!CG18)</f>
        <v>N/A</v>
      </c>
      <c r="BH67" s="113">
        <f>IF($AR67="","",DATA!CI18)</f>
        <v>41426</v>
      </c>
      <c r="BI67" s="113" t="str">
        <f>IF($AR67="","",DATA!CK18)</f>
        <v>In Process</v>
      </c>
      <c r="BJ67" s="179">
        <f>IF($AR67="","",DATA!CL18)</f>
        <v>42186</v>
      </c>
      <c r="BK67" s="179">
        <f>IF($AR67="","",DATA!CN18)</f>
        <v>41275</v>
      </c>
      <c r="BL67" s="114">
        <f t="shared" si="11"/>
        <v>42186</v>
      </c>
      <c r="BM67" s="91">
        <f t="shared" ca="1" si="2"/>
        <v>35</v>
      </c>
      <c r="BN67" s="100">
        <f t="shared" ca="1" si="12"/>
        <v>35.000067000000001</v>
      </c>
      <c r="BO67" s="91">
        <f t="shared" ca="1" si="13"/>
        <v>12.000063000000001</v>
      </c>
      <c r="BP67" s="91">
        <f t="shared" ca="1" si="14"/>
        <v>10</v>
      </c>
      <c r="BR67" s="91" t="str">
        <f ca="1">IF($BP67="","",IF(OFFSET(AS$53,'Intermediate Data'!$BP67,0)=-98,"Unknown",IF(OFFSET(AS$53,'Intermediate Data'!$BP67,0)=-99,"N/A",OFFSET(AS$53,'Intermediate Data'!$BP67,0))))</f>
        <v>Notebook (portable computer)</v>
      </c>
      <c r="BS67" s="91">
        <f ca="1">IF($BP67="","",IF(OFFSET(AT$53,'Intermediate Data'!$BP67,0)=-98,"Not collected",IF(OFFSET(AT$53,'Intermediate Data'!$BP67,0)=-99,"N/A",OFFSET(AT$53,'Intermediate Data'!$BP67,0))))</f>
        <v>70</v>
      </c>
      <c r="BT67" s="91">
        <f ca="1">IF($BP67="","",IF(OFFSET(AU$53,'Intermediate Data'!$BP67,0)=-98,"Unknown",IF(OFFSET(AU$53,'Intermediate Data'!$BP67,0)=-99,"N/A",OFFSET(AU$53,'Intermediate Data'!$BP67,0))))</f>
        <v>57.8</v>
      </c>
      <c r="BU67" s="127">
        <f ca="1">IF($BP67="","",IF(OFFSET(AV$53,'Intermediate Data'!$BP67,0)=-98,"Unknown",IF(OFFSET(AV$53,'Intermediate Data'!$BP67,0)=-99,"No spec",OFFSET(AV$53,'Intermediate Data'!$BP67,0))))</f>
        <v>12</v>
      </c>
      <c r="BV67" s="127" t="str">
        <f ca="1">IF($BP67="","",IF(OFFSET(AW$53,'Intermediate Data'!$BP67,0)=-98,"Unknown",IF(OFFSET(AW$53,'Intermediate Data'!$BP67,0)=-99,"N/A",OFFSET(AW$53,'Intermediate Data'!$BP67,0))))</f>
        <v/>
      </c>
      <c r="BW67" s="91" t="str">
        <f ca="1">IF($BP67="","",IF(OFFSET(AX$53,'Intermediate Data'!$BP67,0)=-98,"Unknown",IF(OFFSET(AX$53,'Intermediate Data'!$BP67,0)=-99,"N/A",OFFSET(AX$53,'Intermediate Data'!$BP67,0))))</f>
        <v/>
      </c>
      <c r="BX67" s="91">
        <f ca="1">IF($BP67="","",IF(OFFSET(AY$53,'Intermediate Data'!$BP67,$AU$48)=-98,"Unknown",IF(OFFSET(AY$53,'Intermediate Data'!$BP67,$AU$48)=-99,"N/A",OFFSET(AY$53,'Intermediate Data'!$BP67,$AU$48))))</f>
        <v>0</v>
      </c>
      <c r="BY67" s="91">
        <f ca="1">IF($BP67="","",IF(OFFSET(BD$53,'Intermediate Data'!$BP67,0)=-98,"Not published",IF(OFFSET(BD$53,'Intermediate Data'!$BP67,0)=-99,"No spec",OFFSET(BD$53,'Intermediate Data'!$BP67,0))))</f>
        <v>0.69</v>
      </c>
      <c r="BZ67" s="115" t="str">
        <f ca="1">IF($BP67="","",IF(OFFSET(BE$53,'Intermediate Data'!$BP67,0)=-98,"Unknown",IF(OFFSET(BE$53,'Intermediate Data'!$BP67,0)=-99,"N/A",OFFSET(BE$53,'Intermediate Data'!$BP67,0))))</f>
        <v>N/A</v>
      </c>
      <c r="CA67" s="115" t="str">
        <f ca="1">IF($BP67="","",IF(OFFSET(BF$53,'Intermediate Data'!$BP67,0)=-98,"Unknown",IF(OFFSET(BF$53,'Intermediate Data'!$BP67,0)=-99,"N/A",OFFSET(BF$53,'Intermediate Data'!$BP67,0))))</f>
        <v>N/A</v>
      </c>
      <c r="CB67" s="115" t="str">
        <f ca="1">IF($BP67="","",IF(OFFSET(BG$53,'Intermediate Data'!$BP67,0)=-98,"Unknown",IF(OFFSET(BG$53,'Intermediate Data'!$BP67,0)=-99,"N/A",OFFSET(BG$53,'Intermediate Data'!$BP67,0))))</f>
        <v>N/A</v>
      </c>
      <c r="CC67" s="115">
        <f ca="1">IF($BP67="","",IF(OFFSET(BH$53,'Intermediate Data'!$BP67,0)=-98,"Unknown",IF(OFFSET(BH$53,'Intermediate Data'!$BP67,0)=-99,"N/A",OFFSET(BH$53,'Intermediate Data'!$BP67,0))))</f>
        <v>41792</v>
      </c>
      <c r="CD67" s="115" t="str">
        <f ca="1">IF($BP67="","",IF(OFFSET(BI$53,'Intermediate Data'!$BP67,0)=-98,"Unknown",IF(OFFSET(BI$53,'Intermediate Data'!$BP67,0)=-99,"N/A",OFFSET(BI$53,'Intermediate Data'!$BP67,0))))</f>
        <v>N/A</v>
      </c>
      <c r="CE67" s="115" t="str">
        <f ca="1">IF($BP67="","",IF(OFFSET(BJ$53,'Intermediate Data'!$BP67,0)=-98,"Unknown",IF(OFFSET(BJ$53,'Intermediate Data'!$BP67,0)=-99,"N/A",OFFSET(BJ$53,'Intermediate Data'!$BP67,0))))</f>
        <v>N/A</v>
      </c>
      <c r="CF67" s="115" t="str">
        <f ca="1">IF($BP67="","",IF(OFFSET(BK$53,'Intermediate Data'!$BP67,0)=-98,"Unknown",IF(OFFSET(BK$53,'Intermediate Data'!$BP67,0)=-99,"N/A",OFFSET(BK$53,'Intermediate Data'!$BP67,0))))</f>
        <v>N/A</v>
      </c>
      <c r="CG67" s="115" t="str">
        <f ca="1">IF($BP67="","",IF(OFFSET(BL$53,'Intermediate Data'!$BP67,0)=-98,"Unknown",IF(OFFSET(BL$53,'Intermediate Data'!$BP67,0)=-99,"N/A",OFFSET(BL$53,'Intermediate Data'!$BP67,0))))</f>
        <v/>
      </c>
    </row>
    <row r="68" spans="1:85" x14ac:dyDescent="0.2">
      <c r="A68" s="91">
        <f>IF(DATA!F19='Intermediate Data'!$E$46,IF(OR($E$47=$C$27,$E$46=$B$4),DATA!A19,IF($G$47=DATA!D19,DATA!A19,"")),"")</f>
        <v>15</v>
      </c>
      <c r="B68" s="91">
        <f>IF($A68="","",DATA!CS19)</f>
        <v>62</v>
      </c>
      <c r="C68" s="91" t="str">
        <f>IF($A68="","",DATA!B19)</f>
        <v>Network equipment</v>
      </c>
      <c r="D68" s="91">
        <f ca="1">IF($A68="","",OFFSET(DATA!$G19,0,($D$48*5)))</f>
        <v>-99</v>
      </c>
      <c r="E68" s="91">
        <f ca="1">IF($A68="","",OFFSET(DATA!$G19,0,($D$48*5)+1))</f>
        <v>0.31656002225626545</v>
      </c>
      <c r="F68" s="91">
        <f ca="1">IF($A68="","",OFFSET(DATA!$G19,0,($D$48*5)+2))</f>
        <v>-99</v>
      </c>
      <c r="G68" s="91">
        <f ca="1">IF($A68="","",OFFSET(DATA!$G19,0,($D$48*5)+3))</f>
        <v>0.6363562558276038</v>
      </c>
      <c r="H68" s="91">
        <f ca="1">IF($A68="","",OFFSET(DATA!$G19,0,($D$48*5)+4))</f>
        <v>-99</v>
      </c>
      <c r="I68" s="91">
        <f t="shared" ca="1" si="3"/>
        <v>0.6363562558276038</v>
      </c>
      <c r="J68" s="91" t="str">
        <f t="shared" ca="1" si="4"/>
        <v>RASS</v>
      </c>
      <c r="K68" s="91">
        <f ca="1">IF($A68="","",OFFSET(DATA!$AF19,0,($D$48*5)))</f>
        <v>-99</v>
      </c>
      <c r="L68" s="91">
        <f ca="1">IF($A68="","",OFFSET(DATA!$AF19,0,($D$48*5)+1))</f>
        <v>0.35040677506377932</v>
      </c>
      <c r="M68" s="91">
        <f ca="1">IF($A68="","",OFFSET(DATA!$AF19,0,($D$48*5)+2))</f>
        <v>-99</v>
      </c>
      <c r="N68" s="91">
        <f ca="1">IF($A68="","",OFFSET(DATA!$AF19,0,($D$48*5)+3))</f>
        <v>0.67710747254138626</v>
      </c>
      <c r="O68" s="91">
        <f ca="1">IF($A68="","",OFFSET(DATA!$AF19,0,($D$48*5)+4))</f>
        <v>-99</v>
      </c>
      <c r="P68" s="91">
        <f t="shared" ca="1" si="5"/>
        <v>0.67710747254138626</v>
      </c>
      <c r="Q68" s="91" t="str">
        <f t="shared" ca="1" si="6"/>
        <v>RASS</v>
      </c>
      <c r="R68" s="91">
        <f>IF($A68="","",DATA!BE19)</f>
        <v>-98</v>
      </c>
      <c r="S68" s="91">
        <f>IF($A68="","",DATA!BI19)</f>
        <v>15</v>
      </c>
      <c r="T68" s="91">
        <f t="shared" ca="1" si="7"/>
        <v>0.6363562558276038</v>
      </c>
      <c r="U68" s="100">
        <f t="shared" ca="1" si="8"/>
        <v>0.63143242437541891</v>
      </c>
      <c r="V68" s="113">
        <f t="shared" ca="1" si="9"/>
        <v>0.43285202837744197</v>
      </c>
      <c r="W68" s="91">
        <f t="shared" ca="1" si="10"/>
        <v>18</v>
      </c>
      <c r="Y68" s="91" t="str">
        <f ca="1">IF($W68="","",IF(OFFSET(C$53,'Intermediate Data'!$W68,0)=-98,"Unknown",IF(OFFSET(C$53,'Intermediate Data'!$W68,0)=-99,"N/A",OFFSET(C$53,'Intermediate Data'!$W68,0))))</f>
        <v>Desktop (non-portable computer)</v>
      </c>
      <c r="Z68" s="91" t="str">
        <f ca="1">IF($W68="","",IF(OFFSET(D$53,'Intermediate Data'!$W68,0)=-98,"N/A",IF(OFFSET(D$53,'Intermediate Data'!$W68,0)=-99,"N/A",OFFSET(D$53,'Intermediate Data'!$W68,0))))</f>
        <v>N/A</v>
      </c>
      <c r="AA68" s="91" t="str">
        <f ca="1">IF($W68="","",IF(OFFSET(E$53,'Intermediate Data'!$W68,0)=-98,"N/A",IF(OFFSET(E$53,'Intermediate Data'!$W68,0)=-99,"N/A",OFFSET(E$53,'Intermediate Data'!$W68,0))))</f>
        <v>N/A</v>
      </c>
      <c r="AB68" s="91" t="str">
        <f ca="1">IF($W68="","",IF(OFFSET(F$53,'Intermediate Data'!$W68,0)=-98,"N/A",IF(OFFSET(F$53,'Intermediate Data'!$W68,0)=-99,"N/A",OFFSET(F$53,'Intermediate Data'!$W68,0))))</f>
        <v>N/A</v>
      </c>
      <c r="AC68" s="91">
        <f ca="1">IF($W68="","",IF(OFFSET(G$53,'Intermediate Data'!$W68,0)=-98,"N/A",IF(OFFSET(G$53,'Intermediate Data'!$W68,0)=-99,"N/A",OFFSET(G$53,'Intermediate Data'!$W68,0))))</f>
        <v>0.67522694191320654</v>
      </c>
      <c r="AD68" s="91">
        <f ca="1">IF($W68="","",IF(OFFSET(H$53,'Intermediate Data'!$W68,0)=-98,"N/A",IF(OFFSET(H$53,'Intermediate Data'!$W68,0)=-99,"N/A",OFFSET(H$53,'Intermediate Data'!$W68,0))))</f>
        <v>0.43874800000000003</v>
      </c>
      <c r="AE68" s="91">
        <f ca="1">IF($W68="","",IF(OFFSET(I$53,'Intermediate Data'!$W68,0)=-98,"N/A",IF(OFFSET(I$53,'Intermediate Data'!$W68,0)=-99,"N/A",OFFSET(I$53,'Intermediate Data'!$W68,0))))</f>
        <v>0.43874800000000003</v>
      </c>
      <c r="AF68" s="91" t="str">
        <f ca="1">IF($W68="","",IF(OFFSET(J$53,'Intermediate Data'!$W68,0)=-98,"N/A",IF(OFFSET(J$53,'Intermediate Data'!$W68,0)=-99,"N/A",OFFSET(J$53,'Intermediate Data'!$W68,0))))</f>
        <v>CLASS</v>
      </c>
      <c r="AG68" s="91" t="str">
        <f ca="1">IF($W68="","",IF(OFFSET(K$53,'Intermediate Data'!$W68,0)=-98,"N/A",IF(OFFSET(K$53,'Intermediate Data'!$W68,0)=-99,"N/A",OFFSET(K$53,'Intermediate Data'!$W68,0))))</f>
        <v>N/A</v>
      </c>
      <c r="AH68" s="91" t="str">
        <f ca="1">IF($W68="","",IF(OFFSET(L$53,'Intermediate Data'!$W68,0)=-98,"N/A",IF(OFFSET(L$53,'Intermediate Data'!$W68,0)=-99,"N/A",OFFSET(L$53,'Intermediate Data'!$W68,0))))</f>
        <v>N/A</v>
      </c>
      <c r="AI68" s="91" t="str">
        <f ca="1">IF($W68="","",IF(OFFSET(M$53,'Intermediate Data'!$W68,0)=-98,"N/A",IF(OFFSET(M$53,'Intermediate Data'!$W68,0)=-99,"N/A",OFFSET(M$53,'Intermediate Data'!$W68,0))))</f>
        <v>N/A</v>
      </c>
      <c r="AJ68" s="91">
        <f ca="1">IF($W68="","",IF(OFFSET(N$53,'Intermediate Data'!$W68,0)=-98,"N/A",IF(OFFSET(N$53,'Intermediate Data'!$W68,0)=-99,"N/A",OFFSET(N$53,'Intermediate Data'!$W68,0))))</f>
        <v>0.85004380227807019</v>
      </c>
      <c r="AK68" s="91" t="str">
        <f ca="1">IF($W68="","",IF(OFFSET(O$53,'Intermediate Data'!$W68,0)=-98,"N/A",IF(OFFSET(O$53,'Intermediate Data'!$W68,0)=-99,"N/A",OFFSET(O$53,'Intermediate Data'!$W68,0))))</f>
        <v>N/A</v>
      </c>
      <c r="AL68" s="91">
        <f ca="1">IF($W68="","",IF(OFFSET(P$53,'Intermediate Data'!$W68,0)=-98,"N/A",IF(OFFSET(P$53,'Intermediate Data'!$W68,0)=-99,"N/A",OFFSET(P$53,'Intermediate Data'!$W68,0))))</f>
        <v>0.85004380227807019</v>
      </c>
      <c r="AM68" s="91" t="str">
        <f ca="1">IF($W68="","",IF(OFFSET(Q$53,'Intermediate Data'!$W68,0)=-98,"N/A",IF(OFFSET(Q$53,'Intermediate Data'!$W68,0)=-99,"N/A",OFFSET(Q$53,'Intermediate Data'!$W68,0))))</f>
        <v>RASS</v>
      </c>
      <c r="AN68" s="91">
        <f ca="1">IF($W68="","",IF(OFFSET(R$53,'Intermediate Data'!$W68,0)=-98,"Not published",IF(OFFSET(R$53,'Intermediate Data'!$W68,0)=-99,"No spec",OFFSET(R$53,'Intermediate Data'!$W68,0))))</f>
        <v>0.21</v>
      </c>
      <c r="AO68" s="91">
        <f ca="1">IF($W68="","",IF(OFFSET(S$53,'Intermediate Data'!$W68,0)=-98,"Unknown",IF(OFFSET(S$53,'Intermediate Data'!$W68,0)=-99,"No spec",OFFSET(S$53,'Intermediate Data'!$W68,0))))</f>
        <v>66</v>
      </c>
      <c r="AR68" s="113">
        <f>IF(AND(DATA!$F19='Intermediate Data'!$AV$46,DATA!$E19="Tier 1"),IF(OR($AU$47=0,$AU$46=1),DATA!A19,IF(AND($AU$47=1,INDEX('Intermediate Data'!$AV$25:$AV$42,MATCH(DATA!$B19,'Intermediate Data'!$AU$25:$AU$42,0))=TRUE),DATA!A19,"")),"")</f>
        <v>15</v>
      </c>
      <c r="AS68" s="113" t="str">
        <f>IF($AR68="","",DATA!B19)</f>
        <v>Network equipment</v>
      </c>
      <c r="AT68" s="113">
        <f>IF(OR($AR68="",DATA!BF19=""),"",DATA!BF19)</f>
        <v>59</v>
      </c>
      <c r="AU68" s="113" t="str">
        <f>IF(OR($AR68="",DATA!BH19=""),"",DATA!BH19)</f>
        <v/>
      </c>
      <c r="AV68" s="113">
        <f>IF(OR($AR68="",DATA!BI19=""),"",DATA!BI19)</f>
        <v>15</v>
      </c>
      <c r="AW68" s="113">
        <f>IF(OR($AR68="",DATA!BJ19=""),"",DATA!BJ19)</f>
        <v>25</v>
      </c>
      <c r="AX68" s="113" t="str">
        <f>IF(OR($AR68="",DATA!BK19=""),"",DATA!BK19)</f>
        <v>Title 20 compliance</v>
      </c>
      <c r="AY68" s="113">
        <f>IF($AR68="","",DATA!BO19)</f>
        <v>0</v>
      </c>
      <c r="AZ68" s="113">
        <f>IF($AR68="","",DATA!BP19)</f>
        <v>0</v>
      </c>
      <c r="BA68" s="113">
        <f>IF($AR68="","",DATA!BQ19)</f>
        <v>0</v>
      </c>
      <c r="BB68" s="113">
        <f>IF($AR68="","",DATA!BR19)</f>
        <v>0</v>
      </c>
      <c r="BC68" s="113">
        <f>IF($AR68="","",DATA!BS19)</f>
        <v>0</v>
      </c>
      <c r="BD68" s="113">
        <f>IF($AR68="","",DATA!BE19)</f>
        <v>-98</v>
      </c>
      <c r="BE68" s="113" t="str">
        <f>IF($AR68="","",DATA!CD19)</f>
        <v>N/A</v>
      </c>
      <c r="BF68" s="113" t="str">
        <f>IF($AR68="","",DATA!CF19)</f>
        <v>N/A</v>
      </c>
      <c r="BG68" s="113" t="str">
        <f>IF($AR68="","",DATA!CG19)</f>
        <v>N/A</v>
      </c>
      <c r="BH68" s="113">
        <f>IF($AR68="","",DATA!CI19)</f>
        <v>41520</v>
      </c>
      <c r="BI68" s="113" t="str">
        <f>IF($AR68="","",DATA!CK19)</f>
        <v>N/A</v>
      </c>
      <c r="BJ68" s="179" t="str">
        <f>IF($AR68="","",DATA!CL19)</f>
        <v>N/A</v>
      </c>
      <c r="BK68" s="179" t="str">
        <f>IF($AR68="","",DATA!CN19)</f>
        <v>N/A</v>
      </c>
      <c r="BL68" s="114" t="str">
        <f t="shared" si="11"/>
        <v/>
      </c>
      <c r="BM68" s="91">
        <f t="shared" ca="1" si="2"/>
        <v>15</v>
      </c>
      <c r="BN68" s="100">
        <f t="shared" ca="1" si="12"/>
        <v>15.000068000000001</v>
      </c>
      <c r="BO68" s="91">
        <f t="shared" ca="1" si="13"/>
        <v>9.0000719999999994</v>
      </c>
      <c r="BP68" s="91">
        <f t="shared" ca="1" si="14"/>
        <v>19</v>
      </c>
      <c r="BR68" s="91" t="str">
        <f ca="1">IF($BP68="","",IF(OFFSET(AS$53,'Intermediate Data'!$BP68,0)=-98,"Unknown",IF(OFFSET(AS$53,'Intermediate Data'!$BP68,0)=-99,"N/A",OFFSET(AS$53,'Intermediate Data'!$BP68,0))))</f>
        <v>Display</v>
      </c>
      <c r="BS68" s="91">
        <f ca="1">IF($BP68="","",IF(OFFSET(AT$53,'Intermediate Data'!$BP68,0)=-98,"Not collected",IF(OFFSET(AT$53,'Intermediate Data'!$BP68,0)=-99,"N/A",OFFSET(AT$53,'Intermediate Data'!$BP68,0))))</f>
        <v>70</v>
      </c>
      <c r="BT68" s="91">
        <f ca="1">IF($BP68="","",IF(OFFSET(AU$53,'Intermediate Data'!$BP68,0)=-98,"Unknown",IF(OFFSET(AU$53,'Intermediate Data'!$BP68,0)=-99,"N/A",OFFSET(AU$53,'Intermediate Data'!$BP68,0))))</f>
        <v>58.5</v>
      </c>
      <c r="BU68" s="127">
        <f ca="1">IF($BP68="","",IF(OFFSET(AV$53,'Intermediate Data'!$BP68,0)=-98,"Unknown",IF(OFFSET(AV$53,'Intermediate Data'!$BP68,0)=-99,"No spec",OFFSET(AV$53,'Intermediate Data'!$BP68,0))))</f>
        <v>9</v>
      </c>
      <c r="BV68" s="127" t="str">
        <f ca="1">IF($BP68="","",IF(OFFSET(AW$53,'Intermediate Data'!$BP68,0)=-98,"Unknown",IF(OFFSET(AW$53,'Intermediate Data'!$BP68,0)=-99,"N/A",OFFSET(AW$53,'Intermediate Data'!$BP68,0))))</f>
        <v/>
      </c>
      <c r="BW68" s="91" t="str">
        <f ca="1">IF($BP68="","",IF(OFFSET(AX$53,'Intermediate Data'!$BP68,0)=-98,"Unknown",IF(OFFSET(AX$53,'Intermediate Data'!$BP68,0)=-99,"N/A",OFFSET(AX$53,'Intermediate Data'!$BP68,0))))</f>
        <v/>
      </c>
      <c r="BX68" s="91">
        <f ca="1">IF($BP68="","",IF(OFFSET(AY$53,'Intermediate Data'!$BP68,$AU$48)=-98,"Unknown",IF(OFFSET(AY$53,'Intermediate Data'!$BP68,$AU$48)=-99,"N/A",OFFSET(AY$53,'Intermediate Data'!$BP68,$AU$48))))</f>
        <v>0</v>
      </c>
      <c r="BY68" s="91">
        <f ca="1">IF($BP68="","",IF(OFFSET(BD$53,'Intermediate Data'!$BP68,0)=-98,"Not published",IF(OFFSET(BD$53,'Intermediate Data'!$BP68,0)=-99,"No spec",OFFSET(BD$53,'Intermediate Data'!$BP68,0))))</f>
        <v>0.83</v>
      </c>
      <c r="BZ68" s="115" t="str">
        <f ca="1">IF($BP68="","",IF(OFFSET(BE$53,'Intermediate Data'!$BP68,0)=-98,"Unknown",IF(OFFSET(BE$53,'Intermediate Data'!$BP68,0)=-99,"N/A",OFFSET(BE$53,'Intermediate Data'!$BP68,0))))</f>
        <v>N/A</v>
      </c>
      <c r="CA68" s="115" t="str">
        <f ca="1">IF($BP68="","",IF(OFFSET(BF$53,'Intermediate Data'!$BP68,0)=-98,"Unknown",IF(OFFSET(BF$53,'Intermediate Data'!$BP68,0)=-99,"N/A",OFFSET(BF$53,'Intermediate Data'!$BP68,0))))</f>
        <v>N/A</v>
      </c>
      <c r="CB68" s="115" t="str">
        <f ca="1">IF($BP68="","",IF(OFFSET(BG$53,'Intermediate Data'!$BP68,0)=-98,"Unknown",IF(OFFSET(BG$53,'Intermediate Data'!$BP68,0)=-99,"N/A",OFFSET(BG$53,'Intermediate Data'!$BP68,0))))</f>
        <v>N/A</v>
      </c>
      <c r="CC68" s="115">
        <f ca="1">IF($BP68="","",IF(OFFSET(BH$53,'Intermediate Data'!$BP68,0)=-98,"Unknown",IF(OFFSET(BH$53,'Intermediate Data'!$BP68,0)=-99,"N/A",OFFSET(BH$53,'Intermediate Data'!$BP68,0))))</f>
        <v>41426</v>
      </c>
      <c r="CD68" s="115" t="str">
        <f ca="1">IF($BP68="","",IF(OFFSET(BI$53,'Intermediate Data'!$BP68,0)=-98,"Unknown",IF(OFFSET(BI$53,'Intermediate Data'!$BP68,0)=-99,"N/A",OFFSET(BI$53,'Intermediate Data'!$BP68,0))))</f>
        <v>In Process</v>
      </c>
      <c r="CE68" s="115">
        <f ca="1">IF($BP68="","",IF(OFFSET(BJ$53,'Intermediate Data'!$BP68,0)=-98,"Unknown",IF(OFFSET(BJ$53,'Intermediate Data'!$BP68,0)=-99,"N/A",OFFSET(BJ$53,'Intermediate Data'!$BP68,0))))</f>
        <v>42248</v>
      </c>
      <c r="CF68" s="115" t="str">
        <f ca="1">IF($BP68="","",IF(OFFSET(BK$53,'Intermediate Data'!$BP68,0)=-98,"Unknown",IF(OFFSET(BK$53,'Intermediate Data'!$BP68,0)=-99,"N/A",OFFSET(BK$53,'Intermediate Data'!$BP68,0))))</f>
        <v>N/A</v>
      </c>
      <c r="CG68" s="115">
        <f ca="1">IF($BP68="","",IF(OFFSET(BL$53,'Intermediate Data'!$BP68,0)=-98,"Unknown",IF(OFFSET(BL$53,'Intermediate Data'!$BP68,0)=-99,"N/A",OFFSET(BL$53,'Intermediate Data'!$BP68,0))))</f>
        <v>42248</v>
      </c>
    </row>
    <row r="69" spans="1:85" x14ac:dyDescent="0.2">
      <c r="A69" s="91">
        <f>IF(DATA!F20='Intermediate Data'!$E$46,IF(OR($E$47=$C$27,$E$46=$B$4),DATA!A20,IF($G$47=DATA!D20,DATA!A20,"")),"")</f>
        <v>16</v>
      </c>
      <c r="B69" s="91">
        <f>IF($A69="","",DATA!CS20)</f>
        <v>54</v>
      </c>
      <c r="C69" s="91" t="str">
        <f>IF($A69="","",DATA!B20)</f>
        <v>Pool pump</v>
      </c>
      <c r="D69" s="91">
        <f ca="1">IF($A69="","",OFFSET(DATA!$G20,0,($D$48*5)))</f>
        <v>-99</v>
      </c>
      <c r="E69" s="91">
        <f ca="1">IF($A69="","",OFFSET(DATA!$G20,0,($D$48*5)+1))</f>
        <v>8.981819405146052E-2</v>
      </c>
      <c r="F69" s="91">
        <f ca="1">IF($A69="","",OFFSET(DATA!$G20,0,($D$48*5)+2))</f>
        <v>7.0588235294117646E-2</v>
      </c>
      <c r="G69" s="91">
        <f ca="1">IF($A69="","",OFFSET(DATA!$G20,0,($D$48*5)+3))</f>
        <v>0.10602847719599769</v>
      </c>
      <c r="H69" s="91">
        <f ca="1">IF($A69="","",OFFSET(DATA!$G20,0,($D$48*5)+4))</f>
        <v>8.4000000000000005E-2</v>
      </c>
      <c r="I69" s="91">
        <f t="shared" ca="1" si="3"/>
        <v>8.4000000000000005E-2</v>
      </c>
      <c r="J69" s="91" t="str">
        <f t="shared" ca="1" si="4"/>
        <v>CLASS</v>
      </c>
      <c r="K69" s="91">
        <f ca="1">IF($A69="","",OFFSET(DATA!$AF20,0,($D$48*5)))</f>
        <v>-99</v>
      </c>
      <c r="L69" s="91">
        <f ca="1">IF($A69="","",OFFSET(DATA!$AF20,0,($D$48*5)+1))</f>
        <v>-99</v>
      </c>
      <c r="M69" s="91">
        <f ca="1">IF($A69="","",OFFSET(DATA!$AF20,0,($D$48*5)+2))</f>
        <v>-99</v>
      </c>
      <c r="N69" s="91">
        <f ca="1">IF($A69="","",OFFSET(DATA!$AF20,0,($D$48*5)+3))</f>
        <v>-99</v>
      </c>
      <c r="O69" s="91">
        <f ca="1">IF($A69="","",OFFSET(DATA!$AF20,0,($D$48*5)+4))</f>
        <v>-99</v>
      </c>
      <c r="P69" s="91">
        <f t="shared" ca="1" si="5"/>
        <v>-99</v>
      </c>
      <c r="Q69" s="91" t="str">
        <f t="shared" ca="1" si="6"/>
        <v/>
      </c>
      <c r="R69" s="91">
        <f>IF($A69="","",DATA!BE20)</f>
        <v>-98</v>
      </c>
      <c r="S69" s="91">
        <f>IF($A69="","",DATA!BI20)</f>
        <v>2800</v>
      </c>
      <c r="T69" s="91">
        <f t="shared" ca="1" si="7"/>
        <v>8.4000000000000005E-2</v>
      </c>
      <c r="U69" s="100">
        <f t="shared" ca="1" si="8"/>
        <v>7.9054345039065416E-2</v>
      </c>
      <c r="V69" s="113">
        <f t="shared" ca="1" si="9"/>
        <v>0.41406913415884999</v>
      </c>
      <c r="W69" s="91">
        <f t="shared" ca="1" si="10"/>
        <v>81</v>
      </c>
      <c r="Y69" s="91" t="str">
        <f ca="1">IF($W69="","",IF(OFFSET(C$53,'Intermediate Data'!$W69,0)=-98,"Unknown",IF(OFFSET(C$53,'Intermediate Data'!$W69,0)=-99,"N/A",OFFSET(C$53,'Intermediate Data'!$W69,0))))</f>
        <v>Thermostat - Smart</v>
      </c>
      <c r="Z69" s="91" t="str">
        <f ca="1">IF($W69="","",IF(OFFSET(D$53,'Intermediate Data'!$W69,0)=-98,"N/A",IF(OFFSET(D$53,'Intermediate Data'!$W69,0)=-99,"N/A",OFFSET(D$53,'Intermediate Data'!$W69,0))))</f>
        <v>N/A</v>
      </c>
      <c r="AA69" s="91">
        <f ca="1">IF($W69="","",IF(OFFSET(E$53,'Intermediate Data'!$W69,0)=-98,"N/A",IF(OFFSET(E$53,'Intermediate Data'!$W69,0)=-99,"N/A",OFFSET(E$53,'Intermediate Data'!$W69,0))))</f>
        <v>0.31399245879919252</v>
      </c>
      <c r="AB69" s="91">
        <f ca="1">IF($W69="","",IF(OFFSET(F$53,'Intermediate Data'!$W69,0)=-98,"N/A",IF(OFFSET(F$53,'Intermediate Data'!$W69,0)=-99,"N/A",OFFSET(F$53,'Intermediate Data'!$W69,0))))</f>
        <v>0.311</v>
      </c>
      <c r="AC69" s="91">
        <f ca="1">IF($W69="","",IF(OFFSET(G$53,'Intermediate Data'!$W69,0)=-98,"N/A",IF(OFFSET(G$53,'Intermediate Data'!$W69,0)=-99,"N/A",OFFSET(G$53,'Intermediate Data'!$W69,0))))</f>
        <v>0.45028942619851753</v>
      </c>
      <c r="AD69" s="91">
        <f ca="1">IF($W69="","",IF(OFFSET(H$53,'Intermediate Data'!$W69,0)=-98,"N/A",IF(OFFSET(H$53,'Intermediate Data'!$W69,0)=-99,"N/A",OFFSET(H$53,'Intermediate Data'!$W69,0))))</f>
        <v>0.41900000000000004</v>
      </c>
      <c r="AE69" s="91">
        <f ca="1">IF($W69="","",IF(OFFSET(I$53,'Intermediate Data'!$W69,0)=-98,"N/A",IF(OFFSET(I$53,'Intermediate Data'!$W69,0)=-99,"N/A",OFFSET(I$53,'Intermediate Data'!$W69,0))))</f>
        <v>0.41900000000000004</v>
      </c>
      <c r="AF69" s="91" t="str">
        <f ca="1">IF($W69="","",IF(OFFSET(J$53,'Intermediate Data'!$W69,0)=-98,"N/A",IF(OFFSET(J$53,'Intermediate Data'!$W69,0)=-99,"N/A",OFFSET(J$53,'Intermediate Data'!$W69,0))))</f>
        <v>CLASS</v>
      </c>
      <c r="AG69" s="91" t="str">
        <f ca="1">IF($W69="","",IF(OFFSET(K$53,'Intermediate Data'!$W69,0)=-98,"N/A",IF(OFFSET(K$53,'Intermediate Data'!$W69,0)=-99,"N/A",OFFSET(K$53,'Intermediate Data'!$W69,0))))</f>
        <v>N/A</v>
      </c>
      <c r="AH69" s="91" t="str">
        <f ca="1">IF($W69="","",IF(OFFSET(L$53,'Intermediate Data'!$W69,0)=-98,"N/A",IF(OFFSET(L$53,'Intermediate Data'!$W69,0)=-99,"N/A",OFFSET(L$53,'Intermediate Data'!$W69,0))))</f>
        <v>N/A</v>
      </c>
      <c r="AI69" s="91" t="str">
        <f ca="1">IF($W69="","",IF(OFFSET(M$53,'Intermediate Data'!$W69,0)=-98,"N/A",IF(OFFSET(M$53,'Intermediate Data'!$W69,0)=-99,"N/A",OFFSET(M$53,'Intermediate Data'!$W69,0))))</f>
        <v>N/A</v>
      </c>
      <c r="AJ69" s="91" t="str">
        <f ca="1">IF($W69="","",IF(OFFSET(N$53,'Intermediate Data'!$W69,0)=-98,"N/A",IF(OFFSET(N$53,'Intermediate Data'!$W69,0)=-99,"N/A",OFFSET(N$53,'Intermediate Data'!$W69,0))))</f>
        <v>N/A</v>
      </c>
      <c r="AK69" s="91" t="str">
        <f ca="1">IF($W69="","",IF(OFFSET(O$53,'Intermediate Data'!$W69,0)=-98,"N/A",IF(OFFSET(O$53,'Intermediate Data'!$W69,0)=-99,"N/A",OFFSET(O$53,'Intermediate Data'!$W69,0))))</f>
        <v>N/A</v>
      </c>
      <c r="AL69" s="91" t="str">
        <f ca="1">IF($W69="","",IF(OFFSET(P$53,'Intermediate Data'!$W69,0)=-98,"N/A",IF(OFFSET(P$53,'Intermediate Data'!$W69,0)=-99,"N/A",OFFSET(P$53,'Intermediate Data'!$W69,0))))</f>
        <v>N/A</v>
      </c>
      <c r="AM69" s="91" t="str">
        <f ca="1">IF($W69="","",IF(OFFSET(Q$53,'Intermediate Data'!$W69,0)=-98,"N/A",IF(OFFSET(Q$53,'Intermediate Data'!$W69,0)=-99,"N/A",OFFSET(Q$53,'Intermediate Data'!$W69,0))))</f>
        <v/>
      </c>
      <c r="AN69" s="91" t="str">
        <f ca="1">IF($W69="","",IF(OFFSET(R$53,'Intermediate Data'!$W69,0)=-98,"Not published",IF(OFFSET(R$53,'Intermediate Data'!$W69,0)=-99,"No spec",OFFSET(R$53,'Intermediate Data'!$W69,0))))</f>
        <v>No spec</v>
      </c>
      <c r="AO69" s="91" t="str">
        <f ca="1">IF($W69="","",IF(OFFSET(S$53,'Intermediate Data'!$W69,0)=-98,"Unknown",IF(OFFSET(S$53,'Intermediate Data'!$W69,0)=-99,"No spec",OFFSET(S$53,'Intermediate Data'!$W69,0))))</f>
        <v>No spec</v>
      </c>
      <c r="AR69" s="113">
        <f>IF(AND(DATA!$F20='Intermediate Data'!$AV$46,DATA!$E20="Tier 1"),IF(OR($AU$47=0,$AU$46=1),DATA!A20,IF(AND($AU$47=1,INDEX('Intermediate Data'!$AV$25:$AV$42,MATCH(DATA!$B20,'Intermediate Data'!$AU$25:$AU$42,0))=TRUE),DATA!A20,"")),"")</f>
        <v>16</v>
      </c>
      <c r="AS69" s="113" t="str">
        <f>IF($AR69="","",DATA!B20)</f>
        <v>Pool pump</v>
      </c>
      <c r="AT69" s="113">
        <f>IF(OR($AR69="",DATA!BF20=""),"",DATA!BF20)</f>
        <v>-98</v>
      </c>
      <c r="AU69" s="113" t="str">
        <f>IF(OR($AR69="",DATA!BH20=""),"",DATA!BH20)</f>
        <v/>
      </c>
      <c r="AV69" s="113">
        <f>IF(OR($AR69="",DATA!BI20=""),"",DATA!BI20)</f>
        <v>2800</v>
      </c>
      <c r="AW69" s="113">
        <f>IF(OR($AR69="",DATA!BJ20=""),"",DATA!BJ20)</f>
        <v>1169</v>
      </c>
      <c r="AX69" s="113" t="str">
        <f>IF(OR($AR69="",DATA!BK20=""),"",DATA!BK20)</f>
        <v>Savings over Title 20 baseline</v>
      </c>
      <c r="AY69" s="113">
        <f>IF($AR69="","",DATA!BO20)</f>
        <v>0</v>
      </c>
      <c r="AZ69" s="113">
        <f>IF($AR69="","",DATA!BP20)</f>
        <v>0</v>
      </c>
      <c r="BA69" s="113">
        <f>IF($AR69="","",DATA!BQ20)</f>
        <v>0</v>
      </c>
      <c r="BB69" s="113">
        <f>IF($AR69="","",DATA!BR20)</f>
        <v>0</v>
      </c>
      <c r="BC69" s="113">
        <f>IF($AR69="","",DATA!BS20)</f>
        <v>0</v>
      </c>
      <c r="BD69" s="113">
        <f>IF($AR69="","",DATA!BE20)</f>
        <v>-98</v>
      </c>
      <c r="BE69" s="113" t="str">
        <f>IF($AR69="","",DATA!CD20)</f>
        <v>N/A</v>
      </c>
      <c r="BF69" s="113" t="str">
        <f>IF($AR69="","",DATA!CF20)</f>
        <v>N/A</v>
      </c>
      <c r="BG69" s="113" t="str">
        <f>IF($AR69="","",DATA!CG20)</f>
        <v>N/A</v>
      </c>
      <c r="BH69" s="113">
        <f>IF($AR69="","",DATA!CI20)</f>
        <v>41320</v>
      </c>
      <c r="BI69" s="113" t="str">
        <f>IF($AR69="","",DATA!CK20)</f>
        <v>N/A</v>
      </c>
      <c r="BJ69" s="179" t="str">
        <f>IF($AR69="","",DATA!CL20)</f>
        <v>N/A</v>
      </c>
      <c r="BK69" s="179">
        <f>IF($AR69="","",DATA!CN20)</f>
        <v>39448</v>
      </c>
      <c r="BL69" s="114" t="str">
        <f t="shared" si="11"/>
        <v/>
      </c>
      <c r="BM69" s="91">
        <f t="shared" ca="1" si="2"/>
        <v>2800</v>
      </c>
      <c r="BN69" s="100">
        <f t="shared" ca="1" si="12"/>
        <v>2800.0000690000002</v>
      </c>
      <c r="BO69" s="91">
        <f t="shared" ca="1" si="13"/>
        <v>-98.999936000000005</v>
      </c>
      <c r="BP69" s="91">
        <f t="shared" ca="1" si="14"/>
        <v>11</v>
      </c>
      <c r="BR69" s="91" t="str">
        <f ca="1">IF($BP69="","",IF(OFFSET(AS$53,'Intermediate Data'!$BP69,0)=-98,"Unknown",IF(OFFSET(AS$53,'Intermediate Data'!$BP69,0)=-99,"N/A",OFFSET(AS$53,'Intermediate Data'!$BP69,0))))</f>
        <v>Hot tub/Spa - Electric</v>
      </c>
      <c r="BS69" s="91" t="str">
        <f ca="1">IF($BP69="","",IF(OFFSET(AT$53,'Intermediate Data'!$BP69,0)=-98,"Not collected",IF(OFFSET(AT$53,'Intermediate Data'!$BP69,0)=-99,"N/A",OFFSET(AT$53,'Intermediate Data'!$BP69,0))))</f>
        <v>Not collected</v>
      </c>
      <c r="BT69" s="91">
        <f ca="1">IF($BP69="","",IF(OFFSET(AU$53,'Intermediate Data'!$BP69,0)=-98,"Unknown",IF(OFFSET(AU$53,'Intermediate Data'!$BP69,0)=-99,"N/A",OFFSET(AU$53,'Intermediate Data'!$BP69,0))))</f>
        <v>900</v>
      </c>
      <c r="BU69" s="127" t="str">
        <f ca="1">IF($BP69="","",IF(OFFSET(AV$53,'Intermediate Data'!$BP69,0)=-98,"Unknown",IF(OFFSET(AV$53,'Intermediate Data'!$BP69,0)=-99,"No spec",OFFSET(AV$53,'Intermediate Data'!$BP69,0))))</f>
        <v>No spec</v>
      </c>
      <c r="BV69" s="127">
        <f ca="1">IF($BP69="","",IF(OFFSET(AW$53,'Intermediate Data'!$BP69,0)=-98,"Unknown",IF(OFFSET(AW$53,'Intermediate Data'!$BP69,0)=-99,"N/A",OFFSET(AW$53,'Intermediate Data'!$BP69,0))))</f>
        <v>750</v>
      </c>
      <c r="BW69" s="91" t="str">
        <f ca="1">IF($BP69="","",IF(OFFSET(AX$53,'Intermediate Data'!$BP69,0)=-98,"Unknown",IF(OFFSET(AX$53,'Intermediate Data'!$BP69,0)=-99,"N/A",OFFSET(AX$53,'Intermediate Data'!$BP69,0))))</f>
        <v>Max Tech</v>
      </c>
      <c r="BX69" s="91">
        <f ca="1">IF($BP69="","",IF(OFFSET(AY$53,'Intermediate Data'!$BP69,$AU$48)=-98,"Unknown",IF(OFFSET(AY$53,'Intermediate Data'!$BP69,$AU$48)=-99,"N/A",OFFSET(AY$53,'Intermediate Data'!$BP69,$AU$48))))</f>
        <v>0</v>
      </c>
      <c r="BY69" s="91" t="str">
        <f ca="1">IF($BP69="","",IF(OFFSET(BD$53,'Intermediate Data'!$BP69,0)=-98,"Not published",IF(OFFSET(BD$53,'Intermediate Data'!$BP69,0)=-99,"No spec",OFFSET(BD$53,'Intermediate Data'!$BP69,0))))</f>
        <v>No spec</v>
      </c>
      <c r="BZ69" s="115" t="str">
        <f ca="1">IF($BP69="","",IF(OFFSET(BE$53,'Intermediate Data'!$BP69,0)=-98,"Unknown",IF(OFFSET(BE$53,'Intermediate Data'!$BP69,0)=-99,"N/A",OFFSET(BE$53,'Intermediate Data'!$BP69,0))))</f>
        <v>N/A</v>
      </c>
      <c r="CA69" s="115" t="str">
        <f ca="1">IF($BP69="","",IF(OFFSET(BF$53,'Intermediate Data'!$BP69,0)=-98,"Unknown",IF(OFFSET(BF$53,'Intermediate Data'!$BP69,0)=-99,"N/A",OFFSET(BF$53,'Intermediate Data'!$BP69,0))))</f>
        <v>N/A</v>
      </c>
      <c r="CB69" s="115" t="str">
        <f ca="1">IF($BP69="","",IF(OFFSET(BG$53,'Intermediate Data'!$BP69,0)=-98,"Unknown",IF(OFFSET(BG$53,'Intermediate Data'!$BP69,0)=-99,"N/A",OFFSET(BG$53,'Intermediate Data'!$BP69,0))))</f>
        <v>N/A</v>
      </c>
      <c r="CC69" s="115" t="str">
        <f ca="1">IF($BP69="","",IF(OFFSET(BH$53,'Intermediate Data'!$BP69,0)=-98,"Unknown",IF(OFFSET(BH$53,'Intermediate Data'!$BP69,0)=-99,"N/A",OFFSET(BH$53,'Intermediate Data'!$BP69,0))))</f>
        <v>N/A</v>
      </c>
      <c r="CD69" s="115" t="str">
        <f ca="1">IF($BP69="","",IF(OFFSET(BI$53,'Intermediate Data'!$BP69,0)=-98,"Unknown",IF(OFFSET(BI$53,'Intermediate Data'!$BP69,0)=-99,"N/A",OFFSET(BI$53,'Intermediate Data'!$BP69,0))))</f>
        <v>N/A</v>
      </c>
      <c r="CE69" s="115" t="str">
        <f ca="1">IF($BP69="","",IF(OFFSET(BJ$53,'Intermediate Data'!$BP69,0)=-98,"Unknown",IF(OFFSET(BJ$53,'Intermediate Data'!$BP69,0)=-99,"N/A",OFFSET(BJ$53,'Intermediate Data'!$BP69,0))))</f>
        <v>N/A</v>
      </c>
      <c r="CF69" s="115">
        <f ca="1">IF($BP69="","",IF(OFFSET(BK$53,'Intermediate Data'!$BP69,0)=-98,"Unknown",IF(OFFSET(BK$53,'Intermediate Data'!$BP69,0)=-99,"N/A",OFFSET(BK$53,'Intermediate Data'!$BP69,0))))</f>
        <v>38718</v>
      </c>
      <c r="CG69" s="115" t="str">
        <f ca="1">IF($BP69="","",IF(OFFSET(BL$53,'Intermediate Data'!$BP69,0)=-98,"Unknown",IF(OFFSET(BL$53,'Intermediate Data'!$BP69,0)=-99,"N/A",OFFSET(BL$53,'Intermediate Data'!$BP69,0))))</f>
        <v/>
      </c>
    </row>
    <row r="70" spans="1:85" x14ac:dyDescent="0.2">
      <c r="A70" s="91">
        <f>IF(DATA!F21='Intermediate Data'!$E$46,IF(OR($E$47=$C$27,$E$46=$B$4),DATA!A21,IF($G$47=DATA!D21,DATA!A21,"")),"")</f>
        <v>17</v>
      </c>
      <c r="B70" s="91">
        <f>IF($A70="","",DATA!CS21)</f>
        <v>88</v>
      </c>
      <c r="C70" s="91" t="str">
        <f>IF($A70="","",DATA!B21)</f>
        <v>Furnace - Fan</v>
      </c>
      <c r="D70" s="91">
        <f ca="1">IF($A70="","",OFFSET(DATA!$G21,0,($D$48*5)))</f>
        <v>0.58269199999999999</v>
      </c>
      <c r="E70" s="91">
        <f ca="1">IF($A70="","",OFFSET(DATA!$G21,0,($D$48*5)+1))</f>
        <v>0.67590187079030495</v>
      </c>
      <c r="F70" s="91">
        <f ca="1">IF($A70="","",OFFSET(DATA!$G21,0,($D$48*5)+2))</f>
        <v>0.69460800000000011</v>
      </c>
      <c r="G70" s="91">
        <f ca="1">IF($A70="","",OFFSET(DATA!$G21,0,($D$48*5)+3))</f>
        <v>0.76206924418829702</v>
      </c>
      <c r="H70" s="91">
        <f ca="1">IF($A70="","",OFFSET(DATA!$G21,0,($D$48*5)+4))</f>
        <v>0.68936399999999998</v>
      </c>
      <c r="I70" s="91">
        <f t="shared" ca="1" si="3"/>
        <v>0.68936399999999998</v>
      </c>
      <c r="J70" s="91" t="str">
        <f t="shared" ca="1" si="4"/>
        <v>CLASS</v>
      </c>
      <c r="K70" s="91">
        <f ca="1">IF($A70="","",OFFSET(DATA!$AF21,0,($D$48*5)))</f>
        <v>-99</v>
      </c>
      <c r="L70" s="91">
        <f ca="1">IF($A70="","",OFFSET(DATA!$AF21,0,($D$48*5)+1))</f>
        <v>-99</v>
      </c>
      <c r="M70" s="91">
        <f ca="1">IF($A70="","",OFFSET(DATA!$AF21,0,($D$48*5)+2))</f>
        <v>-99</v>
      </c>
      <c r="N70" s="91">
        <f ca="1">IF($A70="","",OFFSET(DATA!$AF21,0,($D$48*5)+3))</f>
        <v>-99</v>
      </c>
      <c r="O70" s="91">
        <f ca="1">IF($A70="","",OFFSET(DATA!$AF21,0,($D$48*5)+4))</f>
        <v>-99</v>
      </c>
      <c r="P70" s="91">
        <f t="shared" ca="1" si="5"/>
        <v>-99</v>
      </c>
      <c r="Q70" s="91" t="str">
        <f t="shared" ca="1" si="6"/>
        <v/>
      </c>
      <c r="R70" s="91">
        <f>IF($A70="","",DATA!BE21)</f>
        <v>-98</v>
      </c>
      <c r="S70" s="91">
        <f>IF($A70="","",DATA!BI21)</f>
        <v>55</v>
      </c>
      <c r="T70" s="91">
        <f t="shared" ca="1" si="7"/>
        <v>0.68936399999999998</v>
      </c>
      <c r="U70" s="100">
        <f t="shared" ca="1" si="8"/>
        <v>0.6844491137711497</v>
      </c>
      <c r="V70" s="113">
        <f t="shared" ca="1" si="9"/>
        <v>0.40400711013233864</v>
      </c>
      <c r="W70" s="91">
        <f t="shared" ca="1" si="10"/>
        <v>10</v>
      </c>
      <c r="Y70" s="91" t="str">
        <f ca="1">IF($W70="","",IF(OFFSET(C$53,'Intermediate Data'!$W70,0)=-98,"Unknown",IF(OFFSET(C$53,'Intermediate Data'!$W70,0)=-99,"N/A",OFFSET(C$53,'Intermediate Data'!$W70,0))))</f>
        <v>Notebook (portable computer)</v>
      </c>
      <c r="Z70" s="91" t="str">
        <f ca="1">IF($W70="","",IF(OFFSET(D$53,'Intermediate Data'!$W70,0)=-98,"N/A",IF(OFFSET(D$53,'Intermediate Data'!$W70,0)=-99,"N/A",OFFSET(D$53,'Intermediate Data'!$W70,0))))</f>
        <v>N/A</v>
      </c>
      <c r="AA70" s="91" t="str">
        <f ca="1">IF($W70="","",IF(OFFSET(E$53,'Intermediate Data'!$W70,0)=-98,"N/A",IF(OFFSET(E$53,'Intermediate Data'!$W70,0)=-99,"N/A",OFFSET(E$53,'Intermediate Data'!$W70,0))))</f>
        <v>N/A</v>
      </c>
      <c r="AB70" s="91" t="str">
        <f ca="1">IF($W70="","",IF(OFFSET(F$53,'Intermediate Data'!$W70,0)=-98,"N/A",IF(OFFSET(F$53,'Intermediate Data'!$W70,0)=-99,"N/A",OFFSET(F$53,'Intermediate Data'!$W70,0))))</f>
        <v>N/A</v>
      </c>
      <c r="AC70" s="91">
        <f ca="1">IF($W70="","",IF(OFFSET(G$53,'Intermediate Data'!$W70,0)=-98,"N/A",IF(OFFSET(G$53,'Intermediate Data'!$W70,0)=-99,"N/A",OFFSET(G$53,'Intermediate Data'!$W70,0))))</f>
        <v>0.53859045289216145</v>
      </c>
      <c r="AD70" s="91">
        <f ca="1">IF($W70="","",IF(OFFSET(H$53,'Intermediate Data'!$W70,0)=-98,"N/A",IF(OFFSET(H$53,'Intermediate Data'!$W70,0)=-99,"N/A",OFFSET(H$53,'Intermediate Data'!$W70,0))))</f>
        <v>0.40990600000000005</v>
      </c>
      <c r="AE70" s="91">
        <f ca="1">IF($W70="","",IF(OFFSET(I$53,'Intermediate Data'!$W70,0)=-98,"N/A",IF(OFFSET(I$53,'Intermediate Data'!$W70,0)=-99,"N/A",OFFSET(I$53,'Intermediate Data'!$W70,0))))</f>
        <v>0.40990600000000005</v>
      </c>
      <c r="AF70" s="91" t="str">
        <f ca="1">IF($W70="","",IF(OFFSET(J$53,'Intermediate Data'!$W70,0)=-98,"N/A",IF(OFFSET(J$53,'Intermediate Data'!$W70,0)=-99,"N/A",OFFSET(J$53,'Intermediate Data'!$W70,0))))</f>
        <v>CLASS</v>
      </c>
      <c r="AG70" s="91" t="str">
        <f ca="1">IF($W70="","",IF(OFFSET(K$53,'Intermediate Data'!$W70,0)=-98,"N/A",IF(OFFSET(K$53,'Intermediate Data'!$W70,0)=-99,"N/A",OFFSET(K$53,'Intermediate Data'!$W70,0))))</f>
        <v>N/A</v>
      </c>
      <c r="AH70" s="91" t="str">
        <f ca="1">IF($W70="","",IF(OFFSET(L$53,'Intermediate Data'!$W70,0)=-98,"N/A",IF(OFFSET(L$53,'Intermediate Data'!$W70,0)=-99,"N/A",OFFSET(L$53,'Intermediate Data'!$W70,0))))</f>
        <v>N/A</v>
      </c>
      <c r="AI70" s="91" t="str">
        <f ca="1">IF($W70="","",IF(OFFSET(M$53,'Intermediate Data'!$W70,0)=-98,"N/A",IF(OFFSET(M$53,'Intermediate Data'!$W70,0)=-99,"N/A",OFFSET(M$53,'Intermediate Data'!$W70,0))))</f>
        <v>N/A</v>
      </c>
      <c r="AJ70" s="91">
        <f ca="1">IF($W70="","",IF(OFFSET(N$53,'Intermediate Data'!$W70,0)=-98,"N/A",IF(OFFSET(N$53,'Intermediate Data'!$W70,0)=-99,"N/A",OFFSET(N$53,'Intermediate Data'!$W70,0))))</f>
        <v>0.75254778096811481</v>
      </c>
      <c r="AK70" s="91" t="str">
        <f ca="1">IF($W70="","",IF(OFFSET(O$53,'Intermediate Data'!$W70,0)=-98,"N/A",IF(OFFSET(O$53,'Intermediate Data'!$W70,0)=-99,"N/A",OFFSET(O$53,'Intermediate Data'!$W70,0))))</f>
        <v>N/A</v>
      </c>
      <c r="AL70" s="91">
        <f ca="1">IF($W70="","",IF(OFFSET(P$53,'Intermediate Data'!$W70,0)=-98,"N/A",IF(OFFSET(P$53,'Intermediate Data'!$W70,0)=-99,"N/A",OFFSET(P$53,'Intermediate Data'!$W70,0))))</f>
        <v>0.75254778096811481</v>
      </c>
      <c r="AM70" s="91" t="str">
        <f ca="1">IF($W70="","",IF(OFFSET(Q$53,'Intermediate Data'!$W70,0)=-98,"N/A",IF(OFFSET(Q$53,'Intermediate Data'!$W70,0)=-99,"N/A",OFFSET(Q$53,'Intermediate Data'!$W70,0))))</f>
        <v>RASS</v>
      </c>
      <c r="AN70" s="91">
        <f ca="1">IF($W70="","",IF(OFFSET(R$53,'Intermediate Data'!$W70,0)=-98,"Not published",IF(OFFSET(R$53,'Intermediate Data'!$W70,0)=-99,"No spec",OFFSET(R$53,'Intermediate Data'!$W70,0))))</f>
        <v>0.69</v>
      </c>
      <c r="AO70" s="91">
        <f ca="1">IF($W70="","",IF(OFFSET(S$53,'Intermediate Data'!$W70,0)=-98,"Unknown",IF(OFFSET(S$53,'Intermediate Data'!$W70,0)=-99,"No spec",OFFSET(S$53,'Intermediate Data'!$W70,0))))</f>
        <v>12</v>
      </c>
      <c r="AR70" s="113">
        <f>IF(AND(DATA!$F21='Intermediate Data'!$AV$46,DATA!$E21="Tier 1"),IF(OR($AU$47=0,$AU$46=1),DATA!A21,IF(AND($AU$47=1,INDEX('Intermediate Data'!$AV$25:$AV$42,MATCH(DATA!$B21,'Intermediate Data'!$AU$25:$AU$42,0))=TRUE),DATA!A21,"")),"")</f>
        <v>17</v>
      </c>
      <c r="AS70" s="113" t="str">
        <f>IF($AR70="","",DATA!B21)</f>
        <v>Furnace - Fan</v>
      </c>
      <c r="AT70" s="113">
        <f>IF(OR($AR70="",DATA!BF21=""),"",DATA!BF21)</f>
        <v>-98</v>
      </c>
      <c r="AU70" s="113" t="str">
        <f>IF(OR($AR70="",DATA!BH21=""),"",DATA!BH21)</f>
        <v/>
      </c>
      <c r="AV70" s="113">
        <f>IF(OR($AR70="",DATA!BI21=""),"",DATA!BI21)</f>
        <v>55</v>
      </c>
      <c r="AW70" s="113">
        <f>IF(OR($AR70="",DATA!BJ21=""),"",DATA!BJ21)</f>
        <v>249</v>
      </c>
      <c r="AX70" s="113" t="str">
        <f>IF(OR($AR70="",DATA!BK21=""),"",DATA!BK21)</f>
        <v>Max Tech</v>
      </c>
      <c r="AY70" s="113">
        <f>IF($AR70="","",DATA!BO21)</f>
        <v>0</v>
      </c>
      <c r="AZ70" s="113">
        <f>IF($AR70="","",DATA!BP21)</f>
        <v>0</v>
      </c>
      <c r="BA70" s="113">
        <f>IF($AR70="","",DATA!BQ21)</f>
        <v>0</v>
      </c>
      <c r="BB70" s="113">
        <f>IF($AR70="","",DATA!BR21)</f>
        <v>0</v>
      </c>
      <c r="BC70" s="113">
        <f>IF($AR70="","",DATA!BS21)</f>
        <v>0</v>
      </c>
      <c r="BD70" s="113">
        <f>IF($AR70="","",DATA!BE21)</f>
        <v>-98</v>
      </c>
      <c r="BE70" s="113" t="str">
        <f>IF($AR70="","",DATA!CD21)</f>
        <v>N/A</v>
      </c>
      <c r="BF70" s="113" t="str">
        <f>IF($AR70="","",DATA!CF21)</f>
        <v>Final</v>
      </c>
      <c r="BG70" s="113">
        <f>IF($AR70="","",DATA!CG21)</f>
        <v>44197</v>
      </c>
      <c r="BH70" s="113" t="str">
        <f>IF($AR70="","",DATA!CI21)</f>
        <v>N/A</v>
      </c>
      <c r="BI70" s="113" t="str">
        <f>IF($AR70="","",DATA!CK21)</f>
        <v>N/A</v>
      </c>
      <c r="BJ70" s="179" t="str">
        <f>IF($AR70="","",DATA!CL21)</f>
        <v>N/A</v>
      </c>
      <c r="BK70" s="179" t="str">
        <f>IF($AR70="","",DATA!CN21)</f>
        <v>N/A</v>
      </c>
      <c r="BL70" s="114">
        <f t="shared" si="11"/>
        <v>44197</v>
      </c>
      <c r="BM70" s="91">
        <f t="shared" ca="1" si="2"/>
        <v>55</v>
      </c>
      <c r="BN70" s="100">
        <f t="shared" ca="1" si="12"/>
        <v>55.000070000000001</v>
      </c>
      <c r="BO70" s="91">
        <f t="shared" ca="1" si="13"/>
        <v>-98.999938999999998</v>
      </c>
      <c r="BP70" s="91">
        <f t="shared" ca="1" si="14"/>
        <v>8</v>
      </c>
      <c r="BR70" s="91" t="str">
        <f ca="1">IF($BP70="","",IF(OFFSET(AS$53,'Intermediate Data'!$BP70,0)=-98,"Unknown",IF(OFFSET(AS$53,'Intermediate Data'!$BP70,0)=-99,"N/A",OFFSET(AS$53,'Intermediate Data'!$BP70,0))))</f>
        <v>Microwave oven</v>
      </c>
      <c r="BS70" s="91">
        <f ca="1">IF($BP70="","",IF(OFFSET(AT$53,'Intermediate Data'!$BP70,0)=-98,"Not collected",IF(OFFSET(AT$53,'Intermediate Data'!$BP70,0)=-99,"N/A",OFFSET(AT$53,'Intermediate Data'!$BP70,0))))</f>
        <v>72</v>
      </c>
      <c r="BT70" s="91" t="str">
        <f ca="1">IF($BP70="","",IF(OFFSET(AU$53,'Intermediate Data'!$BP70,0)=-98,"Unknown",IF(OFFSET(AU$53,'Intermediate Data'!$BP70,0)=-99,"N/A",OFFSET(AU$53,'Intermediate Data'!$BP70,0))))</f>
        <v/>
      </c>
      <c r="BU70" s="127" t="str">
        <f ca="1">IF($BP70="","",IF(OFFSET(AV$53,'Intermediate Data'!$BP70,0)=-98,"Unknown",IF(OFFSET(AV$53,'Intermediate Data'!$BP70,0)=-99,"No spec",OFFSET(AV$53,'Intermediate Data'!$BP70,0))))</f>
        <v>No spec</v>
      </c>
      <c r="BV70" s="127">
        <f ca="1">IF($BP70="","",IF(OFFSET(AW$53,'Intermediate Data'!$BP70,0)=-98,"Unknown",IF(OFFSET(AW$53,'Intermediate Data'!$BP70,0)=-99,"N/A",OFFSET(AW$53,'Intermediate Data'!$BP70,0))))</f>
        <v>34.900000000000006</v>
      </c>
      <c r="BW70" s="91" t="str">
        <f ca="1">IF($BP70="","",IF(OFFSET(AX$53,'Intermediate Data'!$BP70,0)=-98,"Unknown",IF(OFFSET(AX$53,'Intermediate Data'!$BP70,0)=-99,"N/A",OFFSET(AX$53,'Intermediate Data'!$BP70,0))))</f>
        <v>Max Tech</v>
      </c>
      <c r="BX70" s="91">
        <f ca="1">IF($BP70="","",IF(OFFSET(AY$53,'Intermediate Data'!$BP70,$AU$48)=-98,"Unknown",IF(OFFSET(AY$53,'Intermediate Data'!$BP70,$AU$48)=-99,"N/A",OFFSET(AY$53,'Intermediate Data'!$BP70,$AU$48))))</f>
        <v>0</v>
      </c>
      <c r="BY70" s="91" t="str">
        <f ca="1">IF($BP70="","",IF(OFFSET(BD$53,'Intermediate Data'!$BP70,0)=-98,"Not published",IF(OFFSET(BD$53,'Intermediate Data'!$BP70,0)=-99,"No spec",OFFSET(BD$53,'Intermediate Data'!$BP70,0))))</f>
        <v>No spec</v>
      </c>
      <c r="BZ70" s="115" t="str">
        <f ca="1">IF($BP70="","",IF(OFFSET(BE$53,'Intermediate Data'!$BP70,0)=-98,"Unknown",IF(OFFSET(BE$53,'Intermediate Data'!$BP70,0)=-99,"N/A",OFFSET(BE$53,'Intermediate Data'!$BP70,0))))</f>
        <v>N/A</v>
      </c>
      <c r="CA70" s="115" t="str">
        <f ca="1">IF($BP70="","",IF(OFFSET(BF$53,'Intermediate Data'!$BP70,0)=-98,"Unknown",IF(OFFSET(BF$53,'Intermediate Data'!$BP70,0)=-99,"N/A",OFFSET(BF$53,'Intermediate Data'!$BP70,0))))</f>
        <v>Final</v>
      </c>
      <c r="CB70" s="115">
        <f ca="1">IF($BP70="","",IF(OFFSET(BG$53,'Intermediate Data'!$BP70,0)=-98,"Unknown",IF(OFFSET(BG$53,'Intermediate Data'!$BP70,0)=-99,"N/A",OFFSET(BG$53,'Intermediate Data'!$BP70,0))))</f>
        <v>42538</v>
      </c>
      <c r="CC70" s="115" t="str">
        <f ca="1">IF($BP70="","",IF(OFFSET(BH$53,'Intermediate Data'!$BP70,0)=-98,"Unknown",IF(OFFSET(BH$53,'Intermediate Data'!$BP70,0)=-99,"N/A",OFFSET(BH$53,'Intermediate Data'!$BP70,0))))</f>
        <v>N/A</v>
      </c>
      <c r="CD70" s="115" t="str">
        <f ca="1">IF($BP70="","",IF(OFFSET(BI$53,'Intermediate Data'!$BP70,0)=-98,"Unknown",IF(OFFSET(BI$53,'Intermediate Data'!$BP70,0)=-99,"N/A",OFFSET(BI$53,'Intermediate Data'!$BP70,0))))</f>
        <v>N/A</v>
      </c>
      <c r="CE70" s="115" t="str">
        <f ca="1">IF($BP70="","",IF(OFFSET(BJ$53,'Intermediate Data'!$BP70,0)=-98,"Unknown",IF(OFFSET(BJ$53,'Intermediate Data'!$BP70,0)=-99,"N/A",OFFSET(BJ$53,'Intermediate Data'!$BP70,0))))</f>
        <v>N/A</v>
      </c>
      <c r="CF70" s="115" t="str">
        <f ca="1">IF($BP70="","",IF(OFFSET(BK$53,'Intermediate Data'!$BP70,0)=-98,"Unknown",IF(OFFSET(BK$53,'Intermediate Data'!$BP70,0)=-99,"N/A",OFFSET(BK$53,'Intermediate Data'!$BP70,0))))</f>
        <v>N/A</v>
      </c>
      <c r="CG70" s="115">
        <f ca="1">IF($BP70="","",IF(OFFSET(BL$53,'Intermediate Data'!$BP70,0)=-98,"Unknown",IF(OFFSET(BL$53,'Intermediate Data'!$BP70,0)=-99,"N/A",OFFSET(BL$53,'Intermediate Data'!$BP70,0))))</f>
        <v>42538</v>
      </c>
    </row>
    <row r="71" spans="1:85" x14ac:dyDescent="0.2">
      <c r="A71" s="91">
        <f>IF(DATA!F22='Intermediate Data'!$E$46,IF(OR($E$47=$C$27,$E$46=$B$4),DATA!A22,IF($G$47=DATA!D22,DATA!A22,"")),"")</f>
        <v>18</v>
      </c>
      <c r="B71" s="91">
        <f>IF($A71="","",DATA!CS22)</f>
        <v>107</v>
      </c>
      <c r="C71" s="91" t="str">
        <f>IF($A71="","",DATA!B22)</f>
        <v>Desktop (non-portable computer)</v>
      </c>
      <c r="D71" s="91">
        <f ca="1">IF($A71="","",OFFSET(DATA!$G22,0,($D$48*5)))</f>
        <v>-99</v>
      </c>
      <c r="E71" s="91">
        <f ca="1">IF($A71="","",OFFSET(DATA!$G22,0,($D$48*5)+1))</f>
        <v>-98</v>
      </c>
      <c r="F71" s="91">
        <f ca="1">IF($A71="","",OFFSET(DATA!$G22,0,($D$48*5)+2))</f>
        <v>-99</v>
      </c>
      <c r="G71" s="91">
        <f ca="1">IF($A71="","",OFFSET(DATA!$G22,0,($D$48*5)+3))</f>
        <v>0.67522694191320654</v>
      </c>
      <c r="H71" s="91">
        <f ca="1">IF($A71="","",OFFSET(DATA!$G22,0,($D$48*5)+4))</f>
        <v>0.43874800000000003</v>
      </c>
      <c r="I71" s="91">
        <f t="shared" ca="1" si="3"/>
        <v>0.43874800000000003</v>
      </c>
      <c r="J71" s="91" t="str">
        <f t="shared" ca="1" si="4"/>
        <v>CLASS</v>
      </c>
      <c r="K71" s="91">
        <f ca="1">IF($A71="","",OFFSET(DATA!$AF22,0,($D$48*5)))</f>
        <v>-99</v>
      </c>
      <c r="L71" s="91">
        <f ca="1">IF($A71="","",OFFSET(DATA!$AF22,0,($D$48*5)+1))</f>
        <v>-98</v>
      </c>
      <c r="M71" s="91">
        <f ca="1">IF($A71="","",OFFSET(DATA!$AF22,0,($D$48*5)+2))</f>
        <v>-99</v>
      </c>
      <c r="N71" s="91">
        <f ca="1">IF($A71="","",OFFSET(DATA!$AF22,0,($D$48*5)+3))</f>
        <v>0.85004380227807019</v>
      </c>
      <c r="O71" s="91">
        <f ca="1">IF($A71="","",OFFSET(DATA!$AF22,0,($D$48*5)+4))</f>
        <v>-99</v>
      </c>
      <c r="P71" s="91">
        <f t="shared" ca="1" si="5"/>
        <v>0.85004380227807019</v>
      </c>
      <c r="Q71" s="91" t="str">
        <f t="shared" ca="1" si="6"/>
        <v>RASS</v>
      </c>
      <c r="R71" s="91">
        <f>IF($A71="","",DATA!BE22)</f>
        <v>0.21</v>
      </c>
      <c r="S71" s="91">
        <f>IF($A71="","",DATA!BI22)</f>
        <v>66</v>
      </c>
      <c r="T71" s="91">
        <f t="shared" ca="1" si="7"/>
        <v>0.43874800000000003</v>
      </c>
      <c r="U71" s="100">
        <f t="shared" ca="1" si="8"/>
        <v>0.43285202837744197</v>
      </c>
      <c r="V71" s="113">
        <f t="shared" ca="1" si="9"/>
        <v>0.39707543198380729</v>
      </c>
      <c r="W71" s="91">
        <f t="shared" ca="1" si="10"/>
        <v>2</v>
      </c>
      <c r="Y71" s="91" t="str">
        <f ca="1">IF($W71="","",IF(OFFSET(C$53,'Intermediate Data'!$W71,0)=-98,"Unknown",IF(OFFSET(C$53,'Intermediate Data'!$W71,0)=-99,"N/A",OFFSET(C$53,'Intermediate Data'!$W71,0))))</f>
        <v>Oven/Range - Electric</v>
      </c>
      <c r="Z71" s="91" t="str">
        <f ca="1">IF($W71="","",IF(OFFSET(D$53,'Intermediate Data'!$W71,0)=-98,"N/A",IF(OFFSET(D$53,'Intermediate Data'!$W71,0)=-99,"N/A",OFFSET(D$53,'Intermediate Data'!$W71,0))))</f>
        <v>N/A</v>
      </c>
      <c r="AA71" s="91">
        <f ca="1">IF($W71="","",IF(OFFSET(E$53,'Intermediate Data'!$W71,0)=-98,"N/A",IF(OFFSET(E$53,'Intermediate Data'!$W71,0)=-99,"N/A",OFFSET(E$53,'Intermediate Data'!$W71,0))))</f>
        <v>0.35085418252428829</v>
      </c>
      <c r="AB71" s="91" t="str">
        <f ca="1">IF($W71="","",IF(OFFSET(F$53,'Intermediate Data'!$W71,0)=-98,"N/A",IF(OFFSET(F$53,'Intermediate Data'!$W71,0)=-99,"N/A",OFFSET(F$53,'Intermediate Data'!$W71,0))))</f>
        <v>N/A</v>
      </c>
      <c r="AC71" s="91">
        <f ca="1">IF($W71="","",IF(OFFSET(G$53,'Intermediate Data'!$W71,0)=-98,"N/A",IF(OFFSET(G$53,'Intermediate Data'!$W71,0)=-99,"N/A",OFFSET(G$53,'Intermediate Data'!$W71,0))))</f>
        <v>0.38628919820289026</v>
      </c>
      <c r="AD71" s="91">
        <f ca="1">IF($W71="","",IF(OFFSET(H$53,'Intermediate Data'!$W71,0)=-98,"N/A",IF(OFFSET(H$53,'Intermediate Data'!$W71,0)=-99,"N/A",OFFSET(H$53,'Intermediate Data'!$W71,0))))</f>
        <v>0.40300000000000002</v>
      </c>
      <c r="AE71" s="91">
        <f ca="1">IF($W71="","",IF(OFFSET(I$53,'Intermediate Data'!$W71,0)=-98,"N/A",IF(OFFSET(I$53,'Intermediate Data'!$W71,0)=-99,"N/A",OFFSET(I$53,'Intermediate Data'!$W71,0))))</f>
        <v>0.40300000000000002</v>
      </c>
      <c r="AF71" s="91" t="str">
        <f ca="1">IF($W71="","",IF(OFFSET(J$53,'Intermediate Data'!$W71,0)=-98,"N/A",IF(OFFSET(J$53,'Intermediate Data'!$W71,0)=-99,"N/A",OFFSET(J$53,'Intermediate Data'!$W71,0))))</f>
        <v>CLASS</v>
      </c>
      <c r="AG71" s="91" t="str">
        <f ca="1">IF($W71="","",IF(OFFSET(K$53,'Intermediate Data'!$W71,0)=-98,"N/A",IF(OFFSET(K$53,'Intermediate Data'!$W71,0)=-99,"N/A",OFFSET(K$53,'Intermediate Data'!$W71,0))))</f>
        <v>N/A</v>
      </c>
      <c r="AH71" s="91" t="str">
        <f ca="1">IF($W71="","",IF(OFFSET(L$53,'Intermediate Data'!$W71,0)=-98,"N/A",IF(OFFSET(L$53,'Intermediate Data'!$W71,0)=-99,"N/A",OFFSET(L$53,'Intermediate Data'!$W71,0))))</f>
        <v>N/A</v>
      </c>
      <c r="AI71" s="91" t="str">
        <f ca="1">IF($W71="","",IF(OFFSET(M$53,'Intermediate Data'!$W71,0)=-98,"N/A",IF(OFFSET(M$53,'Intermediate Data'!$W71,0)=-99,"N/A",OFFSET(M$53,'Intermediate Data'!$W71,0))))</f>
        <v>N/A</v>
      </c>
      <c r="AJ71" s="91" t="str">
        <f ca="1">IF($W71="","",IF(OFFSET(N$53,'Intermediate Data'!$W71,0)=-98,"N/A",IF(OFFSET(N$53,'Intermediate Data'!$W71,0)=-99,"N/A",OFFSET(N$53,'Intermediate Data'!$W71,0))))</f>
        <v>N/A</v>
      </c>
      <c r="AK71" s="91" t="str">
        <f ca="1">IF($W71="","",IF(OFFSET(O$53,'Intermediate Data'!$W71,0)=-98,"N/A",IF(OFFSET(O$53,'Intermediate Data'!$W71,0)=-99,"N/A",OFFSET(O$53,'Intermediate Data'!$W71,0))))</f>
        <v>N/A</v>
      </c>
      <c r="AL71" s="91" t="str">
        <f ca="1">IF($W71="","",IF(OFFSET(P$53,'Intermediate Data'!$W71,0)=-98,"N/A",IF(OFFSET(P$53,'Intermediate Data'!$W71,0)=-99,"N/A",OFFSET(P$53,'Intermediate Data'!$W71,0))))</f>
        <v>N/A</v>
      </c>
      <c r="AM71" s="91" t="str">
        <f ca="1">IF($W71="","",IF(OFFSET(Q$53,'Intermediate Data'!$W71,0)=-98,"N/A",IF(OFFSET(Q$53,'Intermediate Data'!$W71,0)=-99,"N/A",OFFSET(Q$53,'Intermediate Data'!$W71,0))))</f>
        <v/>
      </c>
      <c r="AN71" s="91" t="str">
        <f ca="1">IF($W71="","",IF(OFFSET(R$53,'Intermediate Data'!$W71,0)=-98,"Not published",IF(OFFSET(R$53,'Intermediate Data'!$W71,0)=-99,"No spec",OFFSET(R$53,'Intermediate Data'!$W71,0))))</f>
        <v>No spec</v>
      </c>
      <c r="AO71" s="91" t="str">
        <f ca="1">IF($W71="","",IF(OFFSET(S$53,'Intermediate Data'!$W71,0)=-98,"Unknown",IF(OFFSET(S$53,'Intermediate Data'!$W71,0)=-99,"No spec",OFFSET(S$53,'Intermediate Data'!$W71,0))))</f>
        <v>No spec</v>
      </c>
      <c r="AR71" s="113">
        <f>IF(AND(DATA!$F22='Intermediate Data'!$AV$46,DATA!$E22="Tier 1"),IF(OR($AU$47=0,$AU$46=1),DATA!A22,IF(AND($AU$47=1,INDEX('Intermediate Data'!$AV$25:$AV$42,MATCH(DATA!$B22,'Intermediate Data'!$AU$25:$AU$42,0))=TRUE),DATA!A22,"")),"")</f>
        <v>18</v>
      </c>
      <c r="AS71" s="113" t="str">
        <f>IF($AR71="","",DATA!B22)</f>
        <v>Desktop (non-portable computer)</v>
      </c>
      <c r="AT71" s="113">
        <f>IF(OR($AR71="",DATA!BF22=""),"",DATA!BF22)</f>
        <v>183</v>
      </c>
      <c r="AU71" s="113">
        <f>IF(OR($AR71="",DATA!BH22=""),"",DATA!BH22)</f>
        <v>177.1</v>
      </c>
      <c r="AV71" s="113">
        <f>IF(OR($AR71="",DATA!BI22=""),"",DATA!BI22)</f>
        <v>66</v>
      </c>
      <c r="AW71" s="113" t="str">
        <f>IF(OR($AR71="",DATA!BJ22=""),"",DATA!BJ22)</f>
        <v/>
      </c>
      <c r="AX71" s="113" t="str">
        <f>IF(OR($AR71="",DATA!BK22=""),"",DATA!BK22)</f>
        <v/>
      </c>
      <c r="AY71" s="113">
        <f>IF($AR71="","",DATA!BO22)</f>
        <v>0</v>
      </c>
      <c r="AZ71" s="113">
        <f>IF($AR71="","",DATA!BP22)</f>
        <v>0</v>
      </c>
      <c r="BA71" s="113">
        <f>IF($AR71="","",DATA!BQ22)</f>
        <v>0</v>
      </c>
      <c r="BB71" s="113">
        <f>IF($AR71="","",DATA!BR22)</f>
        <v>0</v>
      </c>
      <c r="BC71" s="113">
        <f>IF($AR71="","",DATA!BS22)</f>
        <v>0</v>
      </c>
      <c r="BD71" s="113">
        <f>IF($AR71="","",DATA!BE22)</f>
        <v>0.21</v>
      </c>
      <c r="BE71" s="113" t="str">
        <f>IF($AR71="","",DATA!CD22)</f>
        <v>N/A</v>
      </c>
      <c r="BF71" s="113" t="str">
        <f>IF($AR71="","",DATA!CF22)</f>
        <v>N/A</v>
      </c>
      <c r="BG71" s="113" t="str">
        <f>IF($AR71="","",DATA!CG22)</f>
        <v>N/A</v>
      </c>
      <c r="BH71" s="113">
        <f>IF($AR71="","",DATA!CI22)</f>
        <v>41792</v>
      </c>
      <c r="BI71" s="113" t="str">
        <f>IF($AR71="","",DATA!CK22)</f>
        <v>N/A</v>
      </c>
      <c r="BJ71" s="179" t="str">
        <f>IF($AR71="","",DATA!CL22)</f>
        <v>N/A</v>
      </c>
      <c r="BK71" s="179" t="str">
        <f>IF($AR71="","",DATA!CN22)</f>
        <v>N/A</v>
      </c>
      <c r="BL71" s="114" t="str">
        <f t="shared" si="11"/>
        <v/>
      </c>
      <c r="BM71" s="91">
        <f t="shared" ca="1" si="2"/>
        <v>66</v>
      </c>
      <c r="BN71" s="100">
        <f t="shared" ca="1" si="12"/>
        <v>66.000071000000005</v>
      </c>
      <c r="BO71" s="91">
        <f t="shared" ca="1" si="13"/>
        <v>-98.999944999999997</v>
      </c>
      <c r="BP71" s="91">
        <f t="shared" ca="1" si="14"/>
        <v>2</v>
      </c>
      <c r="BR71" s="91" t="str">
        <f ca="1">IF($BP71="","",IF(OFFSET(AS$53,'Intermediate Data'!$BP71,0)=-98,"Unknown",IF(OFFSET(AS$53,'Intermediate Data'!$BP71,0)=-99,"N/A",OFFSET(AS$53,'Intermediate Data'!$BP71,0))))</f>
        <v>Oven/Range - Electric</v>
      </c>
      <c r="BS71" s="91" t="str">
        <f ca="1">IF($BP71="","",IF(OFFSET(AT$53,'Intermediate Data'!$BP71,0)=-98,"Not collected",IF(OFFSET(AT$53,'Intermediate Data'!$BP71,0)=-99,"N/A",OFFSET(AT$53,'Intermediate Data'!$BP71,0))))</f>
        <v>Not collected</v>
      </c>
      <c r="BT71" s="91" t="str">
        <f ca="1">IF($BP71="","",IF(OFFSET(AU$53,'Intermediate Data'!$BP71,0)=-98,"Unknown",IF(OFFSET(AU$53,'Intermediate Data'!$BP71,0)=-99,"N/A",OFFSET(AU$53,'Intermediate Data'!$BP71,0))))</f>
        <v/>
      </c>
      <c r="BU71" s="127" t="str">
        <f ca="1">IF($BP71="","",IF(OFFSET(AV$53,'Intermediate Data'!$BP71,0)=-98,"Unknown",IF(OFFSET(AV$53,'Intermediate Data'!$BP71,0)=-99,"No spec",OFFSET(AV$53,'Intermediate Data'!$BP71,0))))</f>
        <v>No spec</v>
      </c>
      <c r="BV71" s="127">
        <f ca="1">IF($BP71="","",IF(OFFSET(AW$53,'Intermediate Data'!$BP71,0)=-98,"Unknown",IF(OFFSET(AW$53,'Intermediate Data'!$BP71,0)=-99,"N/A",OFFSET(AW$53,'Intermediate Data'!$BP71,0))))</f>
        <v>126.50000000000003</v>
      </c>
      <c r="BW71" s="91" t="str">
        <f ca="1">IF($BP71="","",IF(OFFSET(AX$53,'Intermediate Data'!$BP71,0)=-98,"Unknown",IF(OFFSET(AX$53,'Intermediate Data'!$BP71,0)=-99,"N/A",OFFSET(AX$53,'Intermediate Data'!$BP71,0))))</f>
        <v xml:space="preserve">Efficient components. </v>
      </c>
      <c r="BX71" s="91">
        <f ca="1">IF($BP71="","",IF(OFFSET(AY$53,'Intermediate Data'!$BP71,$AU$48)=-98,"Unknown",IF(OFFSET(AY$53,'Intermediate Data'!$BP71,$AU$48)=-99,"N/A",OFFSET(AY$53,'Intermediate Data'!$BP71,$AU$48))))</f>
        <v>0</v>
      </c>
      <c r="BY71" s="91" t="str">
        <f ca="1">IF($BP71="","",IF(OFFSET(BD$53,'Intermediate Data'!$BP71,0)=-98,"Not published",IF(OFFSET(BD$53,'Intermediate Data'!$BP71,0)=-99,"No spec",OFFSET(BD$53,'Intermediate Data'!$BP71,0))))</f>
        <v>No spec</v>
      </c>
      <c r="BZ71" s="115" t="str">
        <f ca="1">IF($BP71="","",IF(OFFSET(BE$53,'Intermediate Data'!$BP71,0)=-98,"Unknown",IF(OFFSET(BE$53,'Intermediate Data'!$BP71,0)=-99,"N/A",OFFSET(BE$53,'Intermediate Data'!$BP71,0))))</f>
        <v>N/A</v>
      </c>
      <c r="CA71" s="115" t="str">
        <f ca="1">IF($BP71="","",IF(OFFSET(BF$53,'Intermediate Data'!$BP71,0)=-98,"Unknown",IF(OFFSET(BF$53,'Intermediate Data'!$BP71,0)=-99,"N/A",OFFSET(BF$53,'Intermediate Data'!$BP71,0))))</f>
        <v>In Process</v>
      </c>
      <c r="CB71" s="115">
        <f ca="1">IF($BP71="","",IF(OFFSET(BG$53,'Intermediate Data'!$BP71,0)=-98,"Unknown",IF(OFFSET(BG$53,'Intermediate Data'!$BP71,0)=-99,"N/A",OFFSET(BG$53,'Intermediate Data'!$BP71,0))))</f>
        <v>44197</v>
      </c>
      <c r="CC71" s="115" t="str">
        <f ca="1">IF($BP71="","",IF(OFFSET(BH$53,'Intermediate Data'!$BP71,0)=-98,"Unknown",IF(OFFSET(BH$53,'Intermediate Data'!$BP71,0)=-99,"N/A",OFFSET(BH$53,'Intermediate Data'!$BP71,0))))</f>
        <v>N/A</v>
      </c>
      <c r="CD71" s="115" t="str">
        <f ca="1">IF($BP71="","",IF(OFFSET(BI$53,'Intermediate Data'!$BP71,0)=-98,"Unknown",IF(OFFSET(BI$53,'Intermediate Data'!$BP71,0)=-99,"N/A",OFFSET(BI$53,'Intermediate Data'!$BP71,0))))</f>
        <v>N/A</v>
      </c>
      <c r="CE71" s="115" t="str">
        <f ca="1">IF($BP71="","",IF(OFFSET(BJ$53,'Intermediate Data'!$BP71,0)=-98,"Unknown",IF(OFFSET(BJ$53,'Intermediate Data'!$BP71,0)=-99,"N/A",OFFSET(BJ$53,'Intermediate Data'!$BP71,0))))</f>
        <v>N/A</v>
      </c>
      <c r="CF71" s="115" t="str">
        <f ca="1">IF($BP71="","",IF(OFFSET(BK$53,'Intermediate Data'!$BP71,0)=-98,"Unknown",IF(OFFSET(BK$53,'Intermediate Data'!$BP71,0)=-99,"N/A",OFFSET(BK$53,'Intermediate Data'!$BP71,0))))</f>
        <v>N/A</v>
      </c>
      <c r="CG71" s="115">
        <f ca="1">IF($BP71="","",IF(OFFSET(BL$53,'Intermediate Data'!$BP71,0)=-98,"Unknown",IF(OFFSET(BL$53,'Intermediate Data'!$BP71,0)=-99,"N/A",OFFSET(BL$53,'Intermediate Data'!$BP71,0))))</f>
        <v>44197</v>
      </c>
    </row>
    <row r="72" spans="1:85" x14ac:dyDescent="0.2">
      <c r="A72" s="91">
        <f>IF(DATA!F23='Intermediate Data'!$E$46,IF(OR($E$47=$C$27,$E$46=$B$4),DATA!A23,IF($G$47=DATA!D23,DATA!A23,"")),"")</f>
        <v>19</v>
      </c>
      <c r="B72" s="91">
        <f>IF($A72="","",DATA!CS23)</f>
        <v>104</v>
      </c>
      <c r="C72" s="91" t="str">
        <f>IF($A72="","",DATA!B23)</f>
        <v>Display</v>
      </c>
      <c r="D72" s="91">
        <f ca="1">IF($A72="","",OFFSET(DATA!$G23,0,($D$48*5)))</f>
        <v>-99</v>
      </c>
      <c r="E72" s="91">
        <f ca="1">IF($A72="","",OFFSET(DATA!$G23,0,($D$48*5)+1))</f>
        <v>-99</v>
      </c>
      <c r="F72" s="91">
        <f ca="1">IF($A72="","",OFFSET(DATA!$G23,0,($D$48*5)+2))</f>
        <v>-99</v>
      </c>
      <c r="G72" s="91">
        <f ca="1">IF($A72="","",OFFSET(DATA!$G23,0,($D$48*5)+3))</f>
        <v>-99</v>
      </c>
      <c r="H72" s="91">
        <f ca="1">IF($A72="","",OFFSET(DATA!$G23,0,($D$48*5)+4))</f>
        <v>-99</v>
      </c>
      <c r="I72" s="91">
        <f t="shared" ca="1" si="3"/>
        <v>-99</v>
      </c>
      <c r="J72" s="91" t="str">
        <f t="shared" ca="1" si="4"/>
        <v/>
      </c>
      <c r="K72" s="91">
        <f ca="1">IF($A72="","",OFFSET(DATA!$AF23,0,($D$48*5)))</f>
        <v>-99</v>
      </c>
      <c r="L72" s="91">
        <f ca="1">IF($A72="","",OFFSET(DATA!$AF23,0,($D$48*5)+1))</f>
        <v>-99</v>
      </c>
      <c r="M72" s="91">
        <f ca="1">IF($A72="","",OFFSET(DATA!$AF23,0,($D$48*5)+2))</f>
        <v>-99</v>
      </c>
      <c r="N72" s="91">
        <f ca="1">IF($A72="","",OFFSET(DATA!$AF23,0,($D$48*5)+3))</f>
        <v>-99</v>
      </c>
      <c r="O72" s="91">
        <f ca="1">IF($A72="","",OFFSET(DATA!$AF23,0,($D$48*5)+4))</f>
        <v>-99</v>
      </c>
      <c r="P72" s="91">
        <f t="shared" ca="1" si="5"/>
        <v>-99</v>
      </c>
      <c r="Q72" s="91" t="str">
        <f t="shared" ca="1" si="6"/>
        <v/>
      </c>
      <c r="R72" s="91">
        <f>IF($A72="","",DATA!BE23)</f>
        <v>0.83</v>
      </c>
      <c r="S72" s="91">
        <f>IF($A72="","",DATA!BI23)</f>
        <v>9</v>
      </c>
      <c r="T72" s="91">
        <f t="shared" ca="1" si="7"/>
        <v>-99</v>
      </c>
      <c r="U72" s="100">
        <f t="shared" ca="1" si="8"/>
        <v>-99.009899999280009</v>
      </c>
      <c r="V72" s="113">
        <f t="shared" ca="1" si="9"/>
        <v>0.37110916712116965</v>
      </c>
      <c r="W72" s="91">
        <f t="shared" ca="1" si="10"/>
        <v>51</v>
      </c>
      <c r="Y72" s="91" t="str">
        <f ca="1">IF($W72="","",IF(OFFSET(C$53,'Intermediate Data'!$W72,0)=-98,"Unknown",IF(OFFSET(C$53,'Intermediate Data'!$W72,0)=-99,"N/A",OFFSET(C$53,'Intermediate Data'!$W72,0))))</f>
        <v>Game console</v>
      </c>
      <c r="Z72" s="91" t="str">
        <f ca="1">IF($W72="","",IF(OFFSET(D$53,'Intermediate Data'!$W72,0)=-98,"N/A",IF(OFFSET(D$53,'Intermediate Data'!$W72,0)=-99,"N/A",OFFSET(D$53,'Intermediate Data'!$W72,0))))</f>
        <v>N/A</v>
      </c>
      <c r="AA72" s="91" t="str">
        <f ca="1">IF($W72="","",IF(OFFSET(E$53,'Intermediate Data'!$W72,0)=-98,"N/A",IF(OFFSET(E$53,'Intermediate Data'!$W72,0)=-99,"N/A",OFFSET(E$53,'Intermediate Data'!$W72,0))))</f>
        <v>N/A</v>
      </c>
      <c r="AB72" s="91" t="str">
        <f ca="1">IF($W72="","",IF(OFFSET(F$53,'Intermediate Data'!$W72,0)=-98,"N/A",IF(OFFSET(F$53,'Intermediate Data'!$W72,0)=-99,"N/A",OFFSET(F$53,'Intermediate Data'!$W72,0))))</f>
        <v>N/A</v>
      </c>
      <c r="AC72" s="91">
        <f ca="1">IF($W72="","",IF(OFFSET(G$53,'Intermediate Data'!$W72,0)=-98,"N/A",IF(OFFSET(G$53,'Intermediate Data'!$W72,0)=-99,"N/A",OFFSET(G$53,'Intermediate Data'!$W72,0))))</f>
        <v>0.29154011697021659</v>
      </c>
      <c r="AD72" s="91">
        <f ca="1">IF($W72="","",IF(OFFSET(H$53,'Intermediate Data'!$W72,0)=-98,"N/A",IF(OFFSET(H$53,'Intermediate Data'!$W72,0)=-99,"N/A",OFFSET(H$53,'Intermediate Data'!$W72,0))))</f>
        <v>0.37703399999999998</v>
      </c>
      <c r="AE72" s="91">
        <f ca="1">IF($W72="","",IF(OFFSET(I$53,'Intermediate Data'!$W72,0)=-98,"N/A",IF(OFFSET(I$53,'Intermediate Data'!$W72,0)=-99,"N/A",OFFSET(I$53,'Intermediate Data'!$W72,0))))</f>
        <v>0.37703399999999998</v>
      </c>
      <c r="AF72" s="91" t="str">
        <f ca="1">IF($W72="","",IF(OFFSET(J$53,'Intermediate Data'!$W72,0)=-98,"N/A",IF(OFFSET(J$53,'Intermediate Data'!$W72,0)=-99,"N/A",OFFSET(J$53,'Intermediate Data'!$W72,0))))</f>
        <v>CLASS</v>
      </c>
      <c r="AG72" s="91" t="str">
        <f ca="1">IF($W72="","",IF(OFFSET(K$53,'Intermediate Data'!$W72,0)=-98,"N/A",IF(OFFSET(K$53,'Intermediate Data'!$W72,0)=-99,"N/A",OFFSET(K$53,'Intermediate Data'!$W72,0))))</f>
        <v>N/A</v>
      </c>
      <c r="AH72" s="91" t="str">
        <f ca="1">IF($W72="","",IF(OFFSET(L$53,'Intermediate Data'!$W72,0)=-98,"N/A",IF(OFFSET(L$53,'Intermediate Data'!$W72,0)=-99,"N/A",OFFSET(L$53,'Intermediate Data'!$W72,0))))</f>
        <v>N/A</v>
      </c>
      <c r="AI72" s="91" t="str">
        <f ca="1">IF($W72="","",IF(OFFSET(M$53,'Intermediate Data'!$W72,0)=-98,"N/A",IF(OFFSET(M$53,'Intermediate Data'!$W72,0)=-99,"N/A",OFFSET(M$53,'Intermediate Data'!$W72,0))))</f>
        <v>N/A</v>
      </c>
      <c r="AJ72" s="91" t="str">
        <f ca="1">IF($W72="","",IF(OFFSET(N$53,'Intermediate Data'!$W72,0)=-98,"N/A",IF(OFFSET(N$53,'Intermediate Data'!$W72,0)=-99,"N/A",OFFSET(N$53,'Intermediate Data'!$W72,0))))</f>
        <v>N/A</v>
      </c>
      <c r="AK72" s="91">
        <f ca="1">IF($W72="","",IF(OFFSET(O$53,'Intermediate Data'!$W72,0)=-98,"N/A",IF(OFFSET(O$53,'Intermediate Data'!$W72,0)=-99,"N/A",OFFSET(O$53,'Intermediate Data'!$W72,0))))</f>
        <v>0.47099999999999997</v>
      </c>
      <c r="AL72" s="91">
        <f ca="1">IF($W72="","",IF(OFFSET(P$53,'Intermediate Data'!$W72,0)=-98,"N/A",IF(OFFSET(P$53,'Intermediate Data'!$W72,0)=-99,"N/A",OFFSET(P$53,'Intermediate Data'!$W72,0))))</f>
        <v>0.47099999999999997</v>
      </c>
      <c r="AM72" s="91" t="str">
        <f ca="1">IF($W72="","",IF(OFFSET(Q$53,'Intermediate Data'!$W72,0)=-98,"N/A",IF(OFFSET(Q$53,'Intermediate Data'!$W72,0)=-99,"N/A",OFFSET(Q$53,'Intermediate Data'!$W72,0))))</f>
        <v>CLASS</v>
      </c>
      <c r="AN72" s="91" t="str">
        <f ca="1">IF($W72="","",IF(OFFSET(R$53,'Intermediate Data'!$W72,0)=-98,"Not published",IF(OFFSET(R$53,'Intermediate Data'!$W72,0)=-99,"No spec",OFFSET(R$53,'Intermediate Data'!$W72,0))))</f>
        <v>No spec</v>
      </c>
      <c r="AO72" s="91" t="str">
        <f ca="1">IF($W72="","",IF(OFFSET(S$53,'Intermediate Data'!$W72,0)=-98,"Unknown",IF(OFFSET(S$53,'Intermediate Data'!$W72,0)=-99,"No spec",OFFSET(S$53,'Intermediate Data'!$W72,0))))</f>
        <v>No spec</v>
      </c>
      <c r="AR72" s="113">
        <f>IF(AND(DATA!$F23='Intermediate Data'!$AV$46,DATA!$E23="Tier 1"),IF(OR($AU$47=0,$AU$46=1),DATA!A23,IF(AND($AU$47=1,INDEX('Intermediate Data'!$AV$25:$AV$42,MATCH(DATA!$B23,'Intermediate Data'!$AU$25:$AU$42,0))=TRUE),DATA!A23,"")),"")</f>
        <v>19</v>
      </c>
      <c r="AS72" s="113" t="str">
        <f>IF($AR72="","",DATA!B23)</f>
        <v>Display</v>
      </c>
      <c r="AT72" s="113">
        <f>IF(OR($AR72="",DATA!BF23=""),"",DATA!BF23)</f>
        <v>70</v>
      </c>
      <c r="AU72" s="113">
        <f>IF(OR($AR72="",DATA!BH23=""),"",DATA!BH23)</f>
        <v>58.5</v>
      </c>
      <c r="AV72" s="113">
        <f>IF(OR($AR72="",DATA!BI23=""),"",DATA!BI23)</f>
        <v>9</v>
      </c>
      <c r="AW72" s="113" t="str">
        <f>IF(OR($AR72="",DATA!BJ23=""),"",DATA!BJ23)</f>
        <v/>
      </c>
      <c r="AX72" s="113" t="str">
        <f>IF(OR($AR72="",DATA!BK23=""),"",DATA!BK23)</f>
        <v/>
      </c>
      <c r="AY72" s="113">
        <f>IF($AR72="","",DATA!BO23)</f>
        <v>0</v>
      </c>
      <c r="AZ72" s="113">
        <f>IF($AR72="","",DATA!BP23)</f>
        <v>0</v>
      </c>
      <c r="BA72" s="113">
        <f>IF($AR72="","",DATA!BQ23)</f>
        <v>0</v>
      </c>
      <c r="BB72" s="113">
        <f>IF($AR72="","",DATA!BR23)</f>
        <v>0</v>
      </c>
      <c r="BC72" s="113">
        <f>IF($AR72="","",DATA!BS23)</f>
        <v>0</v>
      </c>
      <c r="BD72" s="113">
        <f>IF($AR72="","",DATA!BE23)</f>
        <v>0.83</v>
      </c>
      <c r="BE72" s="113" t="str">
        <f>IF($AR72="","",DATA!CD23)</f>
        <v>N/A</v>
      </c>
      <c r="BF72" s="113" t="str">
        <f>IF($AR72="","",DATA!CF23)</f>
        <v>N/A</v>
      </c>
      <c r="BG72" s="113" t="str">
        <f>IF($AR72="","",DATA!CG23)</f>
        <v>N/A</v>
      </c>
      <c r="BH72" s="113">
        <f>IF($AR72="","",DATA!CI23)</f>
        <v>41426</v>
      </c>
      <c r="BI72" s="113" t="str">
        <f>IF($AR72="","",DATA!CK23)</f>
        <v>In Process</v>
      </c>
      <c r="BJ72" s="179">
        <f>IF($AR72="","",DATA!CL23)</f>
        <v>42248</v>
      </c>
      <c r="BK72" s="179" t="str">
        <f>IF($AR72="","",DATA!CN23)</f>
        <v>N/A</v>
      </c>
      <c r="BL72" s="114">
        <f t="shared" si="11"/>
        <v>42248</v>
      </c>
      <c r="BM72" s="91">
        <f t="shared" ca="1" si="2"/>
        <v>9</v>
      </c>
      <c r="BN72" s="100">
        <f t="shared" ca="1" si="12"/>
        <v>9.0000719999999994</v>
      </c>
      <c r="BO72" s="91" t="str">
        <f t="shared" ca="1" si="13"/>
        <v/>
      </c>
      <c r="BP72" s="91" t="str">
        <f t="shared" ca="1" si="14"/>
        <v/>
      </c>
      <c r="BR72" s="91" t="str">
        <f ca="1">IF($BP72="","",IF(OFFSET(AS$53,'Intermediate Data'!$BP72,0)=-98,"Unknown",IF(OFFSET(AS$53,'Intermediate Data'!$BP72,0)=-99,"N/A",OFFSET(AS$53,'Intermediate Data'!$BP72,0))))</f>
        <v/>
      </c>
      <c r="BS72" s="91" t="str">
        <f ca="1">IF($BP72="","",IF(OFFSET(AT$53,'Intermediate Data'!$BP72,0)=-98,"Not collected",IF(OFFSET(AT$53,'Intermediate Data'!$BP72,0)=-99,"N/A",OFFSET(AT$53,'Intermediate Data'!$BP72,0))))</f>
        <v/>
      </c>
      <c r="BT72" s="91" t="str">
        <f ca="1">IF($BP72="","",IF(OFFSET(AU$53,'Intermediate Data'!$BP72,0)=-98,"Unknown",IF(OFFSET(AU$53,'Intermediate Data'!$BP72,0)=-99,"N/A",OFFSET(AU$53,'Intermediate Data'!$BP72,0))))</f>
        <v/>
      </c>
      <c r="BU72" s="127" t="str">
        <f ca="1">IF($BP72="","",IF(OFFSET(AV$53,'Intermediate Data'!$BP72,0)=-98,"Unknown",IF(OFFSET(AV$53,'Intermediate Data'!$BP72,0)=-99,"No spec",OFFSET(AV$53,'Intermediate Data'!$BP72,0))))</f>
        <v/>
      </c>
      <c r="BV72" s="127" t="str">
        <f ca="1">IF($BP72="","",IF(OFFSET(AW$53,'Intermediate Data'!$BP72,0)=-98,"Unknown",IF(OFFSET(AW$53,'Intermediate Data'!$BP72,0)=-99,"N/A",OFFSET(AW$53,'Intermediate Data'!$BP72,0))))</f>
        <v/>
      </c>
      <c r="BW72" s="91" t="str">
        <f ca="1">IF($BP72="","",IF(OFFSET(AX$53,'Intermediate Data'!$BP72,0)=-98,"Unknown",IF(OFFSET(AX$53,'Intermediate Data'!$BP72,0)=-99,"N/A",OFFSET(AX$53,'Intermediate Data'!$BP72,0))))</f>
        <v/>
      </c>
      <c r="BX72" s="91" t="str">
        <f ca="1">IF($BP72="","",IF(OFFSET(AY$53,'Intermediate Data'!$BP72,$AU$48)=-98,"Unknown",IF(OFFSET(AY$53,'Intermediate Data'!$BP72,$AU$48)=-99,"N/A",OFFSET(AY$53,'Intermediate Data'!$BP72,$AU$48))))</f>
        <v/>
      </c>
      <c r="BY72" s="91" t="str">
        <f ca="1">IF($BP72="","",IF(OFFSET(BD$53,'Intermediate Data'!$BP72,0)=-98,"Not published",IF(OFFSET(BD$53,'Intermediate Data'!$BP72,0)=-99,"No spec",OFFSET(BD$53,'Intermediate Data'!$BP72,0))))</f>
        <v/>
      </c>
      <c r="BZ72" s="115" t="str">
        <f ca="1">IF($BP72="","",IF(OFFSET(BE$53,'Intermediate Data'!$BP72,0)=-98,"Unknown",IF(OFFSET(BE$53,'Intermediate Data'!$BP72,0)=-99,"N/A",OFFSET(BE$53,'Intermediate Data'!$BP72,0))))</f>
        <v/>
      </c>
      <c r="CA72" s="115" t="str">
        <f ca="1">IF($BP72="","",IF(OFFSET(BF$53,'Intermediate Data'!$BP72,0)=-98,"Unknown",IF(OFFSET(BF$53,'Intermediate Data'!$BP72,0)=-99,"N/A",OFFSET(BF$53,'Intermediate Data'!$BP72,0))))</f>
        <v/>
      </c>
      <c r="CB72" s="115" t="str">
        <f ca="1">IF($BP72="","",IF(OFFSET(BG$53,'Intermediate Data'!$BP72,0)=-98,"Unknown",IF(OFFSET(BG$53,'Intermediate Data'!$BP72,0)=-99,"N/A",OFFSET(BG$53,'Intermediate Data'!$BP72,0))))</f>
        <v/>
      </c>
      <c r="CC72" s="115" t="str">
        <f ca="1">IF($BP72="","",IF(OFFSET(BH$53,'Intermediate Data'!$BP72,0)=-98,"Unknown",IF(OFFSET(BH$53,'Intermediate Data'!$BP72,0)=-99,"N/A",OFFSET(BH$53,'Intermediate Data'!$BP72,0))))</f>
        <v/>
      </c>
      <c r="CD72" s="115" t="str">
        <f ca="1">IF($BP72="","",IF(OFFSET(BI$53,'Intermediate Data'!$BP72,0)=-98,"Unknown",IF(OFFSET(BI$53,'Intermediate Data'!$BP72,0)=-99,"N/A",OFFSET(BI$53,'Intermediate Data'!$BP72,0))))</f>
        <v/>
      </c>
      <c r="CE72" s="115" t="str">
        <f ca="1">IF($BP72="","",IF(OFFSET(BJ$53,'Intermediate Data'!$BP72,0)=-98,"Unknown",IF(OFFSET(BJ$53,'Intermediate Data'!$BP72,0)=-99,"N/A",OFFSET(BJ$53,'Intermediate Data'!$BP72,0))))</f>
        <v/>
      </c>
      <c r="CF72" s="115" t="str">
        <f ca="1">IF($BP72="","",IF(OFFSET(BK$53,'Intermediate Data'!$BP72,0)=-98,"Unknown",IF(OFFSET(BK$53,'Intermediate Data'!$BP72,0)=-99,"N/A",OFFSET(BK$53,'Intermediate Data'!$BP72,0))))</f>
        <v/>
      </c>
      <c r="CG72" s="115" t="str">
        <f ca="1">IF($BP72="","",IF(OFFSET(BL$53,'Intermediate Data'!$BP72,0)=-98,"Unknown",IF(OFFSET(BL$53,'Intermediate Data'!$BP72,0)=-99,"N/A",OFFSET(BL$53,'Intermediate Data'!$BP72,0))))</f>
        <v/>
      </c>
    </row>
    <row r="73" spans="1:85" x14ac:dyDescent="0.2">
      <c r="A73" s="91">
        <f>IF(DATA!F24='Intermediate Data'!$E$46,IF(OR($E$47=$C$27,$E$46=$B$4),DATA!A24,IF($G$47=DATA!D24,DATA!A24,"")),"")</f>
        <v>20</v>
      </c>
      <c r="B73" s="91">
        <f>IF($A73="","",DATA!CS24)</f>
        <v>76</v>
      </c>
      <c r="C73" s="91" t="str">
        <f>IF($A73="","",DATA!B24)</f>
        <v>Hot water heater - Electric</v>
      </c>
      <c r="D73" s="91">
        <f ca="1">IF($A73="","",OFFSET(DATA!$G24,0,($D$48*5)))</f>
        <v>7.2999999999999995E-2</v>
      </c>
      <c r="E73" s="91">
        <f ca="1">IF($A73="","",OFFSET(DATA!$G24,0,($D$48*5)+1))</f>
        <v>8.1475309560136114E-2</v>
      </c>
      <c r="F73" s="91">
        <f ca="1">IF($A73="","",OFFSET(DATA!$G24,0,($D$48*5)+2))</f>
        <v>0.06</v>
      </c>
      <c r="G73" s="91">
        <f ca="1">IF($A73="","",OFFSET(DATA!$G24,0,($D$48*5)+3))</f>
        <v>8.8999273039475593E-2</v>
      </c>
      <c r="H73" s="91">
        <f ca="1">IF($A73="","",OFFSET(DATA!$G24,0,($D$48*5)+4))</f>
        <v>7.3999999999999996E-2</v>
      </c>
      <c r="I73" s="91">
        <f t="shared" ca="1" si="3"/>
        <v>7.3999999999999996E-2</v>
      </c>
      <c r="J73" s="91" t="str">
        <f t="shared" ca="1" si="4"/>
        <v>CLASS</v>
      </c>
      <c r="K73" s="91">
        <f ca="1">IF($A73="","",OFFSET(DATA!$AF24,0,($D$48*5)))</f>
        <v>-99</v>
      </c>
      <c r="L73" s="91">
        <f ca="1">IF($A73="","",OFFSET(DATA!$AF24,0,($D$48*5)+1))</f>
        <v>-99</v>
      </c>
      <c r="M73" s="91">
        <f ca="1">IF($A73="","",OFFSET(DATA!$AF24,0,($D$48*5)+2))</f>
        <v>-99</v>
      </c>
      <c r="N73" s="91">
        <f ca="1">IF($A73="","",OFFSET(DATA!$AF24,0,($D$48*5)+3))</f>
        <v>-99</v>
      </c>
      <c r="O73" s="91">
        <f ca="1">IF($A73="","",OFFSET(DATA!$AF24,0,($D$48*5)+4))</f>
        <v>-99</v>
      </c>
      <c r="P73" s="91">
        <f t="shared" ca="1" si="5"/>
        <v>-99</v>
      </c>
      <c r="Q73" s="91" t="str">
        <f t="shared" ca="1" si="6"/>
        <v/>
      </c>
      <c r="R73" s="91">
        <f>IF($A73="","",DATA!BE24)</f>
        <v>0.01</v>
      </c>
      <c r="S73" s="91">
        <f>IF($A73="","",DATA!BI24)</f>
        <v>2700</v>
      </c>
      <c r="T73" s="91">
        <f t="shared" ca="1" si="7"/>
        <v>7.3999999999999996E-2</v>
      </c>
      <c r="U73" s="100">
        <f t="shared" ca="1" si="8"/>
        <v>6.9053785475825996E-2</v>
      </c>
      <c r="V73" s="113">
        <f t="shared" ca="1" si="9"/>
        <v>0.32153029483228857</v>
      </c>
      <c r="W73" s="91">
        <f t="shared" ca="1" si="10"/>
        <v>77</v>
      </c>
      <c r="Y73" s="91" t="str">
        <f ca="1">IF($W73="","",IF(OFFSET(C$53,'Intermediate Data'!$W73,0)=-98,"Unknown",IF(OFFSET(C$53,'Intermediate Data'!$W73,0)=-99,"N/A",OFFSET(C$53,'Intermediate Data'!$W73,0))))</f>
        <v>Portable space heater</v>
      </c>
      <c r="Z73" s="91" t="str">
        <f ca="1">IF($W73="","",IF(OFFSET(D$53,'Intermediate Data'!$W73,0)=-98,"N/A",IF(OFFSET(D$53,'Intermediate Data'!$W73,0)=-99,"N/A",OFFSET(D$53,'Intermediate Data'!$W73,0))))</f>
        <v>N/A</v>
      </c>
      <c r="AA73" s="91">
        <f ca="1">IF($W73="","",IF(OFFSET(E$53,'Intermediate Data'!$W73,0)=-98,"N/A",IF(OFFSET(E$53,'Intermediate Data'!$W73,0)=-99,"N/A",OFFSET(E$53,'Intermediate Data'!$W73,0))))</f>
        <v>0.23682349997699048</v>
      </c>
      <c r="AB73" s="91" t="str">
        <f ca="1">IF($W73="","",IF(OFFSET(F$53,'Intermediate Data'!$W73,0)=-98,"N/A",IF(OFFSET(F$53,'Intermediate Data'!$W73,0)=-99,"N/A",OFFSET(F$53,'Intermediate Data'!$W73,0))))</f>
        <v>N/A</v>
      </c>
      <c r="AC73" s="91">
        <f ca="1">IF($W73="","",IF(OFFSET(G$53,'Intermediate Data'!$W73,0)=-98,"N/A",IF(OFFSET(G$53,'Intermediate Data'!$W73,0)=-99,"N/A",OFFSET(G$53,'Intermediate Data'!$W73,0))))</f>
        <v>0.32646402302201455</v>
      </c>
      <c r="AD73" s="91" t="str">
        <f ca="1">IF($W73="","",IF(OFFSET(H$53,'Intermediate Data'!$W73,0)=-98,"N/A",IF(OFFSET(H$53,'Intermediate Data'!$W73,0)=-99,"N/A",OFFSET(H$53,'Intermediate Data'!$W73,0))))</f>
        <v>N/A</v>
      </c>
      <c r="AE73" s="91">
        <f ca="1">IF($W73="","",IF(OFFSET(I$53,'Intermediate Data'!$W73,0)=-98,"N/A",IF(OFFSET(I$53,'Intermediate Data'!$W73,0)=-99,"N/A",OFFSET(I$53,'Intermediate Data'!$W73,0))))</f>
        <v>0.32646402302201455</v>
      </c>
      <c r="AF73" s="91" t="str">
        <f ca="1">IF($W73="","",IF(OFFSET(J$53,'Intermediate Data'!$W73,0)=-98,"N/A",IF(OFFSET(J$53,'Intermediate Data'!$W73,0)=-99,"N/A",OFFSET(J$53,'Intermediate Data'!$W73,0))))</f>
        <v>RASS</v>
      </c>
      <c r="AG73" s="91" t="str">
        <f ca="1">IF($W73="","",IF(OFFSET(K$53,'Intermediate Data'!$W73,0)=-98,"N/A",IF(OFFSET(K$53,'Intermediate Data'!$W73,0)=-99,"N/A",OFFSET(K$53,'Intermediate Data'!$W73,0))))</f>
        <v>N/A</v>
      </c>
      <c r="AH73" s="91">
        <f ca="1">IF($W73="","",IF(OFFSET(L$53,'Intermediate Data'!$W73,0)=-98,"N/A",IF(OFFSET(L$53,'Intermediate Data'!$W73,0)=-99,"N/A",OFFSET(L$53,'Intermediate Data'!$W73,0))))</f>
        <v>0.3031481797874766</v>
      </c>
      <c r="AI73" s="91" t="str">
        <f ca="1">IF($W73="","",IF(OFFSET(M$53,'Intermediate Data'!$W73,0)=-98,"N/A",IF(OFFSET(M$53,'Intermediate Data'!$W73,0)=-99,"N/A",OFFSET(M$53,'Intermediate Data'!$W73,0))))</f>
        <v>N/A</v>
      </c>
      <c r="AJ73" s="91">
        <f ca="1">IF($W73="","",IF(OFFSET(N$53,'Intermediate Data'!$W73,0)=-98,"N/A",IF(OFFSET(N$53,'Intermediate Data'!$W73,0)=-99,"N/A",OFFSET(N$53,'Intermediate Data'!$W73,0))))</f>
        <v>0.43415130159261134</v>
      </c>
      <c r="AK73" s="91" t="str">
        <f ca="1">IF($W73="","",IF(OFFSET(O$53,'Intermediate Data'!$W73,0)=-98,"N/A",IF(OFFSET(O$53,'Intermediate Data'!$W73,0)=-99,"N/A",OFFSET(O$53,'Intermediate Data'!$W73,0))))</f>
        <v>N/A</v>
      </c>
      <c r="AL73" s="91">
        <f ca="1">IF($W73="","",IF(OFFSET(P$53,'Intermediate Data'!$W73,0)=-98,"N/A",IF(OFFSET(P$53,'Intermediate Data'!$W73,0)=-99,"N/A",OFFSET(P$53,'Intermediate Data'!$W73,0))))</f>
        <v>0.43415130159261134</v>
      </c>
      <c r="AM73" s="91" t="str">
        <f ca="1">IF($W73="","",IF(OFFSET(Q$53,'Intermediate Data'!$W73,0)=-98,"N/A",IF(OFFSET(Q$53,'Intermediate Data'!$W73,0)=-99,"N/A",OFFSET(Q$53,'Intermediate Data'!$W73,0))))</f>
        <v>RASS</v>
      </c>
      <c r="AN73" s="91" t="str">
        <f ca="1">IF($W73="","",IF(OFFSET(R$53,'Intermediate Data'!$W73,0)=-98,"Not published",IF(OFFSET(R$53,'Intermediate Data'!$W73,0)=-99,"No spec",OFFSET(R$53,'Intermediate Data'!$W73,0))))</f>
        <v>No spec</v>
      </c>
      <c r="AO73" s="91" t="str">
        <f ca="1">IF($W73="","",IF(OFFSET(S$53,'Intermediate Data'!$W73,0)=-98,"Unknown",IF(OFFSET(S$53,'Intermediate Data'!$W73,0)=-99,"No spec",OFFSET(S$53,'Intermediate Data'!$W73,0))))</f>
        <v>No spec</v>
      </c>
      <c r="AR73" s="113">
        <f>IF(AND(DATA!$F24='Intermediate Data'!$AV$46,DATA!$E24="Tier 1"),IF(OR($AU$47=0,$AU$46=1),DATA!A24,IF(AND($AU$47=1,INDEX('Intermediate Data'!$AV$25:$AV$42,MATCH(DATA!$B24,'Intermediate Data'!$AU$25:$AU$42,0))=TRUE),DATA!A24,"")),"")</f>
        <v>20</v>
      </c>
      <c r="AS73" s="113" t="str">
        <f>IF($AR73="","",DATA!B24)</f>
        <v>Hot water heater - Electric</v>
      </c>
      <c r="AT73" s="113">
        <f>IF(OR($AR73="",DATA!BF24=""),"",DATA!BF24)</f>
        <v>-98</v>
      </c>
      <c r="AU73" s="113">
        <f>IF(OR($AR73="",DATA!BH24=""),"",DATA!BH24)</f>
        <v>2683</v>
      </c>
      <c r="AV73" s="113">
        <f>IF(OR($AR73="",DATA!BI24=""),"",DATA!BI24)</f>
        <v>2700</v>
      </c>
      <c r="AW73" s="113" t="str">
        <f>IF(OR($AR73="",DATA!BJ24=""),"",DATA!BJ24)</f>
        <v/>
      </c>
      <c r="AX73" s="113" t="str">
        <f>IF(OR($AR73="",DATA!BK24=""),"",DATA!BK24)</f>
        <v/>
      </c>
      <c r="AY73" s="113">
        <f>IF($AR73="","",DATA!BO24)</f>
        <v>0</v>
      </c>
      <c r="AZ73" s="113">
        <f>IF($AR73="","",DATA!BP24)</f>
        <v>0</v>
      </c>
      <c r="BA73" s="113">
        <f>IF($AR73="","",DATA!BQ24)</f>
        <v>0</v>
      </c>
      <c r="BB73" s="113">
        <f>IF($AR73="","",DATA!BR24)</f>
        <v>0</v>
      </c>
      <c r="BC73" s="113">
        <f>IF($AR73="","",DATA!BS24)</f>
        <v>0</v>
      </c>
      <c r="BD73" s="113">
        <f>IF($AR73="","",DATA!BE24)</f>
        <v>0.01</v>
      </c>
      <c r="BE73" s="113">
        <f>IF($AR73="","",DATA!CD24)</f>
        <v>36908</v>
      </c>
      <c r="BF73" s="113" t="str">
        <f>IF($AR73="","",DATA!CF24)</f>
        <v>Final</v>
      </c>
      <c r="BG73" s="113">
        <f>IF($AR73="","",DATA!CG24)</f>
        <v>42110</v>
      </c>
      <c r="BH73" s="113">
        <f>IF($AR73="","",DATA!CI24)</f>
        <v>41456</v>
      </c>
      <c r="BI73" s="113" t="str">
        <f>IF($AR73="","",DATA!CK24)</f>
        <v>In Process</v>
      </c>
      <c r="BJ73" s="179">
        <f>IF($AR73="","",DATA!CL24)</f>
        <v>42110</v>
      </c>
      <c r="BK73" s="179">
        <f>IF($AR73="","",DATA!CN24)</f>
        <v>38006</v>
      </c>
      <c r="BL73" s="114">
        <f t="shared" si="11"/>
        <v>42110</v>
      </c>
      <c r="BM73" s="91">
        <f t="shared" ca="1" si="2"/>
        <v>2700</v>
      </c>
      <c r="BN73" s="100">
        <f t="shared" ca="1" si="12"/>
        <v>2700.0000730000002</v>
      </c>
      <c r="BO73" s="91" t="str">
        <f t="shared" ca="1" si="13"/>
        <v/>
      </c>
      <c r="BP73" s="91" t="str">
        <f t="shared" ca="1" si="14"/>
        <v/>
      </c>
      <c r="BR73" s="91" t="str">
        <f ca="1">IF($BP73="","",IF(OFFSET(AS$53,'Intermediate Data'!$BP73,0)=-98,"Unknown",IF(OFFSET(AS$53,'Intermediate Data'!$BP73,0)=-99,"N/A",OFFSET(AS$53,'Intermediate Data'!$BP73,0))))</f>
        <v/>
      </c>
      <c r="BS73" s="91" t="str">
        <f ca="1">IF($BP73="","",IF(OFFSET(AT$53,'Intermediate Data'!$BP73,0)=-98,"Not collected",IF(OFFSET(AT$53,'Intermediate Data'!$BP73,0)=-99,"N/A",OFFSET(AT$53,'Intermediate Data'!$BP73,0))))</f>
        <v/>
      </c>
      <c r="BT73" s="91" t="str">
        <f ca="1">IF($BP73="","",IF(OFFSET(AU$53,'Intermediate Data'!$BP73,0)=-98,"Unknown",IF(OFFSET(AU$53,'Intermediate Data'!$BP73,0)=-99,"N/A",OFFSET(AU$53,'Intermediate Data'!$BP73,0))))</f>
        <v/>
      </c>
      <c r="BU73" s="127" t="str">
        <f ca="1">IF($BP73="","",IF(OFFSET(AV$53,'Intermediate Data'!$BP73,0)=-98,"Unknown",IF(OFFSET(AV$53,'Intermediate Data'!$BP73,0)=-99,"No spec",OFFSET(AV$53,'Intermediate Data'!$BP73,0))))</f>
        <v/>
      </c>
      <c r="BV73" s="127" t="str">
        <f ca="1">IF($BP73="","",IF(OFFSET(AW$53,'Intermediate Data'!$BP73,0)=-98,"Unknown",IF(OFFSET(AW$53,'Intermediate Data'!$BP73,0)=-99,"N/A",OFFSET(AW$53,'Intermediate Data'!$BP73,0))))</f>
        <v/>
      </c>
      <c r="BW73" s="91" t="str">
        <f ca="1">IF($BP73="","",IF(OFFSET(AX$53,'Intermediate Data'!$BP73,0)=-98,"Unknown",IF(OFFSET(AX$53,'Intermediate Data'!$BP73,0)=-99,"N/A",OFFSET(AX$53,'Intermediate Data'!$BP73,0))))</f>
        <v/>
      </c>
      <c r="BX73" s="91" t="str">
        <f ca="1">IF($BP73="","",IF(OFFSET(AY$53,'Intermediate Data'!$BP73,$AU$48)=-98,"Unknown",IF(OFFSET(AY$53,'Intermediate Data'!$BP73,$AU$48)=-99,"N/A",OFFSET(AY$53,'Intermediate Data'!$BP73,$AU$48))))</f>
        <v/>
      </c>
      <c r="BY73" s="91" t="str">
        <f ca="1">IF($BP73="","",IF(OFFSET(BD$53,'Intermediate Data'!$BP73,0)=-98,"Not published",IF(OFFSET(BD$53,'Intermediate Data'!$BP73,0)=-99,"No spec",OFFSET(BD$53,'Intermediate Data'!$BP73,0))))</f>
        <v/>
      </c>
      <c r="BZ73" s="115" t="str">
        <f ca="1">IF($BP73="","",IF(OFFSET(BE$53,'Intermediate Data'!$BP73,0)=-98,"Unknown",IF(OFFSET(BE$53,'Intermediate Data'!$BP73,0)=-99,"N/A",OFFSET(BE$53,'Intermediate Data'!$BP73,0))))</f>
        <v/>
      </c>
      <c r="CA73" s="115" t="str">
        <f ca="1">IF($BP73="","",IF(OFFSET(BF$53,'Intermediate Data'!$BP73,0)=-98,"Unknown",IF(OFFSET(BF$53,'Intermediate Data'!$BP73,0)=-99,"N/A",OFFSET(BF$53,'Intermediate Data'!$BP73,0))))</f>
        <v/>
      </c>
      <c r="CB73" s="115" t="str">
        <f ca="1">IF($BP73="","",IF(OFFSET(BG$53,'Intermediate Data'!$BP73,0)=-98,"Unknown",IF(OFFSET(BG$53,'Intermediate Data'!$BP73,0)=-99,"N/A",OFFSET(BG$53,'Intermediate Data'!$BP73,0))))</f>
        <v/>
      </c>
      <c r="CC73" s="115" t="str">
        <f ca="1">IF($BP73="","",IF(OFFSET(BH$53,'Intermediate Data'!$BP73,0)=-98,"Unknown",IF(OFFSET(BH$53,'Intermediate Data'!$BP73,0)=-99,"N/A",OFFSET(BH$53,'Intermediate Data'!$BP73,0))))</f>
        <v/>
      </c>
      <c r="CD73" s="115" t="str">
        <f ca="1">IF($BP73="","",IF(OFFSET(BI$53,'Intermediate Data'!$BP73,0)=-98,"Unknown",IF(OFFSET(BI$53,'Intermediate Data'!$BP73,0)=-99,"N/A",OFFSET(BI$53,'Intermediate Data'!$BP73,0))))</f>
        <v/>
      </c>
      <c r="CE73" s="115" t="str">
        <f ca="1">IF($BP73="","",IF(OFFSET(BJ$53,'Intermediate Data'!$BP73,0)=-98,"Unknown",IF(OFFSET(BJ$53,'Intermediate Data'!$BP73,0)=-99,"N/A",OFFSET(BJ$53,'Intermediate Data'!$BP73,0))))</f>
        <v/>
      </c>
      <c r="CF73" s="115" t="str">
        <f ca="1">IF($BP73="","",IF(OFFSET(BK$53,'Intermediate Data'!$BP73,0)=-98,"Unknown",IF(OFFSET(BK$53,'Intermediate Data'!$BP73,0)=-99,"N/A",OFFSET(BK$53,'Intermediate Data'!$BP73,0))))</f>
        <v/>
      </c>
      <c r="CG73" s="115" t="str">
        <f ca="1">IF($BP73="","",IF(OFFSET(BL$53,'Intermediate Data'!$BP73,0)=-98,"Unknown",IF(OFFSET(BL$53,'Intermediate Data'!$BP73,0)=-99,"N/A",OFFSET(BL$53,'Intermediate Data'!$BP73,0))))</f>
        <v/>
      </c>
    </row>
    <row r="74" spans="1:85" x14ac:dyDescent="0.2">
      <c r="A74" s="91" t="str">
        <f>IF(DATA!F25='Intermediate Data'!$E$46,IF(OR($E$47=$C$27,$E$46=$B$4),DATA!A25,IF($G$47=DATA!D25,DATA!A25,"")),"")</f>
        <v/>
      </c>
      <c r="B74" s="91" t="str">
        <f>IF($A74="","",DATA!CS25)</f>
        <v/>
      </c>
      <c r="C74" s="91" t="str">
        <f>IF($A74="","",DATA!B25)</f>
        <v/>
      </c>
      <c r="D74" s="91" t="str">
        <f ca="1">IF($A74="","",OFFSET(DATA!$G25,0,($D$48*5)))</f>
        <v/>
      </c>
      <c r="E74" s="91" t="str">
        <f ca="1">IF($A74="","",OFFSET(DATA!$G25,0,($D$48*5)+1))</f>
        <v/>
      </c>
      <c r="F74" s="91" t="str">
        <f ca="1">IF($A74="","",OFFSET(DATA!$G25,0,($D$48*5)+2))</f>
        <v/>
      </c>
      <c r="G74" s="91" t="str">
        <f ca="1">IF($A74="","",OFFSET(DATA!$G25,0,($D$48*5)+3))</f>
        <v/>
      </c>
      <c r="H74" s="91" t="str">
        <f ca="1">IF($A74="","",OFFSET(DATA!$G25,0,($D$48*5)+4))</f>
        <v/>
      </c>
      <c r="I74" s="91" t="str">
        <f t="shared" si="3"/>
        <v/>
      </c>
      <c r="J74" s="91" t="str">
        <f t="shared" si="4"/>
        <v/>
      </c>
      <c r="K74" s="91" t="str">
        <f ca="1">IF($A74="","",OFFSET(DATA!$AF25,0,($D$48*5)))</f>
        <v/>
      </c>
      <c r="L74" s="91" t="str">
        <f ca="1">IF($A74="","",OFFSET(DATA!$AF25,0,($D$48*5)+1))</f>
        <v/>
      </c>
      <c r="M74" s="91" t="str">
        <f ca="1">IF($A74="","",OFFSET(DATA!$AF25,0,($D$48*5)+2))</f>
        <v/>
      </c>
      <c r="N74" s="91" t="str">
        <f ca="1">IF($A74="","",OFFSET(DATA!$AF25,0,($D$48*5)+3))</f>
        <v/>
      </c>
      <c r="O74" s="91" t="str">
        <f ca="1">IF($A74="","",OFFSET(DATA!$AF25,0,($D$48*5)+4))</f>
        <v/>
      </c>
      <c r="P74" s="91" t="str">
        <f t="shared" si="5"/>
        <v/>
      </c>
      <c r="Q74" s="91" t="str">
        <f t="shared" si="6"/>
        <v/>
      </c>
      <c r="R74" s="91" t="str">
        <f>IF($A74="","",DATA!BE25)</f>
        <v/>
      </c>
      <c r="S74" s="91" t="str">
        <f>IF($A74="","",DATA!BI25)</f>
        <v/>
      </c>
      <c r="T74" s="91" t="str">
        <f t="shared" ca="1" si="7"/>
        <v/>
      </c>
      <c r="U74" s="100" t="str">
        <f t="shared" si="8"/>
        <v/>
      </c>
      <c r="V74" s="113">
        <f t="shared" ca="1" si="9"/>
        <v>0.31881154874547046</v>
      </c>
      <c r="W74" s="91">
        <f t="shared" ca="1" si="10"/>
        <v>12</v>
      </c>
      <c r="Y74" s="91" t="str">
        <f ca="1">IF($W74="","",IF(OFFSET(C$53,'Intermediate Data'!$W74,0)=-98,"Unknown",IF(OFFSET(C$53,'Intermediate Data'!$W74,0)=-99,"N/A",OFFSET(C$53,'Intermediate Data'!$W74,0))))</f>
        <v>Compact audio</v>
      </c>
      <c r="Z74" s="91" t="str">
        <f ca="1">IF($W74="","",IF(OFFSET(D$53,'Intermediate Data'!$W74,0)=-98,"N/A",IF(OFFSET(D$53,'Intermediate Data'!$W74,0)=-99,"N/A",OFFSET(D$53,'Intermediate Data'!$W74,0))))</f>
        <v>N/A</v>
      </c>
      <c r="AA74" s="91">
        <f ca="1">IF($W74="","",IF(OFFSET(E$53,'Intermediate Data'!$W74,0)=-98,"N/A",IF(OFFSET(E$53,'Intermediate Data'!$W74,0)=-99,"N/A",OFFSET(E$53,'Intermediate Data'!$W74,0))))</f>
        <v>0.66939067709045774</v>
      </c>
      <c r="AB74" s="91" t="str">
        <f ca="1">IF($W74="","",IF(OFFSET(F$53,'Intermediate Data'!$W74,0)=-98,"N/A",IF(OFFSET(F$53,'Intermediate Data'!$W74,0)=-99,"N/A",OFFSET(F$53,'Intermediate Data'!$W74,0))))</f>
        <v>N/A</v>
      </c>
      <c r="AC74" s="91">
        <f ca="1">IF($W74="","",IF(OFFSET(G$53,'Intermediate Data'!$W74,0)=-98,"N/A",IF(OFFSET(G$53,'Intermediate Data'!$W74,0)=-99,"N/A",OFFSET(G$53,'Intermediate Data'!$W74,0))))</f>
        <v>0.32373509479064932</v>
      </c>
      <c r="AD74" s="91" t="str">
        <f ca="1">IF($W74="","",IF(OFFSET(H$53,'Intermediate Data'!$W74,0)=-98,"N/A",IF(OFFSET(H$53,'Intermediate Data'!$W74,0)=-99,"N/A",OFFSET(H$53,'Intermediate Data'!$W74,0))))</f>
        <v>N/A</v>
      </c>
      <c r="AE74" s="91">
        <f ca="1">IF($W74="","",IF(OFFSET(I$53,'Intermediate Data'!$W74,0)=-98,"N/A",IF(OFFSET(I$53,'Intermediate Data'!$W74,0)=-99,"N/A",OFFSET(I$53,'Intermediate Data'!$W74,0))))</f>
        <v>0.32373509479064932</v>
      </c>
      <c r="AF74" s="91" t="str">
        <f ca="1">IF($W74="","",IF(OFFSET(J$53,'Intermediate Data'!$W74,0)=-98,"N/A",IF(OFFSET(J$53,'Intermediate Data'!$W74,0)=-99,"N/A",OFFSET(J$53,'Intermediate Data'!$W74,0))))</f>
        <v>RASS</v>
      </c>
      <c r="AG74" s="91" t="str">
        <f ca="1">IF($W74="","",IF(OFFSET(K$53,'Intermediate Data'!$W74,0)=-98,"N/A",IF(OFFSET(K$53,'Intermediate Data'!$W74,0)=-99,"N/A",OFFSET(K$53,'Intermediate Data'!$W74,0))))</f>
        <v>N/A</v>
      </c>
      <c r="AH74" s="91">
        <f ca="1">IF($W74="","",IF(OFFSET(L$53,'Intermediate Data'!$W74,0)=-98,"N/A",IF(OFFSET(L$53,'Intermediate Data'!$W74,0)=-99,"N/A",OFFSET(L$53,'Intermediate Data'!$W74,0))))</f>
        <v>0.88662016732526805</v>
      </c>
      <c r="AI74" s="91" t="str">
        <f ca="1">IF($W74="","",IF(OFFSET(M$53,'Intermediate Data'!$W74,0)=-98,"N/A",IF(OFFSET(M$53,'Intermediate Data'!$W74,0)=-99,"N/A",OFFSET(M$53,'Intermediate Data'!$W74,0))))</f>
        <v>N/A</v>
      </c>
      <c r="AJ74" s="91">
        <f ca="1">IF($W74="","",IF(OFFSET(N$53,'Intermediate Data'!$W74,0)=-98,"N/A",IF(OFFSET(N$53,'Intermediate Data'!$W74,0)=-99,"N/A",OFFSET(N$53,'Intermediate Data'!$W74,0))))</f>
        <v>0.4418494481165896</v>
      </c>
      <c r="AK74" s="91" t="str">
        <f ca="1">IF($W74="","",IF(OFFSET(O$53,'Intermediate Data'!$W74,0)=-98,"N/A",IF(OFFSET(O$53,'Intermediate Data'!$W74,0)=-99,"N/A",OFFSET(O$53,'Intermediate Data'!$W74,0))))</f>
        <v>N/A</v>
      </c>
      <c r="AL74" s="91">
        <f ca="1">IF($W74="","",IF(OFFSET(P$53,'Intermediate Data'!$W74,0)=-98,"N/A",IF(OFFSET(P$53,'Intermediate Data'!$W74,0)=-99,"N/A",OFFSET(P$53,'Intermediate Data'!$W74,0))))</f>
        <v>0.4418494481165896</v>
      </c>
      <c r="AM74" s="91" t="str">
        <f ca="1">IF($W74="","",IF(OFFSET(Q$53,'Intermediate Data'!$W74,0)=-98,"N/A",IF(OFFSET(Q$53,'Intermediate Data'!$W74,0)=-99,"N/A",OFFSET(Q$53,'Intermediate Data'!$W74,0))))</f>
        <v>RASS</v>
      </c>
      <c r="AN74" s="91">
        <f ca="1">IF($W74="","",IF(OFFSET(R$53,'Intermediate Data'!$W74,0)=-98,"Not published",IF(OFFSET(R$53,'Intermediate Data'!$W74,0)=-99,"No spec",OFFSET(R$53,'Intermediate Data'!$W74,0))))</f>
        <v>0.13</v>
      </c>
      <c r="AO74" s="91">
        <f ca="1">IF($W74="","",IF(OFFSET(S$53,'Intermediate Data'!$W74,0)=-98,"Unknown",IF(OFFSET(S$53,'Intermediate Data'!$W74,0)=-99,"No spec",OFFSET(S$53,'Intermediate Data'!$W74,0))))</f>
        <v>70</v>
      </c>
      <c r="AR74" s="113" t="str">
        <f>IF(AND(DATA!$F25='Intermediate Data'!$AV$46,DATA!$E25="Tier 1"),IF(OR($AU$47=0,$AU$46=1),DATA!A25,IF(AND($AU$47=1,INDEX('Intermediate Data'!$AV$25:$AV$42,MATCH(DATA!$B25,'Intermediate Data'!$AU$25:$AU$42,0))=TRUE),DATA!A25,"")),"")</f>
        <v/>
      </c>
      <c r="AS74" s="113" t="str">
        <f>IF($AR74="","",DATA!B25)</f>
        <v/>
      </c>
      <c r="AT74" s="113" t="str">
        <f>IF(OR($AR74="",DATA!BF25=""),"",DATA!BF25)</f>
        <v/>
      </c>
      <c r="AU74" s="113" t="str">
        <f>IF(OR($AR74="",DATA!BH25=""),"",DATA!BH25)</f>
        <v/>
      </c>
      <c r="AV74" s="113" t="str">
        <f>IF(OR($AR74="",DATA!BI25=""),"",DATA!BI25)</f>
        <v/>
      </c>
      <c r="AW74" s="113" t="str">
        <f>IF(OR($AR74="",DATA!BJ25=""),"",DATA!BJ25)</f>
        <v/>
      </c>
      <c r="AX74" s="113" t="str">
        <f>IF(OR($AR74="",DATA!BK25=""),"",DATA!BK25)</f>
        <v/>
      </c>
      <c r="AY74" s="113" t="str">
        <f>IF($AR74="","",DATA!BO25)</f>
        <v/>
      </c>
      <c r="AZ74" s="113" t="str">
        <f>IF($AR74="","",DATA!BP25)</f>
        <v/>
      </c>
      <c r="BA74" s="113" t="str">
        <f>IF($AR74="","",DATA!BQ25)</f>
        <v/>
      </c>
      <c r="BB74" s="113" t="str">
        <f>IF($AR74="","",DATA!BR25)</f>
        <v/>
      </c>
      <c r="BC74" s="113" t="str">
        <f>IF($AR74="","",DATA!BS25)</f>
        <v/>
      </c>
      <c r="BD74" s="113" t="str">
        <f>IF($AR74="","",DATA!BE25)</f>
        <v/>
      </c>
      <c r="BE74" s="113" t="str">
        <f>IF($AR74="","",DATA!CD25)</f>
        <v/>
      </c>
      <c r="BF74" s="113" t="str">
        <f>IF($AR74="","",DATA!CF25)</f>
        <v/>
      </c>
      <c r="BG74" s="113" t="str">
        <f>IF($AR74="","",DATA!CG25)</f>
        <v/>
      </c>
      <c r="BH74" s="113" t="str">
        <f>IF($AR74="","",DATA!CI25)</f>
        <v/>
      </c>
      <c r="BI74" s="113" t="str">
        <f>IF($AR74="","",DATA!CK25)</f>
        <v/>
      </c>
      <c r="BJ74" s="179" t="str">
        <f>IF($AR74="","",DATA!CL25)</f>
        <v/>
      </c>
      <c r="BK74" s="179" t="str">
        <f>IF($AR74="","",DATA!CN25)</f>
        <v/>
      </c>
      <c r="BL74" s="114" t="str">
        <f t="shared" si="11"/>
        <v/>
      </c>
      <c r="BM74" s="91" t="str">
        <f t="shared" ca="1" si="2"/>
        <v/>
      </c>
      <c r="BN74" s="100" t="str">
        <f t="shared" si="12"/>
        <v/>
      </c>
      <c r="BO74" s="91" t="str">
        <f t="shared" ca="1" si="13"/>
        <v/>
      </c>
      <c r="BP74" s="91" t="str">
        <f t="shared" ca="1" si="14"/>
        <v/>
      </c>
      <c r="BR74" s="91" t="str">
        <f ca="1">IF($BP74="","",IF(OFFSET(AS$53,'Intermediate Data'!$BP74,0)=-98,"Unknown",IF(OFFSET(AS$53,'Intermediate Data'!$BP74,0)=-99,"N/A",OFFSET(AS$53,'Intermediate Data'!$BP74,0))))</f>
        <v/>
      </c>
      <c r="BS74" s="91" t="str">
        <f ca="1">IF($BP74="","",IF(OFFSET(AT$53,'Intermediate Data'!$BP74,0)=-98,"Not collected",IF(OFFSET(AT$53,'Intermediate Data'!$BP74,0)=-99,"N/A",OFFSET(AT$53,'Intermediate Data'!$BP74,0))))</f>
        <v/>
      </c>
      <c r="BT74" s="91" t="str">
        <f ca="1">IF($BP74="","",IF(OFFSET(AU$53,'Intermediate Data'!$BP74,0)=-98,"Unknown",IF(OFFSET(AU$53,'Intermediate Data'!$BP74,0)=-99,"N/A",OFFSET(AU$53,'Intermediate Data'!$BP74,0))))</f>
        <v/>
      </c>
      <c r="BU74" s="127" t="str">
        <f ca="1">IF($BP74="","",IF(OFFSET(AV$53,'Intermediate Data'!$BP74,0)=-98,"Unknown",IF(OFFSET(AV$53,'Intermediate Data'!$BP74,0)=-99,"No spec",OFFSET(AV$53,'Intermediate Data'!$BP74,0))))</f>
        <v/>
      </c>
      <c r="BV74" s="127" t="str">
        <f ca="1">IF($BP74="","",IF(OFFSET(AW$53,'Intermediate Data'!$BP74,0)=-98,"Unknown",IF(OFFSET(AW$53,'Intermediate Data'!$BP74,0)=-99,"N/A",OFFSET(AW$53,'Intermediate Data'!$BP74,0))))</f>
        <v/>
      </c>
      <c r="BW74" s="91" t="str">
        <f ca="1">IF($BP74="","",IF(OFFSET(AX$53,'Intermediate Data'!$BP74,0)=-98,"Unknown",IF(OFFSET(AX$53,'Intermediate Data'!$BP74,0)=-99,"N/A",OFFSET(AX$53,'Intermediate Data'!$BP74,0))))</f>
        <v/>
      </c>
      <c r="BX74" s="91" t="str">
        <f ca="1">IF($BP74="","",IF(OFFSET(AY$53,'Intermediate Data'!$BP74,$AU$48)=-98,"Unknown",IF(OFFSET(AY$53,'Intermediate Data'!$BP74,$AU$48)=-99,"N/A",OFFSET(AY$53,'Intermediate Data'!$BP74,$AU$48))))</f>
        <v/>
      </c>
      <c r="BY74" s="91" t="str">
        <f ca="1">IF($BP74="","",IF(OFFSET(BD$53,'Intermediate Data'!$BP74,0)=-98,"Not published",IF(OFFSET(BD$53,'Intermediate Data'!$BP74,0)=-99,"No spec",OFFSET(BD$53,'Intermediate Data'!$BP74,0))))</f>
        <v/>
      </c>
      <c r="BZ74" s="115" t="str">
        <f ca="1">IF($BP74="","",IF(OFFSET(BE$53,'Intermediate Data'!$BP74,0)=-98,"Unknown",IF(OFFSET(BE$53,'Intermediate Data'!$BP74,0)=-99,"N/A",OFFSET(BE$53,'Intermediate Data'!$BP74,0))))</f>
        <v/>
      </c>
      <c r="CA74" s="115" t="str">
        <f ca="1">IF($BP74="","",IF(OFFSET(BF$53,'Intermediate Data'!$BP74,0)=-98,"Unknown",IF(OFFSET(BF$53,'Intermediate Data'!$BP74,0)=-99,"N/A",OFFSET(BF$53,'Intermediate Data'!$BP74,0))))</f>
        <v/>
      </c>
      <c r="CB74" s="115" t="str">
        <f ca="1">IF($BP74="","",IF(OFFSET(BG$53,'Intermediate Data'!$BP74,0)=-98,"Unknown",IF(OFFSET(BG$53,'Intermediate Data'!$BP74,0)=-99,"N/A",OFFSET(BG$53,'Intermediate Data'!$BP74,0))))</f>
        <v/>
      </c>
      <c r="CC74" s="115" t="str">
        <f ca="1">IF($BP74="","",IF(OFFSET(BH$53,'Intermediate Data'!$BP74,0)=-98,"Unknown",IF(OFFSET(BH$53,'Intermediate Data'!$BP74,0)=-99,"N/A",OFFSET(BH$53,'Intermediate Data'!$BP74,0))))</f>
        <v/>
      </c>
      <c r="CD74" s="115" t="str">
        <f ca="1">IF($BP74="","",IF(OFFSET(BI$53,'Intermediate Data'!$BP74,0)=-98,"Unknown",IF(OFFSET(BI$53,'Intermediate Data'!$BP74,0)=-99,"N/A",OFFSET(BI$53,'Intermediate Data'!$BP74,0))))</f>
        <v/>
      </c>
      <c r="CE74" s="115" t="str">
        <f ca="1">IF($BP74="","",IF(OFFSET(BJ$53,'Intermediate Data'!$BP74,0)=-98,"Unknown",IF(OFFSET(BJ$53,'Intermediate Data'!$BP74,0)=-99,"N/A",OFFSET(BJ$53,'Intermediate Data'!$BP74,0))))</f>
        <v/>
      </c>
      <c r="CF74" s="115" t="str">
        <f ca="1">IF($BP74="","",IF(OFFSET(BK$53,'Intermediate Data'!$BP74,0)=-98,"Unknown",IF(OFFSET(BK$53,'Intermediate Data'!$BP74,0)=-99,"N/A",OFFSET(BK$53,'Intermediate Data'!$BP74,0))))</f>
        <v/>
      </c>
      <c r="CG74" s="115" t="str">
        <f ca="1">IF($BP74="","",IF(OFFSET(BL$53,'Intermediate Data'!$BP74,0)=-98,"Unknown",IF(OFFSET(BL$53,'Intermediate Data'!$BP74,0)=-99,"N/A",OFFSET(BL$53,'Intermediate Data'!$BP74,0))))</f>
        <v/>
      </c>
    </row>
    <row r="75" spans="1:85" x14ac:dyDescent="0.2">
      <c r="A75" s="91">
        <f>IF(DATA!F26='Intermediate Data'!$E$46,IF(OR($E$47=$C$27,$E$46=$B$4),DATA!A26,IF($G$47=DATA!D26,DATA!A26,"")),"")</f>
        <v>22</v>
      </c>
      <c r="B75" s="91">
        <f>IF($A75="","",DATA!CS26)</f>
        <v>117</v>
      </c>
      <c r="C75" s="91" t="str">
        <f>IF($A75="","",DATA!B26)</f>
        <v>Clothes iron</v>
      </c>
      <c r="D75" s="91">
        <f ca="1">IF($A75="","",OFFSET(DATA!$G26,0,($D$48*5)))</f>
        <v>-99</v>
      </c>
      <c r="E75" s="91">
        <f ca="1">IF($A75="","",OFFSET(DATA!$G26,0,($D$48*5)+1))</f>
        <v>-99</v>
      </c>
      <c r="F75" s="91">
        <f ca="1">IF($A75="","",OFFSET(DATA!$G26,0,($D$48*5)+2))</f>
        <v>-99</v>
      </c>
      <c r="G75" s="91">
        <f ca="1">IF($A75="","",OFFSET(DATA!$G26,0,($D$48*5)+3))</f>
        <v>-99</v>
      </c>
      <c r="H75" s="91">
        <f ca="1">IF($A75="","",OFFSET(DATA!$G26,0,($D$48*5)+4))</f>
        <v>-99</v>
      </c>
      <c r="I75" s="91">
        <f t="shared" ca="1" si="3"/>
        <v>-99</v>
      </c>
      <c r="J75" s="91" t="str">
        <f t="shared" ca="1" si="4"/>
        <v/>
      </c>
      <c r="K75" s="91">
        <f ca="1">IF($A75="","",OFFSET(DATA!$AF26,0,($D$48*5)))</f>
        <v>-99</v>
      </c>
      <c r="L75" s="91">
        <f ca="1">IF($A75="","",OFFSET(DATA!$AF26,0,($D$48*5)+1))</f>
        <v>-99</v>
      </c>
      <c r="M75" s="91">
        <f ca="1">IF($A75="","",OFFSET(DATA!$AF26,0,($D$48*5)+2))</f>
        <v>-99</v>
      </c>
      <c r="N75" s="91">
        <f ca="1">IF($A75="","",OFFSET(DATA!$AF26,0,($D$48*5)+3))</f>
        <v>-99</v>
      </c>
      <c r="O75" s="91">
        <f ca="1">IF($A75="","",OFFSET(DATA!$AF26,0,($D$48*5)+4))</f>
        <v>-99</v>
      </c>
      <c r="P75" s="91">
        <f t="shared" ca="1" si="5"/>
        <v>-99</v>
      </c>
      <c r="Q75" s="91" t="str">
        <f t="shared" ca="1" si="6"/>
        <v/>
      </c>
      <c r="R75" s="91">
        <f>IF($A75="","",DATA!BE26)</f>
        <v>-99</v>
      </c>
      <c r="S75" s="91">
        <f>IF($A75="","",DATA!BI26)</f>
        <v>-99</v>
      </c>
      <c r="T75" s="91">
        <f t="shared" ca="1" si="7"/>
        <v>-99</v>
      </c>
      <c r="U75" s="100">
        <f t="shared" ca="1" si="8"/>
        <v>-99.009899999249996</v>
      </c>
      <c r="V75" s="113">
        <f t="shared" ca="1" si="9"/>
        <v>0.26687499299154865</v>
      </c>
      <c r="W75" s="91">
        <f t="shared" ca="1" si="10"/>
        <v>6</v>
      </c>
      <c r="Y75" s="91" t="str">
        <f ca="1">IF($W75="","",IF(OFFSET(C$53,'Intermediate Data'!$W75,0)=-98,"Unknown",IF(OFFSET(C$53,'Intermediate Data'!$W75,0)=-99,"N/A",OFFSET(C$53,'Intermediate Data'!$W75,0))))</f>
        <v>Clothes dryer - Electric</v>
      </c>
      <c r="Z75" s="91">
        <f ca="1">IF($W75="","",IF(OFFSET(D$53,'Intermediate Data'!$W75,0)=-98,"N/A",IF(OFFSET(D$53,'Intermediate Data'!$W75,0)=-99,"N/A",OFFSET(D$53,'Intermediate Data'!$W75,0))))</f>
        <v>0.294904</v>
      </c>
      <c r="AA75" s="91">
        <f ca="1">IF($W75="","",IF(OFFSET(E$53,'Intermediate Data'!$W75,0)=-98,"N/A",IF(OFFSET(E$53,'Intermediate Data'!$W75,0)=-99,"N/A",OFFSET(E$53,'Intermediate Data'!$W75,0))))</f>
        <v>0.31014796666629402</v>
      </c>
      <c r="AB75" s="91">
        <f ca="1">IF($W75="","",IF(OFFSET(F$53,'Intermediate Data'!$W75,0)=-98,"N/A",IF(OFFSET(F$53,'Intermediate Data'!$W75,0)=-99,"N/A",OFFSET(F$53,'Intermediate Data'!$W75,0))))</f>
        <v>0.32840999999999998</v>
      </c>
      <c r="AC75" s="91">
        <f ca="1">IF($W75="","",IF(OFFSET(G$53,'Intermediate Data'!$W75,0)=-98,"N/A",IF(OFFSET(G$53,'Intermediate Data'!$W75,0)=-99,"N/A",OFFSET(G$53,'Intermediate Data'!$W75,0))))</f>
        <v>0.31706218820121751</v>
      </c>
      <c r="AD75" s="91">
        <f ca="1">IF($W75="","",IF(OFFSET(H$53,'Intermediate Data'!$W75,0)=-98,"N/A",IF(OFFSET(H$53,'Intermediate Data'!$W75,0)=-99,"N/A",OFFSET(H$53,'Intermediate Data'!$W75,0))))</f>
        <v>0.27181</v>
      </c>
      <c r="AE75" s="91">
        <f ca="1">IF($W75="","",IF(OFFSET(I$53,'Intermediate Data'!$W75,0)=-98,"N/A",IF(OFFSET(I$53,'Intermediate Data'!$W75,0)=-99,"N/A",OFFSET(I$53,'Intermediate Data'!$W75,0))))</f>
        <v>0.27181</v>
      </c>
      <c r="AF75" s="91" t="str">
        <f ca="1">IF($W75="","",IF(OFFSET(J$53,'Intermediate Data'!$W75,0)=-98,"N/A",IF(OFFSET(J$53,'Intermediate Data'!$W75,0)=-99,"N/A",OFFSET(J$53,'Intermediate Data'!$W75,0))))</f>
        <v>CLASS</v>
      </c>
      <c r="AG75" s="91" t="str">
        <f ca="1">IF($W75="","",IF(OFFSET(K$53,'Intermediate Data'!$W75,0)=-98,"N/A",IF(OFFSET(K$53,'Intermediate Data'!$W75,0)=-99,"N/A",OFFSET(K$53,'Intermediate Data'!$W75,0))))</f>
        <v>N/A</v>
      </c>
      <c r="AH75" s="91" t="str">
        <f ca="1">IF($W75="","",IF(OFFSET(L$53,'Intermediate Data'!$W75,0)=-98,"N/A",IF(OFFSET(L$53,'Intermediate Data'!$W75,0)=-99,"N/A",OFFSET(L$53,'Intermediate Data'!$W75,0))))</f>
        <v>N/A</v>
      </c>
      <c r="AI75" s="91" t="str">
        <f ca="1">IF($W75="","",IF(OFFSET(M$53,'Intermediate Data'!$W75,0)=-98,"N/A",IF(OFFSET(M$53,'Intermediate Data'!$W75,0)=-99,"N/A",OFFSET(M$53,'Intermediate Data'!$W75,0))))</f>
        <v>N/A</v>
      </c>
      <c r="AJ75" s="91" t="str">
        <f ca="1">IF($W75="","",IF(OFFSET(N$53,'Intermediate Data'!$W75,0)=-98,"N/A",IF(OFFSET(N$53,'Intermediate Data'!$W75,0)=-99,"N/A",OFFSET(N$53,'Intermediate Data'!$W75,0))))</f>
        <v>N/A</v>
      </c>
      <c r="AK75" s="91" t="str">
        <f ca="1">IF($W75="","",IF(OFFSET(O$53,'Intermediate Data'!$W75,0)=-98,"N/A",IF(OFFSET(O$53,'Intermediate Data'!$W75,0)=-99,"N/A",OFFSET(O$53,'Intermediate Data'!$W75,0))))</f>
        <v>N/A</v>
      </c>
      <c r="AL75" s="91" t="str">
        <f ca="1">IF($W75="","",IF(OFFSET(P$53,'Intermediate Data'!$W75,0)=-98,"N/A",IF(OFFSET(P$53,'Intermediate Data'!$W75,0)=-99,"N/A",OFFSET(P$53,'Intermediate Data'!$W75,0))))</f>
        <v>N/A</v>
      </c>
      <c r="AM75" s="91" t="str">
        <f ca="1">IF($W75="","",IF(OFFSET(Q$53,'Intermediate Data'!$W75,0)=-98,"N/A",IF(OFFSET(Q$53,'Intermediate Data'!$W75,0)=-99,"N/A",OFFSET(Q$53,'Intermediate Data'!$W75,0))))</f>
        <v/>
      </c>
      <c r="AN75" s="91" t="str">
        <f ca="1">IF($W75="","",IF(OFFSET(R$53,'Intermediate Data'!$W75,0)=-98,"Not published",IF(OFFSET(R$53,'Intermediate Data'!$W75,0)=-99,"No spec",OFFSET(R$53,'Intermediate Data'!$W75,0))))</f>
        <v>No spec</v>
      </c>
      <c r="AO75" s="91">
        <f ca="1">IF($W75="","",IF(OFFSET(S$53,'Intermediate Data'!$W75,0)=-98,"Unknown",IF(OFFSET(S$53,'Intermediate Data'!$W75,0)=-99,"No spec",OFFSET(S$53,'Intermediate Data'!$W75,0))))</f>
        <v>160</v>
      </c>
      <c r="AR75" s="113" t="str">
        <f>IF(AND(DATA!$F26='Intermediate Data'!$AV$46,DATA!$E26="Tier 1"),IF(OR($AU$47=0,$AU$46=1),DATA!A26,IF(AND($AU$47=1,INDEX('Intermediate Data'!$AV$25:$AV$42,MATCH(DATA!$B26,'Intermediate Data'!$AU$25:$AU$42,0))=TRUE),DATA!A26,"")),"")</f>
        <v/>
      </c>
      <c r="AS75" s="113" t="str">
        <f>IF($AR75="","",DATA!B26)</f>
        <v/>
      </c>
      <c r="AT75" s="113" t="str">
        <f>IF(OR($AR75="",DATA!BF26=""),"",DATA!BF26)</f>
        <v/>
      </c>
      <c r="AU75" s="113" t="str">
        <f>IF(OR($AR75="",DATA!BH26=""),"",DATA!BH26)</f>
        <v/>
      </c>
      <c r="AV75" s="113" t="str">
        <f>IF(OR($AR75="",DATA!BI26=""),"",DATA!BI26)</f>
        <v/>
      </c>
      <c r="AW75" s="113" t="str">
        <f>IF(OR($AR75="",DATA!BJ26=""),"",DATA!BJ26)</f>
        <v/>
      </c>
      <c r="AX75" s="113" t="str">
        <f>IF(OR($AR75="",DATA!BK26=""),"",DATA!BK26)</f>
        <v/>
      </c>
      <c r="AY75" s="113" t="str">
        <f>IF($AR75="","",DATA!BO26)</f>
        <v/>
      </c>
      <c r="AZ75" s="113" t="str">
        <f>IF($AR75="","",DATA!BP26)</f>
        <v/>
      </c>
      <c r="BA75" s="113" t="str">
        <f>IF($AR75="","",DATA!BQ26)</f>
        <v/>
      </c>
      <c r="BB75" s="113" t="str">
        <f>IF($AR75="","",DATA!BR26)</f>
        <v/>
      </c>
      <c r="BC75" s="113" t="str">
        <f>IF($AR75="","",DATA!BS26)</f>
        <v/>
      </c>
      <c r="BD75" s="113" t="str">
        <f>IF($AR75="","",DATA!BE26)</f>
        <v/>
      </c>
      <c r="BE75" s="113" t="str">
        <f>IF($AR75="","",DATA!CD26)</f>
        <v/>
      </c>
      <c r="BF75" s="113" t="str">
        <f>IF($AR75="","",DATA!CF26)</f>
        <v/>
      </c>
      <c r="BG75" s="113" t="str">
        <f>IF($AR75="","",DATA!CG26)</f>
        <v/>
      </c>
      <c r="BH75" s="113" t="str">
        <f>IF($AR75="","",DATA!CI26)</f>
        <v/>
      </c>
      <c r="BI75" s="113" t="str">
        <f>IF($AR75="","",DATA!CK26)</f>
        <v/>
      </c>
      <c r="BJ75" s="179" t="str">
        <f>IF($AR75="","",DATA!CL26)</f>
        <v/>
      </c>
      <c r="BK75" s="179" t="str">
        <f>IF($AR75="","",DATA!CN26)</f>
        <v/>
      </c>
      <c r="BL75" s="114" t="str">
        <f t="shared" si="11"/>
        <v/>
      </c>
      <c r="BM75" s="91" t="str">
        <f t="shared" ca="1" si="2"/>
        <v/>
      </c>
      <c r="BN75" s="100" t="str">
        <f t="shared" si="12"/>
        <v/>
      </c>
      <c r="BO75" s="91" t="str">
        <f t="shared" ca="1" si="13"/>
        <v/>
      </c>
      <c r="BP75" s="91" t="str">
        <f t="shared" ca="1" si="14"/>
        <v/>
      </c>
      <c r="BR75" s="91" t="str">
        <f ca="1">IF($BP75="","",IF(OFFSET(AS$53,'Intermediate Data'!$BP75,0)=-98,"Unknown",IF(OFFSET(AS$53,'Intermediate Data'!$BP75,0)=-99,"N/A",OFFSET(AS$53,'Intermediate Data'!$BP75,0))))</f>
        <v/>
      </c>
      <c r="BS75" s="91" t="str">
        <f ca="1">IF($BP75="","",IF(OFFSET(AT$53,'Intermediate Data'!$BP75,0)=-98,"Not collected",IF(OFFSET(AT$53,'Intermediate Data'!$BP75,0)=-99,"N/A",OFFSET(AT$53,'Intermediate Data'!$BP75,0))))</f>
        <v/>
      </c>
      <c r="BT75" s="91" t="str">
        <f ca="1">IF($BP75="","",IF(OFFSET(AU$53,'Intermediate Data'!$BP75,0)=-98,"Unknown",IF(OFFSET(AU$53,'Intermediate Data'!$BP75,0)=-99,"N/A",OFFSET(AU$53,'Intermediate Data'!$BP75,0))))</f>
        <v/>
      </c>
      <c r="BU75" s="127" t="str">
        <f ca="1">IF($BP75="","",IF(OFFSET(AV$53,'Intermediate Data'!$BP75,0)=-98,"Unknown",IF(OFFSET(AV$53,'Intermediate Data'!$BP75,0)=-99,"No spec",OFFSET(AV$53,'Intermediate Data'!$BP75,0))))</f>
        <v/>
      </c>
      <c r="BV75" s="127" t="str">
        <f ca="1">IF($BP75="","",IF(OFFSET(AW$53,'Intermediate Data'!$BP75,0)=-98,"Unknown",IF(OFFSET(AW$53,'Intermediate Data'!$BP75,0)=-99,"N/A",OFFSET(AW$53,'Intermediate Data'!$BP75,0))))</f>
        <v/>
      </c>
      <c r="BW75" s="91" t="str">
        <f ca="1">IF($BP75="","",IF(OFFSET(AX$53,'Intermediate Data'!$BP75,0)=-98,"Unknown",IF(OFFSET(AX$53,'Intermediate Data'!$BP75,0)=-99,"N/A",OFFSET(AX$53,'Intermediate Data'!$BP75,0))))</f>
        <v/>
      </c>
      <c r="BX75" s="91" t="str">
        <f ca="1">IF($BP75="","",IF(OFFSET(AY$53,'Intermediate Data'!$BP75,$AU$48)=-98,"Unknown",IF(OFFSET(AY$53,'Intermediate Data'!$BP75,$AU$48)=-99,"N/A",OFFSET(AY$53,'Intermediate Data'!$BP75,$AU$48))))</f>
        <v/>
      </c>
      <c r="BY75" s="91" t="str">
        <f ca="1">IF($BP75="","",IF(OFFSET(BD$53,'Intermediate Data'!$BP75,0)=-98,"Not published",IF(OFFSET(BD$53,'Intermediate Data'!$BP75,0)=-99,"No spec",OFFSET(BD$53,'Intermediate Data'!$BP75,0))))</f>
        <v/>
      </c>
      <c r="BZ75" s="115" t="str">
        <f ca="1">IF($BP75="","",IF(OFFSET(BE$53,'Intermediate Data'!$BP75,0)=-98,"Unknown",IF(OFFSET(BE$53,'Intermediate Data'!$BP75,0)=-99,"N/A",OFFSET(BE$53,'Intermediate Data'!$BP75,0))))</f>
        <v/>
      </c>
      <c r="CA75" s="115" t="str">
        <f ca="1">IF($BP75="","",IF(OFFSET(BF$53,'Intermediate Data'!$BP75,0)=-98,"Unknown",IF(OFFSET(BF$53,'Intermediate Data'!$BP75,0)=-99,"N/A",OFFSET(BF$53,'Intermediate Data'!$BP75,0))))</f>
        <v/>
      </c>
      <c r="CB75" s="115" t="str">
        <f ca="1">IF($BP75="","",IF(OFFSET(BG$53,'Intermediate Data'!$BP75,0)=-98,"Unknown",IF(OFFSET(BG$53,'Intermediate Data'!$BP75,0)=-99,"N/A",OFFSET(BG$53,'Intermediate Data'!$BP75,0))))</f>
        <v/>
      </c>
      <c r="CC75" s="115" t="str">
        <f ca="1">IF($BP75="","",IF(OFFSET(BH$53,'Intermediate Data'!$BP75,0)=-98,"Unknown",IF(OFFSET(BH$53,'Intermediate Data'!$BP75,0)=-99,"N/A",OFFSET(BH$53,'Intermediate Data'!$BP75,0))))</f>
        <v/>
      </c>
      <c r="CD75" s="115" t="str">
        <f ca="1">IF($BP75="","",IF(OFFSET(BI$53,'Intermediate Data'!$BP75,0)=-98,"Unknown",IF(OFFSET(BI$53,'Intermediate Data'!$BP75,0)=-99,"N/A",OFFSET(BI$53,'Intermediate Data'!$BP75,0))))</f>
        <v/>
      </c>
      <c r="CE75" s="115" t="str">
        <f ca="1">IF($BP75="","",IF(OFFSET(BJ$53,'Intermediate Data'!$BP75,0)=-98,"Unknown",IF(OFFSET(BJ$53,'Intermediate Data'!$BP75,0)=-99,"N/A",OFFSET(BJ$53,'Intermediate Data'!$BP75,0))))</f>
        <v/>
      </c>
      <c r="CF75" s="115" t="str">
        <f ca="1">IF($BP75="","",IF(OFFSET(BK$53,'Intermediate Data'!$BP75,0)=-98,"Unknown",IF(OFFSET(BK$53,'Intermediate Data'!$BP75,0)=-99,"N/A",OFFSET(BK$53,'Intermediate Data'!$BP75,0))))</f>
        <v/>
      </c>
      <c r="CG75" s="115" t="str">
        <f ca="1">IF($BP75="","",IF(OFFSET(BL$53,'Intermediate Data'!$BP75,0)=-98,"Unknown",IF(OFFSET(BL$53,'Intermediate Data'!$BP75,0)=-99,"N/A",OFFSET(BL$53,'Intermediate Data'!$BP75,0))))</f>
        <v/>
      </c>
    </row>
    <row r="76" spans="1:85" x14ac:dyDescent="0.2">
      <c r="A76" s="91">
        <f>IF(DATA!F27='Intermediate Data'!$E$46,IF(OR($E$47=$C$27,$E$46=$B$4),DATA!A27,IF($G$47=DATA!D27,DATA!A27,"")),"")</f>
        <v>23</v>
      </c>
      <c r="B76" s="91">
        <f>IF($A76="","",DATA!CS27)</f>
        <v>105</v>
      </c>
      <c r="C76" s="91" t="str">
        <f>IF($A76="","",DATA!B27)</f>
        <v>Dishwasher</v>
      </c>
      <c r="D76" s="91">
        <f ca="1">IF($A76="","",OFFSET(DATA!$G27,0,($D$48*5)))</f>
        <v>0.69699999999999995</v>
      </c>
      <c r="E76" s="91">
        <f ca="1">IF($A76="","",OFFSET(DATA!$G27,0,($D$48*5)+1))</f>
        <v>0.63564418108614706</v>
      </c>
      <c r="F76" s="91">
        <f ca="1">IF($A76="","",OFFSET(DATA!$G27,0,($D$48*5)+2))</f>
        <v>0.68799999999999994</v>
      </c>
      <c r="G76" s="91">
        <f ca="1">IF($A76="","",OFFSET(DATA!$G27,0,($D$48*5)+3))</f>
        <v>0.69530310814947072</v>
      </c>
      <c r="H76" s="91">
        <f ca="1">IF($A76="","",OFFSET(DATA!$G27,0,($D$48*5)+4))</f>
        <v>0.71</v>
      </c>
      <c r="I76" s="91">
        <f t="shared" ca="1" si="3"/>
        <v>0.71</v>
      </c>
      <c r="J76" s="91" t="str">
        <f t="shared" ca="1" si="4"/>
        <v>CLASS</v>
      </c>
      <c r="K76" s="91">
        <f ca="1">IF($A76="","",OFFSET(DATA!$AF27,0,($D$48*5)))</f>
        <v>-99</v>
      </c>
      <c r="L76" s="91">
        <f ca="1">IF($A76="","",OFFSET(DATA!$AF27,0,($D$48*5)+1))</f>
        <v>-99</v>
      </c>
      <c r="M76" s="91">
        <f ca="1">IF($A76="","",OFFSET(DATA!$AF27,0,($D$48*5)+2))</f>
        <v>-99</v>
      </c>
      <c r="N76" s="91">
        <f ca="1">IF($A76="","",OFFSET(DATA!$AF27,0,($D$48*5)+3))</f>
        <v>-99</v>
      </c>
      <c r="O76" s="91">
        <f ca="1">IF($A76="","",OFFSET(DATA!$AF27,0,($D$48*5)+4))</f>
        <v>-99</v>
      </c>
      <c r="P76" s="91">
        <f t="shared" ca="1" si="5"/>
        <v>-99</v>
      </c>
      <c r="Q76" s="91" t="str">
        <f t="shared" ca="1" si="6"/>
        <v/>
      </c>
      <c r="R76" s="91">
        <f>IF($A76="","",DATA!BE27)</f>
        <v>0.89</v>
      </c>
      <c r="S76" s="91">
        <f>IF($A76="","",DATA!BI27)</f>
        <v>8</v>
      </c>
      <c r="T76" s="91">
        <f t="shared" ca="1" si="7"/>
        <v>0.71</v>
      </c>
      <c r="U76" s="100">
        <f t="shared" ca="1" si="8"/>
        <v>0.70508439023289227</v>
      </c>
      <c r="V76" s="113">
        <f t="shared" ca="1" si="9"/>
        <v>0.16285675423796361</v>
      </c>
      <c r="W76" s="91">
        <f t="shared" ca="1" si="10"/>
        <v>79</v>
      </c>
      <c r="Y76" s="91" t="str">
        <f ca="1">IF($W76="","",IF(OFFSET(C$53,'Intermediate Data'!$W76,0)=-98,"Unknown",IF(OFFSET(C$53,'Intermediate Data'!$W76,0)=-99,"N/A",OFFSET(C$53,'Intermediate Data'!$W76,0))))</f>
        <v>Room AC</v>
      </c>
      <c r="Z76" s="91">
        <f ca="1">IF($W76="","",IF(OFFSET(D$53,'Intermediate Data'!$W76,0)=-98,"N/A",IF(OFFSET(D$53,'Intermediate Data'!$W76,0)=-99,"N/A",OFFSET(D$53,'Intermediate Data'!$W76,0))))</f>
        <v>0.09</v>
      </c>
      <c r="AA76" s="91">
        <f ca="1">IF($W76="","",IF(OFFSET(E$53,'Intermediate Data'!$W76,0)=-98,"N/A",IF(OFFSET(E$53,'Intermediate Data'!$W76,0)=-99,"N/A",OFFSET(E$53,'Intermediate Data'!$W76,0))))</f>
        <v>0.17593836027863638</v>
      </c>
      <c r="AB76" s="91" t="str">
        <f ca="1">IF($W76="","",IF(OFFSET(F$53,'Intermediate Data'!$W76,0)=-98,"N/A",IF(OFFSET(F$53,'Intermediate Data'!$W76,0)=-99,"N/A",OFFSET(F$53,'Intermediate Data'!$W76,0))))</f>
        <v>N/A</v>
      </c>
      <c r="AC76" s="91">
        <f ca="1">IF($W76="","",IF(OFFSET(G$53,'Intermediate Data'!$W76,0)=-98,"N/A",IF(OFFSET(G$53,'Intermediate Data'!$W76,0)=-99,"N/A",OFFSET(G$53,'Intermediate Data'!$W76,0))))</f>
        <v>0.16778750749333124</v>
      </c>
      <c r="AD76" s="91" t="str">
        <f ca="1">IF($W76="","",IF(OFFSET(H$53,'Intermediate Data'!$W76,0)=-98,"N/A",IF(OFFSET(H$53,'Intermediate Data'!$W76,0)=-99,"N/A",OFFSET(H$53,'Intermediate Data'!$W76,0))))</f>
        <v>N/A</v>
      </c>
      <c r="AE76" s="91">
        <f ca="1">IF($W76="","",IF(OFFSET(I$53,'Intermediate Data'!$W76,0)=-98,"N/A",IF(OFFSET(I$53,'Intermediate Data'!$W76,0)=-99,"N/A",OFFSET(I$53,'Intermediate Data'!$W76,0))))</f>
        <v>0.16778750749333124</v>
      </c>
      <c r="AF76" s="91" t="str">
        <f ca="1">IF($W76="","",IF(OFFSET(J$53,'Intermediate Data'!$W76,0)=-98,"N/A",IF(OFFSET(J$53,'Intermediate Data'!$W76,0)=-99,"N/A",OFFSET(J$53,'Intermediate Data'!$W76,0))))</f>
        <v>RASS</v>
      </c>
      <c r="AG76" s="91" t="str">
        <f ca="1">IF($W76="","",IF(OFFSET(K$53,'Intermediate Data'!$W76,0)=-98,"N/A",IF(OFFSET(K$53,'Intermediate Data'!$W76,0)=-99,"N/A",OFFSET(K$53,'Intermediate Data'!$W76,0))))</f>
        <v>N/A</v>
      </c>
      <c r="AH76" s="91">
        <f ca="1">IF($W76="","",IF(OFFSET(L$53,'Intermediate Data'!$W76,0)=-98,"N/A",IF(OFFSET(L$53,'Intermediate Data'!$W76,0)=-99,"N/A",OFFSET(L$53,'Intermediate Data'!$W76,0))))</f>
        <v>0.20676044257001719</v>
      </c>
      <c r="AI76" s="91" t="str">
        <f ca="1">IF($W76="","",IF(OFFSET(M$53,'Intermediate Data'!$W76,0)=-98,"N/A",IF(OFFSET(M$53,'Intermediate Data'!$W76,0)=-99,"N/A",OFFSET(M$53,'Intermediate Data'!$W76,0))))</f>
        <v>N/A</v>
      </c>
      <c r="AJ76" s="91">
        <f ca="1">IF($W76="","",IF(OFFSET(N$53,'Intermediate Data'!$W76,0)=-98,"N/A",IF(OFFSET(N$53,'Intermediate Data'!$W76,0)=-99,"N/A",OFFSET(N$53,'Intermediate Data'!$W76,0))))</f>
        <v>0.20626864540110718</v>
      </c>
      <c r="AK76" s="91" t="str">
        <f ca="1">IF($W76="","",IF(OFFSET(O$53,'Intermediate Data'!$W76,0)=-98,"N/A",IF(OFFSET(O$53,'Intermediate Data'!$W76,0)=-99,"N/A",OFFSET(O$53,'Intermediate Data'!$W76,0))))</f>
        <v>N/A</v>
      </c>
      <c r="AL76" s="91">
        <f ca="1">IF($W76="","",IF(OFFSET(P$53,'Intermediate Data'!$W76,0)=-98,"N/A",IF(OFFSET(P$53,'Intermediate Data'!$W76,0)=-99,"N/A",OFFSET(P$53,'Intermediate Data'!$W76,0))))</f>
        <v>0.20626864540110718</v>
      </c>
      <c r="AM76" s="91" t="str">
        <f ca="1">IF($W76="","",IF(OFFSET(Q$53,'Intermediate Data'!$W76,0)=-98,"N/A",IF(OFFSET(Q$53,'Intermediate Data'!$W76,0)=-99,"N/A",OFFSET(Q$53,'Intermediate Data'!$W76,0))))</f>
        <v>RASS</v>
      </c>
      <c r="AN76" s="91">
        <f ca="1">IF($W76="","",IF(OFFSET(R$53,'Intermediate Data'!$W76,0)=-98,"Not published",IF(OFFSET(R$53,'Intermediate Data'!$W76,0)=-99,"No spec",OFFSET(R$53,'Intermediate Data'!$W76,0))))</f>
        <v>0.57999999999999996</v>
      </c>
      <c r="AO76" s="91">
        <f ca="1">IF($W76="","",IF(OFFSET(S$53,'Intermediate Data'!$W76,0)=-98,"Unknown",IF(OFFSET(S$53,'Intermediate Data'!$W76,0)=-99,"No spec",OFFSET(S$53,'Intermediate Data'!$W76,0))))</f>
        <v>90</v>
      </c>
      <c r="AR76" s="113" t="str">
        <f>IF(AND(DATA!$F27='Intermediate Data'!$AV$46,DATA!$E27="Tier 1"),IF(OR($AU$47=0,$AU$46=1),DATA!A27,IF(AND($AU$47=1,INDEX('Intermediate Data'!$AV$25:$AV$42,MATCH(DATA!$B27,'Intermediate Data'!$AU$25:$AU$42,0))=TRUE),DATA!A27,"")),"")</f>
        <v/>
      </c>
      <c r="AS76" s="113" t="str">
        <f>IF($AR76="","",DATA!B27)</f>
        <v/>
      </c>
      <c r="AT76" s="113" t="str">
        <f>IF(OR($AR76="",DATA!BF27=""),"",DATA!BF27)</f>
        <v/>
      </c>
      <c r="AU76" s="113" t="str">
        <f>IF(OR($AR76="",DATA!BH27=""),"",DATA!BH27)</f>
        <v/>
      </c>
      <c r="AV76" s="113" t="str">
        <f>IF(OR($AR76="",DATA!BI27=""),"",DATA!BI27)</f>
        <v/>
      </c>
      <c r="AW76" s="113" t="str">
        <f>IF(OR($AR76="",DATA!BJ27=""),"",DATA!BJ27)</f>
        <v/>
      </c>
      <c r="AX76" s="113" t="str">
        <f>IF(OR($AR76="",DATA!BK27=""),"",DATA!BK27)</f>
        <v/>
      </c>
      <c r="AY76" s="113" t="str">
        <f>IF($AR76="","",DATA!BO27)</f>
        <v/>
      </c>
      <c r="AZ76" s="113" t="str">
        <f>IF($AR76="","",DATA!BP27)</f>
        <v/>
      </c>
      <c r="BA76" s="113" t="str">
        <f>IF($AR76="","",DATA!BQ27)</f>
        <v/>
      </c>
      <c r="BB76" s="113" t="str">
        <f>IF($AR76="","",DATA!BR27)</f>
        <v/>
      </c>
      <c r="BC76" s="113" t="str">
        <f>IF($AR76="","",DATA!BS27)</f>
        <v/>
      </c>
      <c r="BD76" s="113" t="str">
        <f>IF($AR76="","",DATA!BE27)</f>
        <v/>
      </c>
      <c r="BE76" s="113" t="str">
        <f>IF($AR76="","",DATA!CD27)</f>
        <v/>
      </c>
      <c r="BF76" s="113" t="str">
        <f>IF($AR76="","",DATA!CF27)</f>
        <v/>
      </c>
      <c r="BG76" s="113" t="str">
        <f>IF($AR76="","",DATA!CG27)</f>
        <v/>
      </c>
      <c r="BH76" s="113" t="str">
        <f>IF($AR76="","",DATA!CI27)</f>
        <v/>
      </c>
      <c r="BI76" s="113" t="str">
        <f>IF($AR76="","",DATA!CK27)</f>
        <v/>
      </c>
      <c r="BJ76" s="179" t="str">
        <f>IF($AR76="","",DATA!CL27)</f>
        <v/>
      </c>
      <c r="BK76" s="179" t="str">
        <f>IF($AR76="","",DATA!CN27)</f>
        <v/>
      </c>
      <c r="BL76" s="114" t="str">
        <f t="shared" si="11"/>
        <v/>
      </c>
      <c r="BM76" s="91" t="str">
        <f t="shared" ca="1" si="2"/>
        <v/>
      </c>
      <c r="BN76" s="100" t="str">
        <f t="shared" si="12"/>
        <v/>
      </c>
      <c r="BO76" s="91" t="str">
        <f t="shared" ca="1" si="13"/>
        <v/>
      </c>
      <c r="BP76" s="91" t="str">
        <f t="shared" ca="1" si="14"/>
        <v/>
      </c>
      <c r="BR76" s="91" t="str">
        <f ca="1">IF($BP76="","",IF(OFFSET(AS$53,'Intermediate Data'!$BP76,0)=-98,"Unknown",IF(OFFSET(AS$53,'Intermediate Data'!$BP76,0)=-99,"N/A",OFFSET(AS$53,'Intermediate Data'!$BP76,0))))</f>
        <v/>
      </c>
      <c r="BS76" s="91" t="str">
        <f ca="1">IF($BP76="","",IF(OFFSET(AT$53,'Intermediate Data'!$BP76,0)=-98,"Not collected",IF(OFFSET(AT$53,'Intermediate Data'!$BP76,0)=-99,"N/A",OFFSET(AT$53,'Intermediate Data'!$BP76,0))))</f>
        <v/>
      </c>
      <c r="BT76" s="91" t="str">
        <f ca="1">IF($BP76="","",IF(OFFSET(AU$53,'Intermediate Data'!$BP76,0)=-98,"Unknown",IF(OFFSET(AU$53,'Intermediate Data'!$BP76,0)=-99,"N/A",OFFSET(AU$53,'Intermediate Data'!$BP76,0))))</f>
        <v/>
      </c>
      <c r="BU76" s="127" t="str">
        <f ca="1">IF($BP76="","",IF(OFFSET(AV$53,'Intermediate Data'!$BP76,0)=-98,"Unknown",IF(OFFSET(AV$53,'Intermediate Data'!$BP76,0)=-99,"No spec",OFFSET(AV$53,'Intermediate Data'!$BP76,0))))</f>
        <v/>
      </c>
      <c r="BV76" s="127" t="str">
        <f ca="1">IF($BP76="","",IF(OFFSET(AW$53,'Intermediate Data'!$BP76,0)=-98,"Unknown",IF(OFFSET(AW$53,'Intermediate Data'!$BP76,0)=-99,"N/A",OFFSET(AW$53,'Intermediate Data'!$BP76,0))))</f>
        <v/>
      </c>
      <c r="BW76" s="91" t="str">
        <f ca="1">IF($BP76="","",IF(OFFSET(AX$53,'Intermediate Data'!$BP76,0)=-98,"Unknown",IF(OFFSET(AX$53,'Intermediate Data'!$BP76,0)=-99,"N/A",OFFSET(AX$53,'Intermediate Data'!$BP76,0))))</f>
        <v/>
      </c>
      <c r="BX76" s="91" t="str">
        <f ca="1">IF($BP76="","",IF(OFFSET(AY$53,'Intermediate Data'!$BP76,$AU$48)=-98,"Unknown",IF(OFFSET(AY$53,'Intermediate Data'!$BP76,$AU$48)=-99,"N/A",OFFSET(AY$53,'Intermediate Data'!$BP76,$AU$48))))</f>
        <v/>
      </c>
      <c r="BY76" s="91" t="str">
        <f ca="1">IF($BP76="","",IF(OFFSET(BD$53,'Intermediate Data'!$BP76,0)=-98,"Not published",IF(OFFSET(BD$53,'Intermediate Data'!$BP76,0)=-99,"No spec",OFFSET(BD$53,'Intermediate Data'!$BP76,0))))</f>
        <v/>
      </c>
      <c r="BZ76" s="115" t="str">
        <f ca="1">IF($BP76="","",IF(OFFSET(BE$53,'Intermediate Data'!$BP76,0)=-98,"Unknown",IF(OFFSET(BE$53,'Intermediate Data'!$BP76,0)=-99,"N/A",OFFSET(BE$53,'Intermediate Data'!$BP76,0))))</f>
        <v/>
      </c>
      <c r="CA76" s="115" t="str">
        <f ca="1">IF($BP76="","",IF(OFFSET(BF$53,'Intermediate Data'!$BP76,0)=-98,"Unknown",IF(OFFSET(BF$53,'Intermediate Data'!$BP76,0)=-99,"N/A",OFFSET(BF$53,'Intermediate Data'!$BP76,0))))</f>
        <v/>
      </c>
      <c r="CB76" s="115" t="str">
        <f ca="1">IF($BP76="","",IF(OFFSET(BG$53,'Intermediate Data'!$BP76,0)=-98,"Unknown",IF(OFFSET(BG$53,'Intermediate Data'!$BP76,0)=-99,"N/A",OFFSET(BG$53,'Intermediate Data'!$BP76,0))))</f>
        <v/>
      </c>
      <c r="CC76" s="115" t="str">
        <f ca="1">IF($BP76="","",IF(OFFSET(BH$53,'Intermediate Data'!$BP76,0)=-98,"Unknown",IF(OFFSET(BH$53,'Intermediate Data'!$BP76,0)=-99,"N/A",OFFSET(BH$53,'Intermediate Data'!$BP76,0))))</f>
        <v/>
      </c>
      <c r="CD76" s="115" t="str">
        <f ca="1">IF($BP76="","",IF(OFFSET(BI$53,'Intermediate Data'!$BP76,0)=-98,"Unknown",IF(OFFSET(BI$53,'Intermediate Data'!$BP76,0)=-99,"N/A",OFFSET(BI$53,'Intermediate Data'!$BP76,0))))</f>
        <v/>
      </c>
      <c r="CE76" s="115" t="str">
        <f ca="1">IF($BP76="","",IF(OFFSET(BJ$53,'Intermediate Data'!$BP76,0)=-98,"Unknown",IF(OFFSET(BJ$53,'Intermediate Data'!$BP76,0)=-99,"N/A",OFFSET(BJ$53,'Intermediate Data'!$BP76,0))))</f>
        <v/>
      </c>
      <c r="CF76" s="115" t="str">
        <f ca="1">IF($BP76="","",IF(OFFSET(BK$53,'Intermediate Data'!$BP76,0)=-98,"Unknown",IF(OFFSET(BK$53,'Intermediate Data'!$BP76,0)=-99,"N/A",OFFSET(BK$53,'Intermediate Data'!$BP76,0))))</f>
        <v/>
      </c>
      <c r="CG76" s="115" t="str">
        <f ca="1">IF($BP76="","",IF(OFFSET(BL$53,'Intermediate Data'!$BP76,0)=-98,"Unknown",IF(OFFSET(BL$53,'Intermediate Data'!$BP76,0)=-99,"N/A",OFFSET(BL$53,'Intermediate Data'!$BP76,0))))</f>
        <v/>
      </c>
    </row>
    <row r="77" spans="1:85" x14ac:dyDescent="0.2">
      <c r="A77" s="91">
        <f>IF(DATA!F28='Intermediate Data'!$E$46,IF(OR($E$47=$C$27,$E$46=$B$4),DATA!A28,IF($G$47=DATA!D28,DATA!A28,"")),"")</f>
        <v>24</v>
      </c>
      <c r="B77" s="91">
        <f>IF($A77="","",DATA!CS28)</f>
        <v>39</v>
      </c>
      <c r="C77" s="91" t="str">
        <f>IF($A77="","",DATA!B28)</f>
        <v>Rug cleaner</v>
      </c>
      <c r="D77" s="91">
        <f ca="1">IF($A77="","",OFFSET(DATA!$G28,0,($D$48*5)))</f>
        <v>-99</v>
      </c>
      <c r="E77" s="91">
        <f ca="1">IF($A77="","",OFFSET(DATA!$G28,0,($D$48*5)+1))</f>
        <v>-99</v>
      </c>
      <c r="F77" s="91">
        <f ca="1">IF($A77="","",OFFSET(DATA!$G28,0,($D$48*5)+2))</f>
        <v>-99</v>
      </c>
      <c r="G77" s="91">
        <f ca="1">IF($A77="","",OFFSET(DATA!$G28,0,($D$48*5)+3))</f>
        <v>-99</v>
      </c>
      <c r="H77" s="91">
        <f ca="1">IF($A77="","",OFFSET(DATA!$G28,0,($D$48*5)+4))</f>
        <v>-99</v>
      </c>
      <c r="I77" s="91">
        <f t="shared" ca="1" si="3"/>
        <v>-99</v>
      </c>
      <c r="J77" s="91" t="str">
        <f t="shared" ca="1" si="4"/>
        <v/>
      </c>
      <c r="K77" s="91">
        <f ca="1">IF($A77="","",OFFSET(DATA!$AF28,0,($D$48*5)))</f>
        <v>-99</v>
      </c>
      <c r="L77" s="91">
        <f ca="1">IF($A77="","",OFFSET(DATA!$AF28,0,($D$48*5)+1))</f>
        <v>-99</v>
      </c>
      <c r="M77" s="91">
        <f ca="1">IF($A77="","",OFFSET(DATA!$AF28,0,($D$48*5)+2))</f>
        <v>-99</v>
      </c>
      <c r="N77" s="91">
        <f ca="1">IF($A77="","",OFFSET(DATA!$AF28,0,($D$48*5)+3))</f>
        <v>-99</v>
      </c>
      <c r="O77" s="91">
        <f ca="1">IF($A77="","",OFFSET(DATA!$AF28,0,($D$48*5)+4))</f>
        <v>-99</v>
      </c>
      <c r="P77" s="91">
        <f t="shared" ca="1" si="5"/>
        <v>-99</v>
      </c>
      <c r="Q77" s="91" t="str">
        <f t="shared" ca="1" si="6"/>
        <v/>
      </c>
      <c r="R77" s="91">
        <f>IF($A77="","",DATA!BE28)</f>
        <v>-99</v>
      </c>
      <c r="S77" s="91">
        <f>IF($A77="","",DATA!BI28)</f>
        <v>-99</v>
      </c>
      <c r="T77" s="91">
        <f t="shared" ca="1" si="7"/>
        <v>-99</v>
      </c>
      <c r="U77" s="100">
        <f t="shared" ca="1" si="8"/>
        <v>-99.009899999230001</v>
      </c>
      <c r="V77" s="113">
        <f t="shared" ca="1" si="9"/>
        <v>0.15101782721520995</v>
      </c>
      <c r="W77" s="91">
        <f t="shared" ca="1" si="10"/>
        <v>4</v>
      </c>
      <c r="Y77" s="91" t="str">
        <f ca="1">IF($W77="","",IF(OFFSET(C$53,'Intermediate Data'!$W77,0)=-98,"Unknown",IF(OFFSET(C$53,'Intermediate Data'!$W77,0)=-99,"N/A",OFFSET(C$53,'Intermediate Data'!$W77,0))))</f>
        <v>Stand-alone freezer</v>
      </c>
      <c r="Z77" s="91">
        <f ca="1">IF($W77="","",IF(OFFSET(D$53,'Intermediate Data'!$W77,0)=-98,"N/A",IF(OFFSET(D$53,'Intermediate Data'!$W77,0)=-99,"N/A",OFFSET(D$53,'Intermediate Data'!$W77,0))))</f>
        <v>0.161</v>
      </c>
      <c r="AA77" s="91">
        <f ca="1">IF($W77="","",IF(OFFSET(E$53,'Intermediate Data'!$W77,0)=-98,"N/A",IF(OFFSET(E$53,'Intermediate Data'!$W77,0)=-99,"N/A",OFFSET(E$53,'Intermediate Data'!$W77,0))))</f>
        <v>0.18872987922376952</v>
      </c>
      <c r="AB77" s="91">
        <f ca="1">IF($W77="","",IF(OFFSET(F$53,'Intermediate Data'!$W77,0)=-98,"N/A",IF(OFFSET(F$53,'Intermediate Data'!$W77,0)=-99,"N/A",OFFSET(F$53,'Intermediate Data'!$W77,0))))</f>
        <v>0.193</v>
      </c>
      <c r="AC77" s="91">
        <f ca="1">IF($W77="","",IF(OFFSET(G$53,'Intermediate Data'!$W77,0)=-98,"N/A",IF(OFFSET(G$53,'Intermediate Data'!$W77,0)=-99,"N/A",OFFSET(G$53,'Intermediate Data'!$W77,0))))</f>
        <v>0.18694317807906549</v>
      </c>
      <c r="AD77" s="91">
        <f ca="1">IF($W77="","",IF(OFFSET(H$53,'Intermediate Data'!$W77,0)=-98,"N/A",IF(OFFSET(H$53,'Intermediate Data'!$W77,0)=-99,"N/A",OFFSET(H$53,'Intermediate Data'!$W77,0))))</f>
        <v>0.15100000000000002</v>
      </c>
      <c r="AE77" s="91">
        <f ca="1">IF($W77="","",IF(OFFSET(I$53,'Intermediate Data'!$W77,0)=-98,"N/A",IF(OFFSET(I$53,'Intermediate Data'!$W77,0)=-99,"N/A",OFFSET(I$53,'Intermediate Data'!$W77,0))))</f>
        <v>0.15100000000000002</v>
      </c>
      <c r="AF77" s="91" t="str">
        <f ca="1">IF($W77="","",IF(OFFSET(J$53,'Intermediate Data'!$W77,0)=-98,"N/A",IF(OFFSET(J$53,'Intermediate Data'!$W77,0)=-99,"N/A",OFFSET(J$53,'Intermediate Data'!$W77,0))))</f>
        <v>CLASS</v>
      </c>
      <c r="AG77" s="91">
        <f ca="1">IF($W77="","",IF(OFFSET(K$53,'Intermediate Data'!$W77,0)=-98,"N/A",IF(OFFSET(K$53,'Intermediate Data'!$W77,0)=-99,"N/A",OFFSET(K$53,'Intermediate Data'!$W77,0))))</f>
        <v>0.16900000000000001</v>
      </c>
      <c r="AH77" s="91">
        <f ca="1">IF($W77="","",IF(OFFSET(L$53,'Intermediate Data'!$W77,0)=-98,"N/A",IF(OFFSET(L$53,'Intermediate Data'!$W77,0)=-99,"N/A",OFFSET(L$53,'Intermediate Data'!$W77,0))))</f>
        <v>0.1969225414581483</v>
      </c>
      <c r="AI77" s="91">
        <f ca="1">IF($W77="","",IF(OFFSET(M$53,'Intermediate Data'!$W77,0)=-98,"N/A",IF(OFFSET(M$53,'Intermediate Data'!$W77,0)=-99,"N/A",OFFSET(M$53,'Intermediate Data'!$W77,0))))</f>
        <v>0.19800000000000001</v>
      </c>
      <c r="AJ77" s="91">
        <f ca="1">IF($W77="","",IF(OFFSET(N$53,'Intermediate Data'!$W77,0)=-98,"N/A",IF(OFFSET(N$53,'Intermediate Data'!$W77,0)=-99,"N/A",OFFSET(N$53,'Intermediate Data'!$W77,0))))</f>
        <v>0.19606892223426714</v>
      </c>
      <c r="AK77" s="91">
        <f ca="1">IF($W77="","",IF(OFFSET(O$53,'Intermediate Data'!$W77,0)=-98,"N/A",IF(OFFSET(O$53,'Intermediate Data'!$W77,0)=-99,"N/A",OFFSET(O$53,'Intermediate Data'!$W77,0))))</f>
        <v>0.152</v>
      </c>
      <c r="AL77" s="91">
        <f ca="1">IF($W77="","",IF(OFFSET(P$53,'Intermediate Data'!$W77,0)=-98,"N/A",IF(OFFSET(P$53,'Intermediate Data'!$W77,0)=-99,"N/A",OFFSET(P$53,'Intermediate Data'!$W77,0))))</f>
        <v>0.152</v>
      </c>
      <c r="AM77" s="91" t="str">
        <f ca="1">IF($W77="","",IF(OFFSET(Q$53,'Intermediate Data'!$W77,0)=-98,"N/A",IF(OFFSET(Q$53,'Intermediate Data'!$W77,0)=-99,"N/A",OFFSET(Q$53,'Intermediate Data'!$W77,0))))</f>
        <v>CLASS</v>
      </c>
      <c r="AN77" s="91">
        <f ca="1">IF($W77="","",IF(OFFSET(R$53,'Intermediate Data'!$W77,0)=-98,"Not published",IF(OFFSET(R$53,'Intermediate Data'!$W77,0)=-99,"No spec",OFFSET(R$53,'Intermediate Data'!$W77,0))))</f>
        <v>0.44</v>
      </c>
      <c r="AO77" s="91">
        <f ca="1">IF($W77="","",IF(OFFSET(S$53,'Intermediate Data'!$W77,0)=-98,"Unknown",IF(OFFSET(S$53,'Intermediate Data'!$W77,0)=-99,"No spec",OFFSET(S$53,'Intermediate Data'!$W77,0))))</f>
        <v>30</v>
      </c>
      <c r="AR77" s="113" t="str">
        <f>IF(AND(DATA!$F28='Intermediate Data'!$AV$46,DATA!$E28="Tier 1"),IF(OR($AU$47=0,$AU$46=1),DATA!A28,IF(AND($AU$47=1,INDEX('Intermediate Data'!$AV$25:$AV$42,MATCH(DATA!$B28,'Intermediate Data'!$AU$25:$AU$42,0))=TRUE),DATA!A28,"")),"")</f>
        <v/>
      </c>
      <c r="AS77" s="113" t="str">
        <f>IF($AR77="","",DATA!B28)</f>
        <v/>
      </c>
      <c r="AT77" s="113" t="str">
        <f>IF(OR($AR77="",DATA!BF28=""),"",DATA!BF28)</f>
        <v/>
      </c>
      <c r="AU77" s="113" t="str">
        <f>IF(OR($AR77="",DATA!BH28=""),"",DATA!BH28)</f>
        <v/>
      </c>
      <c r="AV77" s="113" t="str">
        <f>IF(OR($AR77="",DATA!BI28=""),"",DATA!BI28)</f>
        <v/>
      </c>
      <c r="AW77" s="113" t="str">
        <f>IF(OR($AR77="",DATA!BJ28=""),"",DATA!BJ28)</f>
        <v/>
      </c>
      <c r="AX77" s="113" t="str">
        <f>IF(OR($AR77="",DATA!BK28=""),"",DATA!BK28)</f>
        <v/>
      </c>
      <c r="AY77" s="113" t="str">
        <f>IF($AR77="","",DATA!BO28)</f>
        <v/>
      </c>
      <c r="AZ77" s="113" t="str">
        <f>IF($AR77="","",DATA!BP28)</f>
        <v/>
      </c>
      <c r="BA77" s="113" t="str">
        <f>IF($AR77="","",DATA!BQ28)</f>
        <v/>
      </c>
      <c r="BB77" s="113" t="str">
        <f>IF($AR77="","",DATA!BR28)</f>
        <v/>
      </c>
      <c r="BC77" s="113" t="str">
        <f>IF($AR77="","",DATA!BS28)</f>
        <v/>
      </c>
      <c r="BD77" s="113" t="str">
        <f>IF($AR77="","",DATA!BE28)</f>
        <v/>
      </c>
      <c r="BE77" s="113" t="str">
        <f>IF($AR77="","",DATA!CD28)</f>
        <v/>
      </c>
      <c r="BF77" s="113" t="str">
        <f>IF($AR77="","",DATA!CF28)</f>
        <v/>
      </c>
      <c r="BG77" s="113" t="str">
        <f>IF($AR77="","",DATA!CG28)</f>
        <v/>
      </c>
      <c r="BH77" s="113" t="str">
        <f>IF($AR77="","",DATA!CI28)</f>
        <v/>
      </c>
      <c r="BI77" s="113" t="str">
        <f>IF($AR77="","",DATA!CK28)</f>
        <v/>
      </c>
      <c r="BJ77" s="179" t="str">
        <f>IF($AR77="","",DATA!CL28)</f>
        <v/>
      </c>
      <c r="BK77" s="179" t="str">
        <f>IF($AR77="","",DATA!CN28)</f>
        <v/>
      </c>
      <c r="BL77" s="114" t="str">
        <f t="shared" si="11"/>
        <v/>
      </c>
      <c r="BM77" s="91" t="str">
        <f t="shared" ca="1" si="2"/>
        <v/>
      </c>
      <c r="BN77" s="100" t="str">
        <f t="shared" si="12"/>
        <v/>
      </c>
      <c r="BO77" s="91" t="str">
        <f t="shared" ca="1" si="13"/>
        <v/>
      </c>
      <c r="BP77" s="91" t="str">
        <f t="shared" ca="1" si="14"/>
        <v/>
      </c>
      <c r="BR77" s="91" t="str">
        <f ca="1">IF($BP77="","",IF(OFFSET(AS$53,'Intermediate Data'!$BP77,0)=-98,"Unknown",IF(OFFSET(AS$53,'Intermediate Data'!$BP77,0)=-99,"N/A",OFFSET(AS$53,'Intermediate Data'!$BP77,0))))</f>
        <v/>
      </c>
      <c r="BS77" s="91" t="str">
        <f ca="1">IF($BP77="","",IF(OFFSET(AT$53,'Intermediate Data'!$BP77,0)=-98,"Not collected",IF(OFFSET(AT$53,'Intermediate Data'!$BP77,0)=-99,"N/A",OFFSET(AT$53,'Intermediate Data'!$BP77,0))))</f>
        <v/>
      </c>
      <c r="BT77" s="91" t="str">
        <f ca="1">IF($BP77="","",IF(OFFSET(AU$53,'Intermediate Data'!$BP77,0)=-98,"Unknown",IF(OFFSET(AU$53,'Intermediate Data'!$BP77,0)=-99,"N/A",OFFSET(AU$53,'Intermediate Data'!$BP77,0))))</f>
        <v/>
      </c>
      <c r="BU77" s="127" t="str">
        <f ca="1">IF($BP77="","",IF(OFFSET(AV$53,'Intermediate Data'!$BP77,0)=-98,"Unknown",IF(OFFSET(AV$53,'Intermediate Data'!$BP77,0)=-99,"No spec",OFFSET(AV$53,'Intermediate Data'!$BP77,0))))</f>
        <v/>
      </c>
      <c r="BV77" s="127" t="str">
        <f ca="1">IF($BP77="","",IF(OFFSET(AW$53,'Intermediate Data'!$BP77,0)=-98,"Unknown",IF(OFFSET(AW$53,'Intermediate Data'!$BP77,0)=-99,"N/A",OFFSET(AW$53,'Intermediate Data'!$BP77,0))))</f>
        <v/>
      </c>
      <c r="BW77" s="91" t="str">
        <f ca="1">IF($BP77="","",IF(OFFSET(AX$53,'Intermediate Data'!$BP77,0)=-98,"Unknown",IF(OFFSET(AX$53,'Intermediate Data'!$BP77,0)=-99,"N/A",OFFSET(AX$53,'Intermediate Data'!$BP77,0))))</f>
        <v/>
      </c>
      <c r="BX77" s="91" t="str">
        <f ca="1">IF($BP77="","",IF(OFFSET(AY$53,'Intermediate Data'!$BP77,$AU$48)=-98,"Unknown",IF(OFFSET(AY$53,'Intermediate Data'!$BP77,$AU$48)=-99,"N/A",OFFSET(AY$53,'Intermediate Data'!$BP77,$AU$48))))</f>
        <v/>
      </c>
      <c r="BY77" s="91" t="str">
        <f ca="1">IF($BP77="","",IF(OFFSET(BD$53,'Intermediate Data'!$BP77,0)=-98,"Not published",IF(OFFSET(BD$53,'Intermediate Data'!$BP77,0)=-99,"No spec",OFFSET(BD$53,'Intermediate Data'!$BP77,0))))</f>
        <v/>
      </c>
      <c r="BZ77" s="115" t="str">
        <f ca="1">IF($BP77="","",IF(OFFSET(BE$53,'Intermediate Data'!$BP77,0)=-98,"Unknown",IF(OFFSET(BE$53,'Intermediate Data'!$BP77,0)=-99,"N/A",OFFSET(BE$53,'Intermediate Data'!$BP77,0))))</f>
        <v/>
      </c>
      <c r="CA77" s="115" t="str">
        <f ca="1">IF($BP77="","",IF(OFFSET(BF$53,'Intermediate Data'!$BP77,0)=-98,"Unknown",IF(OFFSET(BF$53,'Intermediate Data'!$BP77,0)=-99,"N/A",OFFSET(BF$53,'Intermediate Data'!$BP77,0))))</f>
        <v/>
      </c>
      <c r="CB77" s="115" t="str">
        <f ca="1">IF($BP77="","",IF(OFFSET(BG$53,'Intermediate Data'!$BP77,0)=-98,"Unknown",IF(OFFSET(BG$53,'Intermediate Data'!$BP77,0)=-99,"N/A",OFFSET(BG$53,'Intermediate Data'!$BP77,0))))</f>
        <v/>
      </c>
      <c r="CC77" s="115" t="str">
        <f ca="1">IF($BP77="","",IF(OFFSET(BH$53,'Intermediate Data'!$BP77,0)=-98,"Unknown",IF(OFFSET(BH$53,'Intermediate Data'!$BP77,0)=-99,"N/A",OFFSET(BH$53,'Intermediate Data'!$BP77,0))))</f>
        <v/>
      </c>
      <c r="CD77" s="115" t="str">
        <f ca="1">IF($BP77="","",IF(OFFSET(BI$53,'Intermediate Data'!$BP77,0)=-98,"Unknown",IF(OFFSET(BI$53,'Intermediate Data'!$BP77,0)=-99,"N/A",OFFSET(BI$53,'Intermediate Data'!$BP77,0))))</f>
        <v/>
      </c>
      <c r="CE77" s="115" t="str">
        <f ca="1">IF($BP77="","",IF(OFFSET(BJ$53,'Intermediate Data'!$BP77,0)=-98,"Unknown",IF(OFFSET(BJ$53,'Intermediate Data'!$BP77,0)=-99,"N/A",OFFSET(BJ$53,'Intermediate Data'!$BP77,0))))</f>
        <v/>
      </c>
      <c r="CF77" s="115" t="str">
        <f ca="1">IF($BP77="","",IF(OFFSET(BK$53,'Intermediate Data'!$BP77,0)=-98,"Unknown",IF(OFFSET(BK$53,'Intermediate Data'!$BP77,0)=-99,"N/A",OFFSET(BK$53,'Intermediate Data'!$BP77,0))))</f>
        <v/>
      </c>
      <c r="CG77" s="115" t="str">
        <f ca="1">IF($BP77="","",IF(OFFSET(BL$53,'Intermediate Data'!$BP77,0)=-98,"Unknown",IF(OFFSET(BL$53,'Intermediate Data'!$BP77,0)=-99,"N/A",OFFSET(BL$53,'Intermediate Data'!$BP77,0))))</f>
        <v/>
      </c>
    </row>
    <row r="78" spans="1:85" x14ac:dyDescent="0.2">
      <c r="A78" s="91">
        <f>IF(DATA!F29='Intermediate Data'!$E$46,IF(OR($E$47=$C$27,$E$46=$B$4),DATA!A29,IF($G$47=DATA!D29,DATA!A29,"")),"")</f>
        <v>25</v>
      </c>
      <c r="B78" s="91">
        <f>IF($A78="","",DATA!CS29)</f>
        <v>16</v>
      </c>
      <c r="C78" s="91" t="str">
        <f>IF($A78="","",DATA!B29)</f>
        <v>Trash compactor</v>
      </c>
      <c r="D78" s="91">
        <f ca="1">IF($A78="","",OFFSET(DATA!$G29,0,($D$48*5)))</f>
        <v>-99</v>
      </c>
      <c r="E78" s="91">
        <f ca="1">IF($A78="","",OFFSET(DATA!$G29,0,($D$48*5)+1))</f>
        <v>6.421953903505552E-2</v>
      </c>
      <c r="F78" s="91">
        <f ca="1">IF($A78="","",OFFSET(DATA!$G29,0,($D$48*5)+2))</f>
        <v>-99</v>
      </c>
      <c r="G78" s="91">
        <f ca="1">IF($A78="","",OFFSET(DATA!$G29,0,($D$48*5)+3))</f>
        <v>6.9025004374366011E-2</v>
      </c>
      <c r="H78" s="91">
        <f ca="1">IF($A78="","",OFFSET(DATA!$G29,0,($D$48*5)+4))</f>
        <v>-99</v>
      </c>
      <c r="I78" s="91">
        <f t="shared" ca="1" si="3"/>
        <v>6.9025004374366011E-2</v>
      </c>
      <c r="J78" s="91" t="str">
        <f t="shared" ca="1" si="4"/>
        <v>RASS</v>
      </c>
      <c r="K78" s="91">
        <f ca="1">IF($A78="","",OFFSET(DATA!$AF29,0,($D$48*5)))</f>
        <v>-99</v>
      </c>
      <c r="L78" s="91">
        <f ca="1">IF($A78="","",OFFSET(DATA!$AF29,0,($D$48*5)+1))</f>
        <v>6.4555425244636241E-2</v>
      </c>
      <c r="M78" s="91">
        <f ca="1">IF($A78="","",OFFSET(DATA!$AF29,0,($D$48*5)+2))</f>
        <v>-99</v>
      </c>
      <c r="N78" s="91">
        <f ca="1">IF($A78="","",OFFSET(DATA!$AF29,0,($D$48*5)+3))</f>
        <v>6.9628964858429301E-2</v>
      </c>
      <c r="O78" s="91">
        <f ca="1">IF($A78="","",OFFSET(DATA!$AF29,0,($D$48*5)+4))</f>
        <v>-99</v>
      </c>
      <c r="P78" s="91">
        <f t="shared" ca="1" si="5"/>
        <v>6.9628964858429301E-2</v>
      </c>
      <c r="Q78" s="91" t="str">
        <f t="shared" ca="1" si="6"/>
        <v>RASS</v>
      </c>
      <c r="R78" s="91">
        <f>IF($A78="","",DATA!BE29)</f>
        <v>-99</v>
      </c>
      <c r="S78" s="91">
        <f>IF($A78="","",DATA!BI29)</f>
        <v>-99</v>
      </c>
      <c r="T78" s="91">
        <f t="shared" ca="1" si="7"/>
        <v>6.9025004374366011E-2</v>
      </c>
      <c r="U78" s="100">
        <f t="shared" ca="1" si="8"/>
        <v>6.4078369693744877E-2</v>
      </c>
      <c r="V78" s="113">
        <f t="shared" ca="1" si="9"/>
        <v>0.13357732588002344</v>
      </c>
      <c r="W78" s="91">
        <f t="shared" ca="1" si="10"/>
        <v>127</v>
      </c>
      <c r="Y78" s="91" t="str">
        <f ca="1">IF($W78="","",IF(OFFSET(C$53,'Intermediate Data'!$W78,0)=-98,"Unknown",IF(OFFSET(C$53,'Intermediate Data'!$W78,0)=-99,"N/A",OFFSET(C$53,'Intermediate Data'!$W78,0))))</f>
        <v>Security system</v>
      </c>
      <c r="Z78" s="91" t="str">
        <f ca="1">IF($W78="","",IF(OFFSET(D$53,'Intermediate Data'!$W78,0)=-98,"N/A",IF(OFFSET(D$53,'Intermediate Data'!$W78,0)=-99,"N/A",OFFSET(D$53,'Intermediate Data'!$W78,0))))</f>
        <v>N/A</v>
      </c>
      <c r="AA78" s="91">
        <f ca="1">IF($W78="","",IF(OFFSET(E$53,'Intermediate Data'!$W78,0)=-98,"N/A",IF(OFFSET(E$53,'Intermediate Data'!$W78,0)=-99,"N/A",OFFSET(E$53,'Intermediate Data'!$W78,0))))</f>
        <v>0.12599829634246817</v>
      </c>
      <c r="AB78" s="91" t="str">
        <f ca="1">IF($W78="","",IF(OFFSET(F$53,'Intermediate Data'!$W78,0)=-98,"N/A",IF(OFFSET(F$53,'Intermediate Data'!$W78,0)=-99,"N/A",OFFSET(F$53,'Intermediate Data'!$W78,0))))</f>
        <v>N/A</v>
      </c>
      <c r="AC78" s="91">
        <f ca="1">IF($W78="","",IF(OFFSET(G$53,'Intermediate Data'!$W78,0)=-98,"N/A",IF(OFFSET(G$53,'Intermediate Data'!$W78,0)=-99,"N/A",OFFSET(G$53,'Intermediate Data'!$W78,0))))</f>
        <v>0.13852058628509761</v>
      </c>
      <c r="AD78" s="91" t="str">
        <f ca="1">IF($W78="","",IF(OFFSET(H$53,'Intermediate Data'!$W78,0)=-98,"N/A",IF(OFFSET(H$53,'Intermediate Data'!$W78,0)=-99,"N/A",OFFSET(H$53,'Intermediate Data'!$W78,0))))</f>
        <v>N/A</v>
      </c>
      <c r="AE78" s="91">
        <f ca="1">IF($W78="","",IF(OFFSET(I$53,'Intermediate Data'!$W78,0)=-98,"N/A",IF(OFFSET(I$53,'Intermediate Data'!$W78,0)=-99,"N/A",OFFSET(I$53,'Intermediate Data'!$W78,0))))</f>
        <v>0.13852058628509761</v>
      </c>
      <c r="AF78" s="91" t="str">
        <f ca="1">IF($W78="","",IF(OFFSET(J$53,'Intermediate Data'!$W78,0)=-98,"N/A",IF(OFFSET(J$53,'Intermediate Data'!$W78,0)=-99,"N/A",OFFSET(J$53,'Intermediate Data'!$W78,0))))</f>
        <v>RASS</v>
      </c>
      <c r="AG78" s="91" t="str">
        <f ca="1">IF($W78="","",IF(OFFSET(K$53,'Intermediate Data'!$W78,0)=-98,"N/A",IF(OFFSET(K$53,'Intermediate Data'!$W78,0)=-99,"N/A",OFFSET(K$53,'Intermediate Data'!$W78,0))))</f>
        <v>N/A</v>
      </c>
      <c r="AH78" s="91">
        <f ca="1">IF($W78="","",IF(OFFSET(L$53,'Intermediate Data'!$W78,0)=-98,"N/A",IF(OFFSET(L$53,'Intermediate Data'!$W78,0)=-99,"N/A",OFFSET(L$53,'Intermediate Data'!$W78,0))))</f>
        <v>0.12826751231724084</v>
      </c>
      <c r="AI78" s="91" t="str">
        <f ca="1">IF($W78="","",IF(OFFSET(M$53,'Intermediate Data'!$W78,0)=-98,"N/A",IF(OFFSET(M$53,'Intermediate Data'!$W78,0)=-99,"N/A",OFFSET(M$53,'Intermediate Data'!$W78,0))))</f>
        <v>N/A</v>
      </c>
      <c r="AJ78" s="91">
        <f ca="1">IF($W78="","",IF(OFFSET(N$53,'Intermediate Data'!$W78,0)=-98,"N/A",IF(OFFSET(N$53,'Intermediate Data'!$W78,0)=-99,"N/A",OFFSET(N$53,'Intermediate Data'!$W78,0))))</f>
        <v>0.14247251135258887</v>
      </c>
      <c r="AK78" s="91" t="str">
        <f ca="1">IF($W78="","",IF(OFFSET(O$53,'Intermediate Data'!$W78,0)=-98,"N/A",IF(OFFSET(O$53,'Intermediate Data'!$W78,0)=-99,"N/A",OFFSET(O$53,'Intermediate Data'!$W78,0))))</f>
        <v>N/A</v>
      </c>
      <c r="AL78" s="91">
        <f ca="1">IF($W78="","",IF(OFFSET(P$53,'Intermediate Data'!$W78,0)=-98,"N/A",IF(OFFSET(P$53,'Intermediate Data'!$W78,0)=-99,"N/A",OFFSET(P$53,'Intermediate Data'!$W78,0))))</f>
        <v>0.14247251135258887</v>
      </c>
      <c r="AM78" s="91" t="str">
        <f ca="1">IF($W78="","",IF(OFFSET(Q$53,'Intermediate Data'!$W78,0)=-98,"N/A",IF(OFFSET(Q$53,'Intermediate Data'!$W78,0)=-99,"N/A",OFFSET(Q$53,'Intermediate Data'!$W78,0))))</f>
        <v>RASS</v>
      </c>
      <c r="AN78" s="91" t="str">
        <f ca="1">IF($W78="","",IF(OFFSET(R$53,'Intermediate Data'!$W78,0)=-98,"Not published",IF(OFFSET(R$53,'Intermediate Data'!$W78,0)=-99,"No spec",OFFSET(R$53,'Intermediate Data'!$W78,0))))</f>
        <v>No spec</v>
      </c>
      <c r="AO78" s="91" t="str">
        <f ca="1">IF($W78="","",IF(OFFSET(S$53,'Intermediate Data'!$W78,0)=-98,"Unknown",IF(OFFSET(S$53,'Intermediate Data'!$W78,0)=-99,"No spec",OFFSET(S$53,'Intermediate Data'!$W78,0))))</f>
        <v>No spec</v>
      </c>
      <c r="AR78" s="113" t="str">
        <f>IF(AND(DATA!$F29='Intermediate Data'!$AV$46,DATA!$E29="Tier 1"),IF(OR($AU$47=0,$AU$46=1),DATA!A29,IF(AND($AU$47=1,INDEX('Intermediate Data'!$AV$25:$AV$42,MATCH(DATA!$B29,'Intermediate Data'!$AU$25:$AU$42,0))=TRUE),DATA!A29,"")),"")</f>
        <v/>
      </c>
      <c r="AS78" s="113" t="str">
        <f>IF($AR78="","",DATA!B29)</f>
        <v/>
      </c>
      <c r="AT78" s="113" t="str">
        <f>IF(OR($AR78="",DATA!BF29=""),"",DATA!BF29)</f>
        <v/>
      </c>
      <c r="AU78" s="113" t="str">
        <f>IF(OR($AR78="",DATA!BH29=""),"",DATA!BH29)</f>
        <v/>
      </c>
      <c r="AV78" s="113" t="str">
        <f>IF(OR($AR78="",DATA!BI29=""),"",DATA!BI29)</f>
        <v/>
      </c>
      <c r="AW78" s="113" t="str">
        <f>IF(OR($AR78="",DATA!BJ29=""),"",DATA!BJ29)</f>
        <v/>
      </c>
      <c r="AX78" s="113" t="str">
        <f>IF(OR($AR78="",DATA!BK29=""),"",DATA!BK29)</f>
        <v/>
      </c>
      <c r="AY78" s="113" t="str">
        <f>IF($AR78="","",DATA!BO29)</f>
        <v/>
      </c>
      <c r="AZ78" s="113" t="str">
        <f>IF($AR78="","",DATA!BP29)</f>
        <v/>
      </c>
      <c r="BA78" s="113" t="str">
        <f>IF($AR78="","",DATA!BQ29)</f>
        <v/>
      </c>
      <c r="BB78" s="113" t="str">
        <f>IF($AR78="","",DATA!BR29)</f>
        <v/>
      </c>
      <c r="BC78" s="113" t="str">
        <f>IF($AR78="","",DATA!BS29)</f>
        <v/>
      </c>
      <c r="BD78" s="113" t="str">
        <f>IF($AR78="","",DATA!BE29)</f>
        <v/>
      </c>
      <c r="BE78" s="113" t="str">
        <f>IF($AR78="","",DATA!CD29)</f>
        <v/>
      </c>
      <c r="BF78" s="113" t="str">
        <f>IF($AR78="","",DATA!CF29)</f>
        <v/>
      </c>
      <c r="BG78" s="113" t="str">
        <f>IF($AR78="","",DATA!CG29)</f>
        <v/>
      </c>
      <c r="BH78" s="113" t="str">
        <f>IF($AR78="","",DATA!CI29)</f>
        <v/>
      </c>
      <c r="BI78" s="113" t="str">
        <f>IF($AR78="","",DATA!CK29)</f>
        <v/>
      </c>
      <c r="BJ78" s="179" t="str">
        <f>IF($AR78="","",DATA!CL29)</f>
        <v/>
      </c>
      <c r="BK78" s="179" t="str">
        <f>IF($AR78="","",DATA!CN29)</f>
        <v/>
      </c>
      <c r="BL78" s="114" t="str">
        <f t="shared" si="11"/>
        <v/>
      </c>
      <c r="BM78" s="91" t="str">
        <f t="shared" ca="1" si="2"/>
        <v/>
      </c>
      <c r="BN78" s="100" t="str">
        <f t="shared" si="12"/>
        <v/>
      </c>
      <c r="BO78" s="91" t="str">
        <f t="shared" ca="1" si="13"/>
        <v/>
      </c>
      <c r="BP78" s="91" t="str">
        <f t="shared" ca="1" si="14"/>
        <v/>
      </c>
      <c r="BR78" s="91" t="str">
        <f ca="1">IF($BP78="","",IF(OFFSET(AS$53,'Intermediate Data'!$BP78,0)=-98,"Unknown",IF(OFFSET(AS$53,'Intermediate Data'!$BP78,0)=-99,"N/A",OFFSET(AS$53,'Intermediate Data'!$BP78,0))))</f>
        <v/>
      </c>
      <c r="BS78" s="91" t="str">
        <f ca="1">IF($BP78="","",IF(OFFSET(AT$53,'Intermediate Data'!$BP78,0)=-98,"Not collected",IF(OFFSET(AT$53,'Intermediate Data'!$BP78,0)=-99,"N/A",OFFSET(AT$53,'Intermediate Data'!$BP78,0))))</f>
        <v/>
      </c>
      <c r="BT78" s="91" t="str">
        <f ca="1">IF($BP78="","",IF(OFFSET(AU$53,'Intermediate Data'!$BP78,0)=-98,"Unknown",IF(OFFSET(AU$53,'Intermediate Data'!$BP78,0)=-99,"N/A",OFFSET(AU$53,'Intermediate Data'!$BP78,0))))</f>
        <v/>
      </c>
      <c r="BU78" s="127" t="str">
        <f ca="1">IF($BP78="","",IF(OFFSET(AV$53,'Intermediate Data'!$BP78,0)=-98,"Unknown",IF(OFFSET(AV$53,'Intermediate Data'!$BP78,0)=-99,"No spec",OFFSET(AV$53,'Intermediate Data'!$BP78,0))))</f>
        <v/>
      </c>
      <c r="BV78" s="127" t="str">
        <f ca="1">IF($BP78="","",IF(OFFSET(AW$53,'Intermediate Data'!$BP78,0)=-98,"Unknown",IF(OFFSET(AW$53,'Intermediate Data'!$BP78,0)=-99,"N/A",OFFSET(AW$53,'Intermediate Data'!$BP78,0))))</f>
        <v/>
      </c>
      <c r="BW78" s="91" t="str">
        <f ca="1">IF($BP78="","",IF(OFFSET(AX$53,'Intermediate Data'!$BP78,0)=-98,"Unknown",IF(OFFSET(AX$53,'Intermediate Data'!$BP78,0)=-99,"N/A",OFFSET(AX$53,'Intermediate Data'!$BP78,0))))</f>
        <v/>
      </c>
      <c r="BX78" s="91" t="str">
        <f ca="1">IF($BP78="","",IF(OFFSET(AY$53,'Intermediate Data'!$BP78,$AU$48)=-98,"Unknown",IF(OFFSET(AY$53,'Intermediate Data'!$BP78,$AU$48)=-99,"N/A",OFFSET(AY$53,'Intermediate Data'!$BP78,$AU$48))))</f>
        <v/>
      </c>
      <c r="BY78" s="91" t="str">
        <f ca="1">IF($BP78="","",IF(OFFSET(BD$53,'Intermediate Data'!$BP78,0)=-98,"Not published",IF(OFFSET(BD$53,'Intermediate Data'!$BP78,0)=-99,"No spec",OFFSET(BD$53,'Intermediate Data'!$BP78,0))))</f>
        <v/>
      </c>
      <c r="BZ78" s="115" t="str">
        <f ca="1">IF($BP78="","",IF(OFFSET(BE$53,'Intermediate Data'!$BP78,0)=-98,"Unknown",IF(OFFSET(BE$53,'Intermediate Data'!$BP78,0)=-99,"N/A",OFFSET(BE$53,'Intermediate Data'!$BP78,0))))</f>
        <v/>
      </c>
      <c r="CA78" s="115" t="str">
        <f ca="1">IF($BP78="","",IF(OFFSET(BF$53,'Intermediate Data'!$BP78,0)=-98,"Unknown",IF(OFFSET(BF$53,'Intermediate Data'!$BP78,0)=-99,"N/A",OFFSET(BF$53,'Intermediate Data'!$BP78,0))))</f>
        <v/>
      </c>
      <c r="CB78" s="115" t="str">
        <f ca="1">IF($BP78="","",IF(OFFSET(BG$53,'Intermediate Data'!$BP78,0)=-98,"Unknown",IF(OFFSET(BG$53,'Intermediate Data'!$BP78,0)=-99,"N/A",OFFSET(BG$53,'Intermediate Data'!$BP78,0))))</f>
        <v/>
      </c>
      <c r="CC78" s="115" t="str">
        <f ca="1">IF($BP78="","",IF(OFFSET(BH$53,'Intermediate Data'!$BP78,0)=-98,"Unknown",IF(OFFSET(BH$53,'Intermediate Data'!$BP78,0)=-99,"N/A",OFFSET(BH$53,'Intermediate Data'!$BP78,0))))</f>
        <v/>
      </c>
      <c r="CD78" s="115" t="str">
        <f ca="1">IF($BP78="","",IF(OFFSET(BI$53,'Intermediate Data'!$BP78,0)=-98,"Unknown",IF(OFFSET(BI$53,'Intermediate Data'!$BP78,0)=-99,"N/A",OFFSET(BI$53,'Intermediate Data'!$BP78,0))))</f>
        <v/>
      </c>
      <c r="CE78" s="115" t="str">
        <f ca="1">IF($BP78="","",IF(OFFSET(BJ$53,'Intermediate Data'!$BP78,0)=-98,"Unknown",IF(OFFSET(BJ$53,'Intermediate Data'!$BP78,0)=-99,"N/A",OFFSET(BJ$53,'Intermediate Data'!$BP78,0))))</f>
        <v/>
      </c>
      <c r="CF78" s="115" t="str">
        <f ca="1">IF($BP78="","",IF(OFFSET(BK$53,'Intermediate Data'!$BP78,0)=-98,"Unknown",IF(OFFSET(BK$53,'Intermediate Data'!$BP78,0)=-99,"N/A",OFFSET(BK$53,'Intermediate Data'!$BP78,0))))</f>
        <v/>
      </c>
      <c r="CG78" s="115" t="str">
        <f ca="1">IF($BP78="","",IF(OFFSET(BL$53,'Intermediate Data'!$BP78,0)=-98,"Unknown",IF(OFFSET(BL$53,'Intermediate Data'!$BP78,0)=-99,"N/A",OFFSET(BL$53,'Intermediate Data'!$BP78,0))))</f>
        <v/>
      </c>
    </row>
    <row r="79" spans="1:85" x14ac:dyDescent="0.2">
      <c r="A79" s="91">
        <f>IF(DATA!F30='Intermediate Data'!$E$46,IF(OR($E$47=$C$27,$E$46=$B$4),DATA!A30,IF($G$47=DATA!D30,DATA!A30,"")),"")</f>
        <v>26</v>
      </c>
      <c r="B79" s="91">
        <f>IF($A79="","",DATA!CS30)</f>
        <v>14</v>
      </c>
      <c r="C79" s="91" t="str">
        <f>IF($A79="","",DATA!B30)</f>
        <v>Vacuum cleaner - Built-in</v>
      </c>
      <c r="D79" s="91">
        <f ca="1">IF($A79="","",OFFSET(DATA!$G30,0,($D$48*5)))</f>
        <v>-99</v>
      </c>
      <c r="E79" s="91">
        <f ca="1">IF($A79="","",OFFSET(DATA!$G30,0,($D$48*5)+1))</f>
        <v>-99</v>
      </c>
      <c r="F79" s="91">
        <f ca="1">IF($A79="","",OFFSET(DATA!$G30,0,($D$48*5)+2))</f>
        <v>-99</v>
      </c>
      <c r="G79" s="91">
        <f ca="1">IF($A79="","",OFFSET(DATA!$G30,0,($D$48*5)+3))</f>
        <v>-99</v>
      </c>
      <c r="H79" s="91">
        <f ca="1">IF($A79="","",OFFSET(DATA!$G30,0,($D$48*5)+4))</f>
        <v>-99</v>
      </c>
      <c r="I79" s="91">
        <f t="shared" ca="1" si="3"/>
        <v>-99</v>
      </c>
      <c r="J79" s="91" t="str">
        <f t="shared" ca="1" si="4"/>
        <v/>
      </c>
      <c r="K79" s="91">
        <f ca="1">IF($A79="","",OFFSET(DATA!$AF30,0,($D$48*5)))</f>
        <v>-99</v>
      </c>
      <c r="L79" s="91">
        <f ca="1">IF($A79="","",OFFSET(DATA!$AF30,0,($D$48*5)+1))</f>
        <v>-99</v>
      </c>
      <c r="M79" s="91">
        <f ca="1">IF($A79="","",OFFSET(DATA!$AF30,0,($D$48*5)+2))</f>
        <v>-99</v>
      </c>
      <c r="N79" s="91">
        <f ca="1">IF($A79="","",OFFSET(DATA!$AF30,0,($D$48*5)+3))</f>
        <v>-99</v>
      </c>
      <c r="O79" s="91">
        <f ca="1">IF($A79="","",OFFSET(DATA!$AF30,0,($D$48*5)+4))</f>
        <v>-99</v>
      </c>
      <c r="P79" s="91">
        <f t="shared" ca="1" si="5"/>
        <v>-99</v>
      </c>
      <c r="Q79" s="91" t="str">
        <f t="shared" ca="1" si="6"/>
        <v/>
      </c>
      <c r="R79" s="91">
        <f>IF($A79="","",DATA!BE30)</f>
        <v>-99</v>
      </c>
      <c r="S79" s="91">
        <f>IF($A79="","",DATA!BI30)</f>
        <v>-99</v>
      </c>
      <c r="T79" s="91">
        <f t="shared" ca="1" si="7"/>
        <v>-99</v>
      </c>
      <c r="U79" s="100">
        <f t="shared" ca="1" si="8"/>
        <v>-99.009899999210006</v>
      </c>
      <c r="V79" s="113">
        <f t="shared" ca="1" si="9"/>
        <v>0.12369721832462181</v>
      </c>
      <c r="W79" s="91">
        <f t="shared" ca="1" si="10"/>
        <v>78</v>
      </c>
      <c r="Y79" s="91" t="str">
        <f ca="1">IF($W79="","",IF(OFFSET(C$53,'Intermediate Data'!$W79,0)=-98,"Unknown",IF(OFFSET(C$53,'Intermediate Data'!$W79,0)=-99,"N/A",OFFSET(C$53,'Intermediate Data'!$W79,0))))</f>
        <v>Primary electric heat</v>
      </c>
      <c r="Z79" s="91">
        <f ca="1">IF($W79="","",IF(OFFSET(D$53,'Intermediate Data'!$W79,0)=-98,"N/A",IF(OFFSET(D$53,'Intermediate Data'!$W79,0)=-99,"N/A",OFFSET(D$53,'Intermediate Data'!$W79,0))))</f>
        <v>6.0191999999999996E-2</v>
      </c>
      <c r="AA79" s="91">
        <f ca="1">IF($W79="","",IF(OFFSET(E$53,'Intermediate Data'!$W79,0)=-98,"N/A",IF(OFFSET(E$53,'Intermediate Data'!$W79,0)=-99,"N/A",OFFSET(E$53,'Intermediate Data'!$W79,0))))</f>
        <v>0.10106100888358101</v>
      </c>
      <c r="AB79" s="91">
        <f ca="1">IF($W79="","",IF(OFFSET(F$53,'Intermediate Data'!$W79,0)=-98,"N/A",IF(OFFSET(F$53,'Intermediate Data'!$W79,0)=-99,"N/A",OFFSET(F$53,'Intermediate Data'!$W79,0))))</f>
        <v>0.112661</v>
      </c>
      <c r="AC79" s="91">
        <f ca="1">IF($W79="","",IF(OFFSET(G$53,'Intermediate Data'!$W79,0)=-98,"N/A",IF(OFFSET(G$53,'Intermediate Data'!$W79,0)=-99,"N/A",OFFSET(G$53,'Intermediate Data'!$W79,0))))</f>
        <v>5.069545329760243E-2</v>
      </c>
      <c r="AD79" s="91">
        <f ca="1">IF($W79="","",IF(OFFSET(H$53,'Intermediate Data'!$W79,0)=-98,"N/A",IF(OFFSET(H$53,'Intermediate Data'!$W79,0)=-99,"N/A",OFFSET(H$53,'Intermediate Data'!$W79,0))))</f>
        <v>0.12864200000000001</v>
      </c>
      <c r="AE79" s="91">
        <f ca="1">IF($W79="","",IF(OFFSET(I$53,'Intermediate Data'!$W79,0)=-98,"N/A",IF(OFFSET(I$53,'Intermediate Data'!$W79,0)=-99,"N/A",OFFSET(I$53,'Intermediate Data'!$W79,0))))</f>
        <v>0.12864200000000001</v>
      </c>
      <c r="AF79" s="91" t="str">
        <f ca="1">IF($W79="","",IF(OFFSET(J$53,'Intermediate Data'!$W79,0)=-98,"N/A",IF(OFFSET(J$53,'Intermediate Data'!$W79,0)=-99,"N/A",OFFSET(J$53,'Intermediate Data'!$W79,0))))</f>
        <v>CLASS</v>
      </c>
      <c r="AG79" s="91" t="str">
        <f ca="1">IF($W79="","",IF(OFFSET(K$53,'Intermediate Data'!$W79,0)=-98,"N/A",IF(OFFSET(K$53,'Intermediate Data'!$W79,0)=-99,"N/A",OFFSET(K$53,'Intermediate Data'!$W79,0))))</f>
        <v>N/A</v>
      </c>
      <c r="AH79" s="91" t="str">
        <f ca="1">IF($W79="","",IF(OFFSET(L$53,'Intermediate Data'!$W79,0)=-98,"N/A",IF(OFFSET(L$53,'Intermediate Data'!$W79,0)=-99,"N/A",OFFSET(L$53,'Intermediate Data'!$W79,0))))</f>
        <v>N/A</v>
      </c>
      <c r="AI79" s="91" t="str">
        <f ca="1">IF($W79="","",IF(OFFSET(M$53,'Intermediate Data'!$W79,0)=-98,"N/A",IF(OFFSET(M$53,'Intermediate Data'!$W79,0)=-99,"N/A",OFFSET(M$53,'Intermediate Data'!$W79,0))))</f>
        <v>N/A</v>
      </c>
      <c r="AJ79" s="91" t="str">
        <f ca="1">IF($W79="","",IF(OFFSET(N$53,'Intermediate Data'!$W79,0)=-98,"N/A",IF(OFFSET(N$53,'Intermediate Data'!$W79,0)=-99,"N/A",OFFSET(N$53,'Intermediate Data'!$W79,0))))</f>
        <v>N/A</v>
      </c>
      <c r="AK79" s="91" t="str">
        <f ca="1">IF($W79="","",IF(OFFSET(O$53,'Intermediate Data'!$W79,0)=-98,"N/A",IF(OFFSET(O$53,'Intermediate Data'!$W79,0)=-99,"N/A",OFFSET(O$53,'Intermediate Data'!$W79,0))))</f>
        <v>N/A</v>
      </c>
      <c r="AL79" s="91" t="str">
        <f ca="1">IF($W79="","",IF(OFFSET(P$53,'Intermediate Data'!$W79,0)=-98,"N/A",IF(OFFSET(P$53,'Intermediate Data'!$W79,0)=-99,"N/A",OFFSET(P$53,'Intermediate Data'!$W79,0))))</f>
        <v>N/A</v>
      </c>
      <c r="AM79" s="91" t="str">
        <f ca="1">IF($W79="","",IF(OFFSET(Q$53,'Intermediate Data'!$W79,0)=-98,"N/A",IF(OFFSET(Q$53,'Intermediate Data'!$W79,0)=-99,"N/A",OFFSET(Q$53,'Intermediate Data'!$W79,0))))</f>
        <v/>
      </c>
      <c r="AN79" s="91">
        <f ca="1">IF($W79="","",IF(OFFSET(R$53,'Intermediate Data'!$W79,0)=-98,"Not published",IF(OFFSET(R$53,'Intermediate Data'!$W79,0)=-99,"No spec",OFFSET(R$53,'Intermediate Data'!$W79,0))))</f>
        <v>0.28000000000000003</v>
      </c>
      <c r="AO79" s="91" t="str">
        <f ca="1">IF($W79="","",IF(OFFSET(S$53,'Intermediate Data'!$W79,0)=-98,"Unknown",IF(OFFSET(S$53,'Intermediate Data'!$W79,0)=-99,"No spec",OFFSET(S$53,'Intermediate Data'!$W79,0))))</f>
        <v>Unknown</v>
      </c>
      <c r="AR79" s="113" t="str">
        <f>IF(AND(DATA!$F30='Intermediate Data'!$AV$46,DATA!$E30="Tier 1"),IF(OR($AU$47=0,$AU$46=1),DATA!A30,IF(AND($AU$47=1,INDEX('Intermediate Data'!$AV$25:$AV$42,MATCH(DATA!$B30,'Intermediate Data'!$AU$25:$AU$42,0))=TRUE),DATA!A30,"")),"")</f>
        <v/>
      </c>
      <c r="AS79" s="113" t="str">
        <f>IF($AR79="","",DATA!B30)</f>
        <v/>
      </c>
      <c r="AT79" s="113" t="str">
        <f>IF(OR($AR79="",DATA!BF30=""),"",DATA!BF30)</f>
        <v/>
      </c>
      <c r="AU79" s="113" t="str">
        <f>IF(OR($AR79="",DATA!BH30=""),"",DATA!BH30)</f>
        <v/>
      </c>
      <c r="AV79" s="113" t="str">
        <f>IF(OR($AR79="",DATA!BI30=""),"",DATA!BI30)</f>
        <v/>
      </c>
      <c r="AW79" s="113" t="str">
        <f>IF(OR($AR79="",DATA!BJ30=""),"",DATA!BJ30)</f>
        <v/>
      </c>
      <c r="AX79" s="113" t="str">
        <f>IF(OR($AR79="",DATA!BK30=""),"",DATA!BK30)</f>
        <v/>
      </c>
      <c r="AY79" s="113" t="str">
        <f>IF($AR79="","",DATA!BO30)</f>
        <v/>
      </c>
      <c r="AZ79" s="113" t="str">
        <f>IF($AR79="","",DATA!BP30)</f>
        <v/>
      </c>
      <c r="BA79" s="113" t="str">
        <f>IF($AR79="","",DATA!BQ30)</f>
        <v/>
      </c>
      <c r="BB79" s="113" t="str">
        <f>IF($AR79="","",DATA!BR30)</f>
        <v/>
      </c>
      <c r="BC79" s="113" t="str">
        <f>IF($AR79="","",DATA!BS30)</f>
        <v/>
      </c>
      <c r="BD79" s="113" t="str">
        <f>IF($AR79="","",DATA!BE30)</f>
        <v/>
      </c>
      <c r="BE79" s="113" t="str">
        <f>IF($AR79="","",DATA!CD30)</f>
        <v/>
      </c>
      <c r="BF79" s="113" t="str">
        <f>IF($AR79="","",DATA!CF30)</f>
        <v/>
      </c>
      <c r="BG79" s="113" t="str">
        <f>IF($AR79="","",DATA!CG30)</f>
        <v/>
      </c>
      <c r="BH79" s="113" t="str">
        <f>IF($AR79="","",DATA!CI30)</f>
        <v/>
      </c>
      <c r="BI79" s="113" t="str">
        <f>IF($AR79="","",DATA!CK30)</f>
        <v/>
      </c>
      <c r="BJ79" s="179" t="str">
        <f>IF($AR79="","",DATA!CL30)</f>
        <v/>
      </c>
      <c r="BK79" s="179" t="str">
        <f>IF($AR79="","",DATA!CN30)</f>
        <v/>
      </c>
      <c r="BL79" s="114" t="str">
        <f t="shared" si="11"/>
        <v/>
      </c>
      <c r="BM79" s="91" t="str">
        <f t="shared" ca="1" si="2"/>
        <v/>
      </c>
      <c r="BN79" s="100" t="str">
        <f t="shared" si="12"/>
        <v/>
      </c>
      <c r="BO79" s="91" t="str">
        <f t="shared" ca="1" si="13"/>
        <v/>
      </c>
      <c r="BP79" s="91" t="str">
        <f t="shared" ca="1" si="14"/>
        <v/>
      </c>
      <c r="BR79" s="91" t="str">
        <f ca="1">IF($BP79="","",IF(OFFSET(AS$53,'Intermediate Data'!$BP79,0)=-98,"Unknown",IF(OFFSET(AS$53,'Intermediate Data'!$BP79,0)=-99,"N/A",OFFSET(AS$53,'Intermediate Data'!$BP79,0))))</f>
        <v/>
      </c>
      <c r="BS79" s="91" t="str">
        <f ca="1">IF($BP79="","",IF(OFFSET(AT$53,'Intermediate Data'!$BP79,0)=-98,"Not collected",IF(OFFSET(AT$53,'Intermediate Data'!$BP79,0)=-99,"N/A",OFFSET(AT$53,'Intermediate Data'!$BP79,0))))</f>
        <v/>
      </c>
      <c r="BT79" s="91" t="str">
        <f ca="1">IF($BP79="","",IF(OFFSET(AU$53,'Intermediate Data'!$BP79,0)=-98,"Unknown",IF(OFFSET(AU$53,'Intermediate Data'!$BP79,0)=-99,"N/A",OFFSET(AU$53,'Intermediate Data'!$BP79,0))))</f>
        <v/>
      </c>
      <c r="BU79" s="127" t="str">
        <f ca="1">IF($BP79="","",IF(OFFSET(AV$53,'Intermediate Data'!$BP79,0)=-98,"Unknown",IF(OFFSET(AV$53,'Intermediate Data'!$BP79,0)=-99,"No spec",OFFSET(AV$53,'Intermediate Data'!$BP79,0))))</f>
        <v/>
      </c>
      <c r="BV79" s="127" t="str">
        <f ca="1">IF($BP79="","",IF(OFFSET(AW$53,'Intermediate Data'!$BP79,0)=-98,"Unknown",IF(OFFSET(AW$53,'Intermediate Data'!$BP79,0)=-99,"N/A",OFFSET(AW$53,'Intermediate Data'!$BP79,0))))</f>
        <v/>
      </c>
      <c r="BW79" s="91" t="str">
        <f ca="1">IF($BP79="","",IF(OFFSET(AX$53,'Intermediate Data'!$BP79,0)=-98,"Unknown",IF(OFFSET(AX$53,'Intermediate Data'!$BP79,0)=-99,"N/A",OFFSET(AX$53,'Intermediate Data'!$BP79,0))))</f>
        <v/>
      </c>
      <c r="BX79" s="91" t="str">
        <f ca="1">IF($BP79="","",IF(OFFSET(AY$53,'Intermediate Data'!$BP79,$AU$48)=-98,"Unknown",IF(OFFSET(AY$53,'Intermediate Data'!$BP79,$AU$48)=-99,"N/A",OFFSET(AY$53,'Intermediate Data'!$BP79,$AU$48))))</f>
        <v/>
      </c>
      <c r="BY79" s="91" t="str">
        <f ca="1">IF($BP79="","",IF(OFFSET(BD$53,'Intermediate Data'!$BP79,0)=-98,"Not published",IF(OFFSET(BD$53,'Intermediate Data'!$BP79,0)=-99,"No spec",OFFSET(BD$53,'Intermediate Data'!$BP79,0))))</f>
        <v/>
      </c>
      <c r="BZ79" s="115" t="str">
        <f ca="1">IF($BP79="","",IF(OFFSET(BE$53,'Intermediate Data'!$BP79,0)=-98,"Unknown",IF(OFFSET(BE$53,'Intermediate Data'!$BP79,0)=-99,"N/A",OFFSET(BE$53,'Intermediate Data'!$BP79,0))))</f>
        <v/>
      </c>
      <c r="CA79" s="115" t="str">
        <f ca="1">IF($BP79="","",IF(OFFSET(BF$53,'Intermediate Data'!$BP79,0)=-98,"Unknown",IF(OFFSET(BF$53,'Intermediate Data'!$BP79,0)=-99,"N/A",OFFSET(BF$53,'Intermediate Data'!$BP79,0))))</f>
        <v/>
      </c>
      <c r="CB79" s="115" t="str">
        <f ca="1">IF($BP79="","",IF(OFFSET(BG$53,'Intermediate Data'!$BP79,0)=-98,"Unknown",IF(OFFSET(BG$53,'Intermediate Data'!$BP79,0)=-99,"N/A",OFFSET(BG$53,'Intermediate Data'!$BP79,0))))</f>
        <v/>
      </c>
      <c r="CC79" s="115" t="str">
        <f ca="1">IF($BP79="","",IF(OFFSET(BH$53,'Intermediate Data'!$BP79,0)=-98,"Unknown",IF(OFFSET(BH$53,'Intermediate Data'!$BP79,0)=-99,"N/A",OFFSET(BH$53,'Intermediate Data'!$BP79,0))))</f>
        <v/>
      </c>
      <c r="CD79" s="115" t="str">
        <f ca="1">IF($BP79="","",IF(OFFSET(BI$53,'Intermediate Data'!$BP79,0)=-98,"Unknown",IF(OFFSET(BI$53,'Intermediate Data'!$BP79,0)=-99,"N/A",OFFSET(BI$53,'Intermediate Data'!$BP79,0))))</f>
        <v/>
      </c>
      <c r="CE79" s="115" t="str">
        <f ca="1">IF($BP79="","",IF(OFFSET(BJ$53,'Intermediate Data'!$BP79,0)=-98,"Unknown",IF(OFFSET(BJ$53,'Intermediate Data'!$BP79,0)=-99,"N/A",OFFSET(BJ$53,'Intermediate Data'!$BP79,0))))</f>
        <v/>
      </c>
      <c r="CF79" s="115" t="str">
        <f ca="1">IF($BP79="","",IF(OFFSET(BK$53,'Intermediate Data'!$BP79,0)=-98,"Unknown",IF(OFFSET(BK$53,'Intermediate Data'!$BP79,0)=-99,"N/A",OFFSET(BK$53,'Intermediate Data'!$BP79,0))))</f>
        <v/>
      </c>
      <c r="CG79" s="115" t="str">
        <f ca="1">IF($BP79="","",IF(OFFSET(BL$53,'Intermediate Data'!$BP79,0)=-98,"Unknown",IF(OFFSET(BL$53,'Intermediate Data'!$BP79,0)=-99,"N/A",OFFSET(BL$53,'Intermediate Data'!$BP79,0))))</f>
        <v/>
      </c>
    </row>
    <row r="80" spans="1:85" x14ac:dyDescent="0.2">
      <c r="A80" s="91">
        <f>IF(DATA!F31='Intermediate Data'!$E$46,IF(OR($E$47=$C$27,$E$46=$B$4),DATA!A31,IF($G$47=DATA!D31,DATA!A31,"")),"")</f>
        <v>27</v>
      </c>
      <c r="B80" s="91">
        <f>IF($A80="","",DATA!CS31)</f>
        <v>13</v>
      </c>
      <c r="C80" s="91" t="str">
        <f>IF($A80="","",DATA!B31)</f>
        <v>Vacuum cleaner - Portable</v>
      </c>
      <c r="D80" s="91">
        <f ca="1">IF($A80="","",OFFSET(DATA!$G31,0,($D$48*5)))</f>
        <v>-99</v>
      </c>
      <c r="E80" s="91">
        <f ca="1">IF($A80="","",OFFSET(DATA!$G31,0,($D$48*5)+1))</f>
        <v>-99</v>
      </c>
      <c r="F80" s="91">
        <f ca="1">IF($A80="","",OFFSET(DATA!$G31,0,($D$48*5)+2))</f>
        <v>-99</v>
      </c>
      <c r="G80" s="91">
        <f ca="1">IF($A80="","",OFFSET(DATA!$G31,0,($D$48*5)+3))</f>
        <v>-99</v>
      </c>
      <c r="H80" s="91">
        <f ca="1">IF($A80="","",OFFSET(DATA!$G31,0,($D$48*5)+4))</f>
        <v>-99</v>
      </c>
      <c r="I80" s="91">
        <f t="shared" ca="1" si="3"/>
        <v>-99</v>
      </c>
      <c r="J80" s="91" t="str">
        <f t="shared" ca="1" si="4"/>
        <v/>
      </c>
      <c r="K80" s="91">
        <f ca="1">IF($A80="","",OFFSET(DATA!$AF31,0,($D$48*5)))</f>
        <v>-99</v>
      </c>
      <c r="L80" s="91">
        <f ca="1">IF($A80="","",OFFSET(DATA!$AF31,0,($D$48*5)+1))</f>
        <v>-99</v>
      </c>
      <c r="M80" s="91">
        <f ca="1">IF($A80="","",OFFSET(DATA!$AF31,0,($D$48*5)+2))</f>
        <v>-99</v>
      </c>
      <c r="N80" s="91">
        <f ca="1">IF($A80="","",OFFSET(DATA!$AF31,0,($D$48*5)+3))</f>
        <v>-99</v>
      </c>
      <c r="O80" s="91">
        <f ca="1">IF($A80="","",OFFSET(DATA!$AF31,0,($D$48*5)+4))</f>
        <v>-99</v>
      </c>
      <c r="P80" s="91">
        <f t="shared" ca="1" si="5"/>
        <v>-99</v>
      </c>
      <c r="Q80" s="91" t="str">
        <f t="shared" ca="1" si="6"/>
        <v/>
      </c>
      <c r="R80" s="91">
        <f>IF($A80="","",DATA!BE31)</f>
        <v>-99</v>
      </c>
      <c r="S80" s="91">
        <f>IF($A80="","",DATA!BI31)</f>
        <v>-99</v>
      </c>
      <c r="T80" s="91">
        <f t="shared" ca="1" si="7"/>
        <v>-99</v>
      </c>
      <c r="U80" s="100">
        <f t="shared" ca="1" si="8"/>
        <v>-99.009899999200002</v>
      </c>
      <c r="V80" s="113">
        <f t="shared" ca="1" si="9"/>
        <v>0.12251470138211515</v>
      </c>
      <c r="W80" s="91">
        <f t="shared" ca="1" si="10"/>
        <v>98</v>
      </c>
      <c r="Y80" s="91" t="str">
        <f ca="1">IF($W80="","",IF(OFFSET(C$53,'Intermediate Data'!$W80,0)=-98,"Unknown",IF(OFFSET(C$53,'Intermediate Data'!$W80,0)=-99,"N/A",OFFSET(C$53,'Intermediate Data'!$W80,0))))</f>
        <v>Uninterruptible power supply</v>
      </c>
      <c r="Z80" s="91" t="str">
        <f ca="1">IF($W80="","",IF(OFFSET(D$53,'Intermediate Data'!$W80,0)=-98,"N/A",IF(OFFSET(D$53,'Intermediate Data'!$W80,0)=-99,"N/A",OFFSET(D$53,'Intermediate Data'!$W80,0))))</f>
        <v>N/A</v>
      </c>
      <c r="AA80" s="91" t="str">
        <f ca="1">IF($W80="","",IF(OFFSET(E$53,'Intermediate Data'!$W80,0)=-98,"N/A",IF(OFFSET(E$53,'Intermediate Data'!$W80,0)=-99,"N/A",OFFSET(E$53,'Intermediate Data'!$W80,0))))</f>
        <v>N/A</v>
      </c>
      <c r="AB80" s="91" t="str">
        <f ca="1">IF($W80="","",IF(OFFSET(F$53,'Intermediate Data'!$W80,0)=-98,"N/A",IF(OFFSET(F$53,'Intermediate Data'!$W80,0)=-99,"N/A",OFFSET(F$53,'Intermediate Data'!$W80,0))))</f>
        <v>N/A</v>
      </c>
      <c r="AC80" s="91">
        <f ca="1">IF($W80="","",IF(OFFSET(G$53,'Intermediate Data'!$W80,0)=-98,"N/A",IF(OFFSET(G$53,'Intermediate Data'!$W80,0)=-99,"N/A",OFFSET(G$53,'Intermediate Data'!$W80,0))))</f>
        <v>0.12944048176150891</v>
      </c>
      <c r="AD80" s="91" t="str">
        <f ca="1">IF($W80="","",IF(OFFSET(H$53,'Intermediate Data'!$W80,0)=-98,"N/A",IF(OFFSET(H$53,'Intermediate Data'!$W80,0)=-99,"N/A",OFFSET(H$53,'Intermediate Data'!$W80,0))))</f>
        <v>N/A</v>
      </c>
      <c r="AE80" s="91">
        <f ca="1">IF($W80="","",IF(OFFSET(I$53,'Intermediate Data'!$W80,0)=-98,"N/A",IF(OFFSET(I$53,'Intermediate Data'!$W80,0)=-99,"N/A",OFFSET(I$53,'Intermediate Data'!$W80,0))))</f>
        <v>0.12944048176150891</v>
      </c>
      <c r="AF80" s="91" t="str">
        <f ca="1">IF($W80="","",IF(OFFSET(J$53,'Intermediate Data'!$W80,0)=-98,"N/A",IF(OFFSET(J$53,'Intermediate Data'!$W80,0)=-99,"N/A",OFFSET(J$53,'Intermediate Data'!$W80,0))))</f>
        <v>RASS</v>
      </c>
      <c r="AG80" s="91" t="str">
        <f ca="1">IF($W80="","",IF(OFFSET(K$53,'Intermediate Data'!$W80,0)=-98,"N/A",IF(OFFSET(K$53,'Intermediate Data'!$W80,0)=-99,"N/A",OFFSET(K$53,'Intermediate Data'!$W80,0))))</f>
        <v>N/A</v>
      </c>
      <c r="AH80" s="91" t="str">
        <f ca="1">IF($W80="","",IF(OFFSET(L$53,'Intermediate Data'!$W80,0)=-98,"N/A",IF(OFFSET(L$53,'Intermediate Data'!$W80,0)=-99,"N/A",OFFSET(L$53,'Intermediate Data'!$W80,0))))</f>
        <v>N/A</v>
      </c>
      <c r="AI80" s="91" t="str">
        <f ca="1">IF($W80="","",IF(OFFSET(M$53,'Intermediate Data'!$W80,0)=-98,"N/A",IF(OFFSET(M$53,'Intermediate Data'!$W80,0)=-99,"N/A",OFFSET(M$53,'Intermediate Data'!$W80,0))))</f>
        <v>N/A</v>
      </c>
      <c r="AJ80" s="91">
        <f ca="1">IF($W80="","",IF(OFFSET(N$53,'Intermediate Data'!$W80,0)=-98,"N/A",IF(OFFSET(N$53,'Intermediate Data'!$W80,0)=-99,"N/A",OFFSET(N$53,'Intermediate Data'!$W80,0))))</f>
        <v>0.16293009710065778</v>
      </c>
      <c r="AK80" s="91" t="str">
        <f ca="1">IF($W80="","",IF(OFFSET(O$53,'Intermediate Data'!$W80,0)=-98,"N/A",IF(OFFSET(O$53,'Intermediate Data'!$W80,0)=-99,"N/A",OFFSET(O$53,'Intermediate Data'!$W80,0))))</f>
        <v>N/A</v>
      </c>
      <c r="AL80" s="91">
        <f ca="1">IF($W80="","",IF(OFFSET(P$53,'Intermediate Data'!$W80,0)=-98,"N/A",IF(OFFSET(P$53,'Intermediate Data'!$W80,0)=-99,"N/A",OFFSET(P$53,'Intermediate Data'!$W80,0))))</f>
        <v>0.16293009710065778</v>
      </c>
      <c r="AM80" s="91" t="str">
        <f ca="1">IF($W80="","",IF(OFFSET(Q$53,'Intermediate Data'!$W80,0)=-98,"N/A",IF(OFFSET(Q$53,'Intermediate Data'!$W80,0)=-99,"N/A",OFFSET(Q$53,'Intermediate Data'!$W80,0))))</f>
        <v>RASS</v>
      </c>
      <c r="AN80" s="91" t="str">
        <f ca="1">IF($W80="","",IF(OFFSET(R$53,'Intermediate Data'!$W80,0)=-98,"Not published",IF(OFFSET(R$53,'Intermediate Data'!$W80,0)=-99,"No spec",OFFSET(R$53,'Intermediate Data'!$W80,0))))</f>
        <v>Not published</v>
      </c>
      <c r="AO80" s="91">
        <f ca="1">IF($W80="","",IF(OFFSET(S$53,'Intermediate Data'!$W80,0)=-98,"Unknown",IF(OFFSET(S$53,'Intermediate Data'!$W80,0)=-99,"No spec",OFFSET(S$53,'Intermediate Data'!$W80,0))))</f>
        <v>40</v>
      </c>
      <c r="AR80" s="113" t="str">
        <f>IF(AND(DATA!$F31='Intermediate Data'!$AV$46,DATA!$E31="Tier 1"),IF(OR($AU$47=0,$AU$46=1),DATA!A31,IF(AND($AU$47=1,INDEX('Intermediate Data'!$AV$25:$AV$42,MATCH(DATA!$B31,'Intermediate Data'!$AU$25:$AU$42,0))=TRUE),DATA!A31,"")),"")</f>
        <v/>
      </c>
      <c r="AS80" s="113" t="str">
        <f>IF($AR80="","",DATA!B31)</f>
        <v/>
      </c>
      <c r="AT80" s="113" t="str">
        <f>IF(OR($AR80="",DATA!BF31=""),"",DATA!BF31)</f>
        <v/>
      </c>
      <c r="AU80" s="113" t="str">
        <f>IF(OR($AR80="",DATA!BH31=""),"",DATA!BH31)</f>
        <v/>
      </c>
      <c r="AV80" s="113" t="str">
        <f>IF(OR($AR80="",DATA!BI31=""),"",DATA!BI31)</f>
        <v/>
      </c>
      <c r="AW80" s="113" t="str">
        <f>IF(OR($AR80="",DATA!BJ31=""),"",DATA!BJ31)</f>
        <v/>
      </c>
      <c r="AX80" s="113" t="str">
        <f>IF(OR($AR80="",DATA!BK31=""),"",DATA!BK31)</f>
        <v/>
      </c>
      <c r="AY80" s="113" t="str">
        <f>IF($AR80="","",DATA!BO31)</f>
        <v/>
      </c>
      <c r="AZ80" s="113" t="str">
        <f>IF($AR80="","",DATA!BP31)</f>
        <v/>
      </c>
      <c r="BA80" s="113" t="str">
        <f>IF($AR80="","",DATA!BQ31)</f>
        <v/>
      </c>
      <c r="BB80" s="113" t="str">
        <f>IF($AR80="","",DATA!BR31)</f>
        <v/>
      </c>
      <c r="BC80" s="113" t="str">
        <f>IF($AR80="","",DATA!BS31)</f>
        <v/>
      </c>
      <c r="BD80" s="113" t="str">
        <f>IF($AR80="","",DATA!BE31)</f>
        <v/>
      </c>
      <c r="BE80" s="113" t="str">
        <f>IF($AR80="","",DATA!CD31)</f>
        <v/>
      </c>
      <c r="BF80" s="113" t="str">
        <f>IF($AR80="","",DATA!CF31)</f>
        <v/>
      </c>
      <c r="BG80" s="113" t="str">
        <f>IF($AR80="","",DATA!CG31)</f>
        <v/>
      </c>
      <c r="BH80" s="113" t="str">
        <f>IF($AR80="","",DATA!CI31)</f>
        <v/>
      </c>
      <c r="BI80" s="113" t="str">
        <f>IF($AR80="","",DATA!CK31)</f>
        <v/>
      </c>
      <c r="BJ80" s="179" t="str">
        <f>IF($AR80="","",DATA!CL31)</f>
        <v/>
      </c>
      <c r="BK80" s="179" t="str">
        <f>IF($AR80="","",DATA!CN31)</f>
        <v/>
      </c>
      <c r="BL80" s="114" t="str">
        <f t="shared" si="11"/>
        <v/>
      </c>
      <c r="BM80" s="91" t="str">
        <f t="shared" ca="1" si="2"/>
        <v/>
      </c>
      <c r="BN80" s="100" t="str">
        <f t="shared" si="12"/>
        <v/>
      </c>
      <c r="BO80" s="91" t="str">
        <f t="shared" ca="1" si="13"/>
        <v/>
      </c>
      <c r="BP80" s="91" t="str">
        <f t="shared" ca="1" si="14"/>
        <v/>
      </c>
      <c r="BR80" s="91" t="str">
        <f ca="1">IF($BP80="","",IF(OFFSET(AS$53,'Intermediate Data'!$BP80,0)=-98,"Unknown",IF(OFFSET(AS$53,'Intermediate Data'!$BP80,0)=-99,"N/A",OFFSET(AS$53,'Intermediate Data'!$BP80,0))))</f>
        <v/>
      </c>
      <c r="BS80" s="91" t="str">
        <f ca="1">IF($BP80="","",IF(OFFSET(AT$53,'Intermediate Data'!$BP80,0)=-98,"Not collected",IF(OFFSET(AT$53,'Intermediate Data'!$BP80,0)=-99,"N/A",OFFSET(AT$53,'Intermediate Data'!$BP80,0))))</f>
        <v/>
      </c>
      <c r="BT80" s="91" t="str">
        <f ca="1">IF($BP80="","",IF(OFFSET(AU$53,'Intermediate Data'!$BP80,0)=-98,"Unknown",IF(OFFSET(AU$53,'Intermediate Data'!$BP80,0)=-99,"N/A",OFFSET(AU$53,'Intermediate Data'!$BP80,0))))</f>
        <v/>
      </c>
      <c r="BU80" s="127" t="str">
        <f ca="1">IF($BP80="","",IF(OFFSET(AV$53,'Intermediate Data'!$BP80,0)=-98,"Unknown",IF(OFFSET(AV$53,'Intermediate Data'!$BP80,0)=-99,"No spec",OFFSET(AV$53,'Intermediate Data'!$BP80,0))))</f>
        <v/>
      </c>
      <c r="BV80" s="127" t="str">
        <f ca="1">IF($BP80="","",IF(OFFSET(AW$53,'Intermediate Data'!$BP80,0)=-98,"Unknown",IF(OFFSET(AW$53,'Intermediate Data'!$BP80,0)=-99,"N/A",OFFSET(AW$53,'Intermediate Data'!$BP80,0))))</f>
        <v/>
      </c>
      <c r="BW80" s="91" t="str">
        <f ca="1">IF($BP80="","",IF(OFFSET(AX$53,'Intermediate Data'!$BP80,0)=-98,"Unknown",IF(OFFSET(AX$53,'Intermediate Data'!$BP80,0)=-99,"N/A",OFFSET(AX$53,'Intermediate Data'!$BP80,0))))</f>
        <v/>
      </c>
      <c r="BX80" s="91" t="str">
        <f ca="1">IF($BP80="","",IF(OFFSET(AY$53,'Intermediate Data'!$BP80,$AU$48)=-98,"Unknown",IF(OFFSET(AY$53,'Intermediate Data'!$BP80,$AU$48)=-99,"N/A",OFFSET(AY$53,'Intermediate Data'!$BP80,$AU$48))))</f>
        <v/>
      </c>
      <c r="BY80" s="91" t="str">
        <f ca="1">IF($BP80="","",IF(OFFSET(BD$53,'Intermediate Data'!$BP80,0)=-98,"Not published",IF(OFFSET(BD$53,'Intermediate Data'!$BP80,0)=-99,"No spec",OFFSET(BD$53,'Intermediate Data'!$BP80,0))))</f>
        <v/>
      </c>
      <c r="BZ80" s="115" t="str">
        <f ca="1">IF($BP80="","",IF(OFFSET(BE$53,'Intermediate Data'!$BP80,0)=-98,"Unknown",IF(OFFSET(BE$53,'Intermediate Data'!$BP80,0)=-99,"N/A",OFFSET(BE$53,'Intermediate Data'!$BP80,0))))</f>
        <v/>
      </c>
      <c r="CA80" s="115" t="str">
        <f ca="1">IF($BP80="","",IF(OFFSET(BF$53,'Intermediate Data'!$BP80,0)=-98,"Unknown",IF(OFFSET(BF$53,'Intermediate Data'!$BP80,0)=-99,"N/A",OFFSET(BF$53,'Intermediate Data'!$BP80,0))))</f>
        <v/>
      </c>
      <c r="CB80" s="115" t="str">
        <f ca="1">IF($BP80="","",IF(OFFSET(BG$53,'Intermediate Data'!$BP80,0)=-98,"Unknown",IF(OFFSET(BG$53,'Intermediate Data'!$BP80,0)=-99,"N/A",OFFSET(BG$53,'Intermediate Data'!$BP80,0))))</f>
        <v/>
      </c>
      <c r="CC80" s="115" t="str">
        <f ca="1">IF($BP80="","",IF(OFFSET(BH$53,'Intermediate Data'!$BP80,0)=-98,"Unknown",IF(OFFSET(BH$53,'Intermediate Data'!$BP80,0)=-99,"N/A",OFFSET(BH$53,'Intermediate Data'!$BP80,0))))</f>
        <v/>
      </c>
      <c r="CD80" s="115" t="str">
        <f ca="1">IF($BP80="","",IF(OFFSET(BI$53,'Intermediate Data'!$BP80,0)=-98,"Unknown",IF(OFFSET(BI$53,'Intermediate Data'!$BP80,0)=-99,"N/A",OFFSET(BI$53,'Intermediate Data'!$BP80,0))))</f>
        <v/>
      </c>
      <c r="CE80" s="115" t="str">
        <f ca="1">IF($BP80="","",IF(OFFSET(BJ$53,'Intermediate Data'!$BP80,0)=-98,"Unknown",IF(OFFSET(BJ$53,'Intermediate Data'!$BP80,0)=-99,"N/A",OFFSET(BJ$53,'Intermediate Data'!$BP80,0))))</f>
        <v/>
      </c>
      <c r="CF80" s="115" t="str">
        <f ca="1">IF($BP80="","",IF(OFFSET(BK$53,'Intermediate Data'!$BP80,0)=-98,"Unknown",IF(OFFSET(BK$53,'Intermediate Data'!$BP80,0)=-99,"N/A",OFFSET(BK$53,'Intermediate Data'!$BP80,0))))</f>
        <v/>
      </c>
      <c r="CG80" s="115" t="str">
        <f ca="1">IF($BP80="","",IF(OFFSET(BL$53,'Intermediate Data'!$BP80,0)=-98,"Unknown",IF(OFFSET(BL$53,'Intermediate Data'!$BP80,0)=-99,"N/A",OFFSET(BL$53,'Intermediate Data'!$BP80,0))))</f>
        <v/>
      </c>
    </row>
    <row r="81" spans="1:85" x14ac:dyDescent="0.2">
      <c r="A81" s="91">
        <f>IF(DATA!F32='Intermediate Data'!$E$46,IF(OR($E$47=$C$27,$E$46=$B$4),DATA!A32,IF($G$47=DATA!D32,DATA!A32,"")),"")</f>
        <v>28</v>
      </c>
      <c r="B81" s="91">
        <f>IF($A81="","",DATA!CS32)</f>
        <v>8</v>
      </c>
      <c r="C81" s="91" t="str">
        <f>IF($A81="","",DATA!B32)</f>
        <v>Waste disposal/Insink-erator</v>
      </c>
      <c r="D81" s="91">
        <f ca="1">IF($A81="","",OFFSET(DATA!$G32,0,($D$48*5)))</f>
        <v>-99</v>
      </c>
      <c r="E81" s="91">
        <f ca="1">IF($A81="","",OFFSET(DATA!$G32,0,($D$48*5)+1))</f>
        <v>-99</v>
      </c>
      <c r="F81" s="91">
        <f ca="1">IF($A81="","",OFFSET(DATA!$G32,0,($D$48*5)+2))</f>
        <v>-99</v>
      </c>
      <c r="G81" s="91">
        <f ca="1">IF($A81="","",OFFSET(DATA!$G32,0,($D$48*5)+3))</f>
        <v>-99</v>
      </c>
      <c r="H81" s="91">
        <f ca="1">IF($A81="","",OFFSET(DATA!$G32,0,($D$48*5)+4))</f>
        <v>-99</v>
      </c>
      <c r="I81" s="91">
        <f t="shared" ca="1" si="3"/>
        <v>-99</v>
      </c>
      <c r="J81" s="91" t="str">
        <f t="shared" ca="1" si="4"/>
        <v/>
      </c>
      <c r="K81" s="91">
        <f ca="1">IF($A81="","",OFFSET(DATA!$AF32,0,($D$48*5)))</f>
        <v>-99</v>
      </c>
      <c r="L81" s="91">
        <f ca="1">IF($A81="","",OFFSET(DATA!$AF32,0,($D$48*5)+1))</f>
        <v>-99</v>
      </c>
      <c r="M81" s="91">
        <f ca="1">IF($A81="","",OFFSET(DATA!$AF32,0,($D$48*5)+2))</f>
        <v>-99</v>
      </c>
      <c r="N81" s="91">
        <f ca="1">IF($A81="","",OFFSET(DATA!$AF32,0,($D$48*5)+3))</f>
        <v>-99</v>
      </c>
      <c r="O81" s="91">
        <f ca="1">IF($A81="","",OFFSET(DATA!$AF32,0,($D$48*5)+4))</f>
        <v>-99</v>
      </c>
      <c r="P81" s="91">
        <f t="shared" ca="1" si="5"/>
        <v>-99</v>
      </c>
      <c r="Q81" s="91" t="str">
        <f t="shared" ca="1" si="6"/>
        <v/>
      </c>
      <c r="R81" s="91">
        <f>IF($A81="","",DATA!BE32)</f>
        <v>-99</v>
      </c>
      <c r="S81" s="91">
        <f>IF($A81="","",DATA!BI32)</f>
        <v>-99</v>
      </c>
      <c r="T81" s="91">
        <f t="shared" ca="1" si="7"/>
        <v>-99</v>
      </c>
      <c r="U81" s="100">
        <f t="shared" ca="1" si="8"/>
        <v>-99.009899999189997</v>
      </c>
      <c r="V81" s="113">
        <f t="shared" ca="1" si="9"/>
        <v>0.12108954728881295</v>
      </c>
      <c r="W81" s="91">
        <f t="shared" ca="1" si="10"/>
        <v>95</v>
      </c>
      <c r="Y81" s="91" t="str">
        <f ca="1">IF($W81="","",IF(OFFSET(C$53,'Intermediate Data'!$W81,0)=-98,"Unknown",IF(OFFSET(C$53,'Intermediate Data'!$W81,0)=-99,"N/A",OFFSET(C$53,'Intermediate Data'!$W81,0))))</f>
        <v>Scanner</v>
      </c>
      <c r="Z81" s="91" t="str">
        <f ca="1">IF($W81="","",IF(OFFSET(D$53,'Intermediate Data'!$W81,0)=-98,"N/A",IF(OFFSET(D$53,'Intermediate Data'!$W81,0)=-99,"N/A",OFFSET(D$53,'Intermediate Data'!$W81,0))))</f>
        <v>N/A</v>
      </c>
      <c r="AA81" s="91">
        <f ca="1">IF($W81="","",IF(OFFSET(E$53,'Intermediate Data'!$W81,0)=-98,"N/A",IF(OFFSET(E$53,'Intermediate Data'!$W81,0)=-99,"N/A",OFFSET(E$53,'Intermediate Data'!$W81,0))))</f>
        <v>0.21647641047097599</v>
      </c>
      <c r="AB81" s="91" t="str">
        <f ca="1">IF($W81="","",IF(OFFSET(F$53,'Intermediate Data'!$W81,0)=-98,"N/A",IF(OFFSET(F$53,'Intermediate Data'!$W81,0)=-99,"N/A",OFFSET(F$53,'Intermediate Data'!$W81,0))))</f>
        <v>N/A</v>
      </c>
      <c r="AC81" s="91">
        <f ca="1">IF($W81="","",IF(OFFSET(G$53,'Intermediate Data'!$W81,0)=-98,"N/A",IF(OFFSET(G$53,'Intermediate Data'!$W81,0)=-99,"N/A",OFFSET(G$53,'Intermediate Data'!$W81,0))))</f>
        <v>0.12603127327316591</v>
      </c>
      <c r="AD81" s="91" t="str">
        <f ca="1">IF($W81="","",IF(OFFSET(H$53,'Intermediate Data'!$W81,0)=-98,"N/A",IF(OFFSET(H$53,'Intermediate Data'!$W81,0)=-99,"N/A",OFFSET(H$53,'Intermediate Data'!$W81,0))))</f>
        <v>N/A</v>
      </c>
      <c r="AE81" s="91">
        <f ca="1">IF($W81="","",IF(OFFSET(I$53,'Intermediate Data'!$W81,0)=-98,"N/A",IF(OFFSET(I$53,'Intermediate Data'!$W81,0)=-99,"N/A",OFFSET(I$53,'Intermediate Data'!$W81,0))))</f>
        <v>0.12603127327316591</v>
      </c>
      <c r="AF81" s="91" t="str">
        <f ca="1">IF($W81="","",IF(OFFSET(J$53,'Intermediate Data'!$W81,0)=-98,"N/A",IF(OFFSET(J$53,'Intermediate Data'!$W81,0)=-99,"N/A",OFFSET(J$53,'Intermediate Data'!$W81,0))))</f>
        <v>RASS</v>
      </c>
      <c r="AG81" s="91" t="str">
        <f ca="1">IF($W81="","",IF(OFFSET(K$53,'Intermediate Data'!$W81,0)=-98,"N/A",IF(OFFSET(K$53,'Intermediate Data'!$W81,0)=-99,"N/A",OFFSET(K$53,'Intermediate Data'!$W81,0))))</f>
        <v>N/A</v>
      </c>
      <c r="AH81" s="91">
        <f ca="1">IF($W81="","",IF(OFFSET(L$53,'Intermediate Data'!$W81,0)=-98,"N/A",IF(OFFSET(L$53,'Intermediate Data'!$W81,0)=-99,"N/A",OFFSET(L$53,'Intermediate Data'!$W81,0))))</f>
        <v>0.22742217621491642</v>
      </c>
      <c r="AI81" s="91" t="str">
        <f ca="1">IF($W81="","",IF(OFFSET(M$53,'Intermediate Data'!$W81,0)=-98,"N/A",IF(OFFSET(M$53,'Intermediate Data'!$W81,0)=-99,"N/A",OFFSET(M$53,'Intermediate Data'!$W81,0))))</f>
        <v>N/A</v>
      </c>
      <c r="AJ81" s="91">
        <f ca="1">IF($W81="","",IF(OFFSET(N$53,'Intermediate Data'!$W81,0)=-98,"N/A",IF(OFFSET(N$53,'Intermediate Data'!$W81,0)=-99,"N/A",OFFSET(N$53,'Intermediate Data'!$W81,0))))</f>
        <v>0.13129243147241795</v>
      </c>
      <c r="AK81" s="91" t="str">
        <f ca="1">IF($W81="","",IF(OFFSET(O$53,'Intermediate Data'!$W81,0)=-98,"N/A",IF(OFFSET(O$53,'Intermediate Data'!$W81,0)=-99,"N/A",OFFSET(O$53,'Intermediate Data'!$W81,0))))</f>
        <v>N/A</v>
      </c>
      <c r="AL81" s="91">
        <f ca="1">IF($W81="","",IF(OFFSET(P$53,'Intermediate Data'!$W81,0)=-98,"N/A",IF(OFFSET(P$53,'Intermediate Data'!$W81,0)=-99,"N/A",OFFSET(P$53,'Intermediate Data'!$W81,0))))</f>
        <v>0.13129243147241795</v>
      </c>
      <c r="AM81" s="91" t="str">
        <f ca="1">IF($W81="","",IF(OFFSET(Q$53,'Intermediate Data'!$W81,0)=-98,"N/A",IF(OFFSET(Q$53,'Intermediate Data'!$W81,0)=-99,"N/A",OFFSET(Q$53,'Intermediate Data'!$W81,0))))</f>
        <v>RASS</v>
      </c>
      <c r="AN81" s="91" t="str">
        <f ca="1">IF($W81="","",IF(OFFSET(R$53,'Intermediate Data'!$W81,0)=-98,"Not published",IF(OFFSET(R$53,'Intermediate Data'!$W81,0)=-99,"No spec",OFFSET(R$53,'Intermediate Data'!$W81,0))))</f>
        <v>Not published</v>
      </c>
      <c r="AO81" s="91">
        <f ca="1">IF($W81="","",IF(OFFSET(S$53,'Intermediate Data'!$W81,0)=-98,"Unknown",IF(OFFSET(S$53,'Intermediate Data'!$W81,0)=-99,"No spec",OFFSET(S$53,'Intermediate Data'!$W81,0))))</f>
        <v>3</v>
      </c>
      <c r="AR81" s="113" t="str">
        <f>IF(AND(DATA!$F32='Intermediate Data'!$AV$46,DATA!$E32="Tier 1"),IF(OR($AU$47=0,$AU$46=1),DATA!A32,IF(AND($AU$47=1,INDEX('Intermediate Data'!$AV$25:$AV$42,MATCH(DATA!$B32,'Intermediate Data'!$AU$25:$AU$42,0))=TRUE),DATA!A32,"")),"")</f>
        <v/>
      </c>
      <c r="AS81" s="113" t="str">
        <f>IF($AR81="","",DATA!B32)</f>
        <v/>
      </c>
      <c r="AT81" s="113" t="str">
        <f>IF(OR($AR81="",DATA!BF32=""),"",DATA!BF32)</f>
        <v/>
      </c>
      <c r="AU81" s="113" t="str">
        <f>IF(OR($AR81="",DATA!BH32=""),"",DATA!BH32)</f>
        <v/>
      </c>
      <c r="AV81" s="113" t="str">
        <f>IF(OR($AR81="",DATA!BI32=""),"",DATA!BI32)</f>
        <v/>
      </c>
      <c r="AW81" s="113" t="str">
        <f>IF(OR($AR81="",DATA!BJ32=""),"",DATA!BJ32)</f>
        <v/>
      </c>
      <c r="AX81" s="113" t="str">
        <f>IF(OR($AR81="",DATA!BK32=""),"",DATA!BK32)</f>
        <v/>
      </c>
      <c r="AY81" s="113" t="str">
        <f>IF($AR81="","",DATA!BO32)</f>
        <v/>
      </c>
      <c r="AZ81" s="113" t="str">
        <f>IF($AR81="","",DATA!BP32)</f>
        <v/>
      </c>
      <c r="BA81" s="113" t="str">
        <f>IF($AR81="","",DATA!BQ32)</f>
        <v/>
      </c>
      <c r="BB81" s="113" t="str">
        <f>IF($AR81="","",DATA!BR32)</f>
        <v/>
      </c>
      <c r="BC81" s="113" t="str">
        <f>IF($AR81="","",DATA!BS32)</f>
        <v/>
      </c>
      <c r="BD81" s="113" t="str">
        <f>IF($AR81="","",DATA!BE32)</f>
        <v/>
      </c>
      <c r="BE81" s="113" t="str">
        <f>IF($AR81="","",DATA!CD32)</f>
        <v/>
      </c>
      <c r="BF81" s="113" t="str">
        <f>IF($AR81="","",DATA!CF32)</f>
        <v/>
      </c>
      <c r="BG81" s="113" t="str">
        <f>IF($AR81="","",DATA!CG32)</f>
        <v/>
      </c>
      <c r="BH81" s="113" t="str">
        <f>IF($AR81="","",DATA!CI32)</f>
        <v/>
      </c>
      <c r="BI81" s="113" t="str">
        <f>IF($AR81="","",DATA!CK32)</f>
        <v/>
      </c>
      <c r="BJ81" s="179" t="str">
        <f>IF($AR81="","",DATA!CL32)</f>
        <v/>
      </c>
      <c r="BK81" s="179" t="str">
        <f>IF($AR81="","",DATA!CN32)</f>
        <v/>
      </c>
      <c r="BL81" s="114" t="str">
        <f t="shared" si="11"/>
        <v/>
      </c>
      <c r="BM81" s="91" t="str">
        <f t="shared" ca="1" si="2"/>
        <v/>
      </c>
      <c r="BN81" s="100" t="str">
        <f t="shared" si="12"/>
        <v/>
      </c>
      <c r="BO81" s="91" t="str">
        <f t="shared" ca="1" si="13"/>
        <v/>
      </c>
      <c r="BP81" s="91" t="str">
        <f t="shared" ca="1" si="14"/>
        <v/>
      </c>
      <c r="BR81" s="91" t="str">
        <f ca="1">IF($BP81="","",IF(OFFSET(AS$53,'Intermediate Data'!$BP81,0)=-98,"Unknown",IF(OFFSET(AS$53,'Intermediate Data'!$BP81,0)=-99,"N/A",OFFSET(AS$53,'Intermediate Data'!$BP81,0))))</f>
        <v/>
      </c>
      <c r="BS81" s="91" t="str">
        <f ca="1">IF($BP81="","",IF(OFFSET(AT$53,'Intermediate Data'!$BP81,0)=-98,"Not collected",IF(OFFSET(AT$53,'Intermediate Data'!$BP81,0)=-99,"N/A",OFFSET(AT$53,'Intermediate Data'!$BP81,0))))</f>
        <v/>
      </c>
      <c r="BT81" s="91" t="str">
        <f ca="1">IF($BP81="","",IF(OFFSET(AU$53,'Intermediate Data'!$BP81,0)=-98,"Unknown",IF(OFFSET(AU$53,'Intermediate Data'!$BP81,0)=-99,"N/A",OFFSET(AU$53,'Intermediate Data'!$BP81,0))))</f>
        <v/>
      </c>
      <c r="BU81" s="127" t="str">
        <f ca="1">IF($BP81="","",IF(OFFSET(AV$53,'Intermediate Data'!$BP81,0)=-98,"Unknown",IF(OFFSET(AV$53,'Intermediate Data'!$BP81,0)=-99,"No spec",OFFSET(AV$53,'Intermediate Data'!$BP81,0))))</f>
        <v/>
      </c>
      <c r="BV81" s="127" t="str">
        <f ca="1">IF($BP81="","",IF(OFFSET(AW$53,'Intermediate Data'!$BP81,0)=-98,"Unknown",IF(OFFSET(AW$53,'Intermediate Data'!$BP81,0)=-99,"N/A",OFFSET(AW$53,'Intermediate Data'!$BP81,0))))</f>
        <v/>
      </c>
      <c r="BW81" s="91" t="str">
        <f ca="1">IF($BP81="","",IF(OFFSET(AX$53,'Intermediate Data'!$BP81,0)=-98,"Unknown",IF(OFFSET(AX$53,'Intermediate Data'!$BP81,0)=-99,"N/A",OFFSET(AX$53,'Intermediate Data'!$BP81,0))))</f>
        <v/>
      </c>
      <c r="BX81" s="91" t="str">
        <f ca="1">IF($BP81="","",IF(OFFSET(AY$53,'Intermediate Data'!$BP81,$AU$48)=-98,"Unknown",IF(OFFSET(AY$53,'Intermediate Data'!$BP81,$AU$48)=-99,"N/A",OFFSET(AY$53,'Intermediate Data'!$BP81,$AU$48))))</f>
        <v/>
      </c>
      <c r="BY81" s="91" t="str">
        <f ca="1">IF($BP81="","",IF(OFFSET(BD$53,'Intermediate Data'!$BP81,0)=-98,"Not published",IF(OFFSET(BD$53,'Intermediate Data'!$BP81,0)=-99,"No spec",OFFSET(BD$53,'Intermediate Data'!$BP81,0))))</f>
        <v/>
      </c>
      <c r="BZ81" s="115" t="str">
        <f ca="1">IF($BP81="","",IF(OFFSET(BE$53,'Intermediate Data'!$BP81,0)=-98,"Unknown",IF(OFFSET(BE$53,'Intermediate Data'!$BP81,0)=-99,"N/A",OFFSET(BE$53,'Intermediate Data'!$BP81,0))))</f>
        <v/>
      </c>
      <c r="CA81" s="115" t="str">
        <f ca="1">IF($BP81="","",IF(OFFSET(BF$53,'Intermediate Data'!$BP81,0)=-98,"Unknown",IF(OFFSET(BF$53,'Intermediate Data'!$BP81,0)=-99,"N/A",OFFSET(BF$53,'Intermediate Data'!$BP81,0))))</f>
        <v/>
      </c>
      <c r="CB81" s="115" t="str">
        <f ca="1">IF($BP81="","",IF(OFFSET(BG$53,'Intermediate Data'!$BP81,0)=-98,"Unknown",IF(OFFSET(BG$53,'Intermediate Data'!$BP81,0)=-99,"N/A",OFFSET(BG$53,'Intermediate Data'!$BP81,0))))</f>
        <v/>
      </c>
      <c r="CC81" s="115" t="str">
        <f ca="1">IF($BP81="","",IF(OFFSET(BH$53,'Intermediate Data'!$BP81,0)=-98,"Unknown",IF(OFFSET(BH$53,'Intermediate Data'!$BP81,0)=-99,"N/A",OFFSET(BH$53,'Intermediate Data'!$BP81,0))))</f>
        <v/>
      </c>
      <c r="CD81" s="115" t="str">
        <f ca="1">IF($BP81="","",IF(OFFSET(BI$53,'Intermediate Data'!$BP81,0)=-98,"Unknown",IF(OFFSET(BI$53,'Intermediate Data'!$BP81,0)=-99,"N/A",OFFSET(BI$53,'Intermediate Data'!$BP81,0))))</f>
        <v/>
      </c>
      <c r="CE81" s="115" t="str">
        <f ca="1">IF($BP81="","",IF(OFFSET(BJ$53,'Intermediate Data'!$BP81,0)=-98,"Unknown",IF(OFFSET(BJ$53,'Intermediate Data'!$BP81,0)=-99,"N/A",OFFSET(BJ$53,'Intermediate Data'!$BP81,0))))</f>
        <v/>
      </c>
      <c r="CF81" s="115" t="str">
        <f ca="1">IF($BP81="","",IF(OFFSET(BK$53,'Intermediate Data'!$BP81,0)=-98,"Unknown",IF(OFFSET(BK$53,'Intermediate Data'!$BP81,0)=-99,"N/A",OFFSET(BK$53,'Intermediate Data'!$BP81,0))))</f>
        <v/>
      </c>
      <c r="CG81" s="115" t="str">
        <f ca="1">IF($BP81="","",IF(OFFSET(BL$53,'Intermediate Data'!$BP81,0)=-98,"Unknown",IF(OFFSET(BL$53,'Intermediate Data'!$BP81,0)=-99,"N/A",OFFSET(BL$53,'Intermediate Data'!$BP81,0))))</f>
        <v/>
      </c>
    </row>
    <row r="82" spans="1:85" x14ac:dyDescent="0.2">
      <c r="A82" s="91">
        <f>IF(DATA!F33='Intermediate Data'!$E$46,IF(OR($E$47=$C$27,$E$46=$B$4),DATA!A33,IF($G$47=DATA!D33,DATA!A33,"")),"")</f>
        <v>29</v>
      </c>
      <c r="B82" s="91">
        <f>IF($A82="","",DATA!CS33)</f>
        <v>132</v>
      </c>
      <c r="C82" s="91" t="str">
        <f>IF($A82="","",DATA!B33)</f>
        <v>Barbeque - Electric</v>
      </c>
      <c r="D82" s="91">
        <f ca="1">IF($A82="","",OFFSET(DATA!$G33,0,($D$48*5)))</f>
        <v>-99</v>
      </c>
      <c r="E82" s="91">
        <f ca="1">IF($A82="","",OFFSET(DATA!$G33,0,($D$48*5)+1))</f>
        <v>7.0590057387349059E-3</v>
      </c>
      <c r="F82" s="91">
        <f ca="1">IF($A82="","",OFFSET(DATA!$G33,0,($D$48*5)+2))</f>
        <v>-99</v>
      </c>
      <c r="G82" s="91">
        <f ca="1">IF($A82="","",OFFSET(DATA!$G33,0,($D$48*5)+3))</f>
        <v>1.3270033741480489E-2</v>
      </c>
      <c r="H82" s="91">
        <f ca="1">IF($A82="","",OFFSET(DATA!$G33,0,($D$48*5)+4))</f>
        <v>-99</v>
      </c>
      <c r="I82" s="91">
        <f t="shared" ca="1" si="3"/>
        <v>1.3270033741480489E-2</v>
      </c>
      <c r="J82" s="91" t="str">
        <f t="shared" ca="1" si="4"/>
        <v>RASS</v>
      </c>
      <c r="K82" s="91">
        <f ca="1">IF($A82="","",OFFSET(DATA!$AF33,0,($D$48*5)))</f>
        <v>-99</v>
      </c>
      <c r="L82" s="91">
        <f ca="1">IF($A82="","",OFFSET(DATA!$AF33,0,($D$48*5)+1))</f>
        <v>-99</v>
      </c>
      <c r="M82" s="91">
        <f ca="1">IF($A82="","",OFFSET(DATA!$AF33,0,($D$48*5)+2))</f>
        <v>-99</v>
      </c>
      <c r="N82" s="91">
        <f ca="1">IF($A82="","",OFFSET(DATA!$AF33,0,($D$48*5)+3))</f>
        <v>-99</v>
      </c>
      <c r="O82" s="91">
        <f ca="1">IF($A82="","",OFFSET(DATA!$AF33,0,($D$48*5)+4))</f>
        <v>-99</v>
      </c>
      <c r="P82" s="91">
        <f t="shared" ca="1" si="5"/>
        <v>-99</v>
      </c>
      <c r="Q82" s="91" t="str">
        <f t="shared" ca="1" si="6"/>
        <v/>
      </c>
      <c r="R82" s="91">
        <f>IF($A82="","",DATA!BE33)</f>
        <v>-99</v>
      </c>
      <c r="S82" s="91">
        <f>IF($A82="","",DATA!BI33)</f>
        <v>-99</v>
      </c>
      <c r="T82" s="91">
        <f t="shared" ca="1" si="7"/>
        <v>1.3270033741480489E-2</v>
      </c>
      <c r="U82" s="100">
        <f t="shared" ca="1" si="8"/>
        <v>6.3403705522127058E-3</v>
      </c>
      <c r="V82" s="113">
        <f t="shared" ca="1" si="9"/>
        <v>0.1142586640815008</v>
      </c>
      <c r="W82" s="91">
        <f t="shared" ca="1" si="10"/>
        <v>135</v>
      </c>
      <c r="Y82" s="91" t="str">
        <f ca="1">IF($W82="","",IF(OFFSET(C$53,'Intermediate Data'!$W82,0)=-98,"Unknown",IF(OFFSET(C$53,'Intermediate Data'!$W82,0)=-99,"N/A",OFFSET(C$53,'Intermediate Data'!$W82,0))))</f>
        <v>Water purification system</v>
      </c>
      <c r="Z82" s="91" t="str">
        <f ca="1">IF($W82="","",IF(OFFSET(D$53,'Intermediate Data'!$W82,0)=-98,"N/A",IF(OFFSET(D$53,'Intermediate Data'!$W82,0)=-99,"N/A",OFFSET(D$53,'Intermediate Data'!$W82,0))))</f>
        <v>N/A</v>
      </c>
      <c r="AA82" s="91">
        <f ca="1">IF($W82="","",IF(OFFSET(E$53,'Intermediate Data'!$W82,0)=-98,"N/A",IF(OFFSET(E$53,'Intermediate Data'!$W82,0)=-99,"N/A",OFFSET(E$53,'Intermediate Data'!$W82,0))))</f>
        <v>0.12553651882592351</v>
      </c>
      <c r="AB82" s="91" t="str">
        <f ca="1">IF($W82="","",IF(OFFSET(F$53,'Intermediate Data'!$W82,0)=-98,"N/A",IF(OFFSET(F$53,'Intermediate Data'!$W82,0)=-99,"N/A",OFFSET(F$53,'Intermediate Data'!$W82,0))))</f>
        <v>N/A</v>
      </c>
      <c r="AC82" s="91">
        <f ca="1">IF($W82="","",IF(OFFSET(G$53,'Intermediate Data'!$W82,0)=-98,"N/A",IF(OFFSET(G$53,'Intermediate Data'!$W82,0)=-99,"N/A",OFFSET(G$53,'Intermediate Data'!$W82,0))))</f>
        <v>0.11920247516332187</v>
      </c>
      <c r="AD82" s="91" t="str">
        <f ca="1">IF($W82="","",IF(OFFSET(H$53,'Intermediate Data'!$W82,0)=-98,"N/A",IF(OFFSET(H$53,'Intermediate Data'!$W82,0)=-99,"N/A",OFFSET(H$53,'Intermediate Data'!$W82,0))))</f>
        <v>N/A</v>
      </c>
      <c r="AE82" s="91">
        <f ca="1">IF($W82="","",IF(OFFSET(I$53,'Intermediate Data'!$W82,0)=-98,"N/A",IF(OFFSET(I$53,'Intermediate Data'!$W82,0)=-99,"N/A",OFFSET(I$53,'Intermediate Data'!$W82,0))))</f>
        <v>0.11920247516332187</v>
      </c>
      <c r="AF82" s="91" t="str">
        <f ca="1">IF($W82="","",IF(OFFSET(J$53,'Intermediate Data'!$W82,0)=-98,"N/A",IF(OFFSET(J$53,'Intermediate Data'!$W82,0)=-99,"N/A",OFFSET(J$53,'Intermediate Data'!$W82,0))))</f>
        <v>RASS</v>
      </c>
      <c r="AG82" s="91" t="str">
        <f ca="1">IF($W82="","",IF(OFFSET(K$53,'Intermediate Data'!$W82,0)=-98,"N/A",IF(OFFSET(K$53,'Intermediate Data'!$W82,0)=-99,"N/A",OFFSET(K$53,'Intermediate Data'!$W82,0))))</f>
        <v>N/A</v>
      </c>
      <c r="AH82" s="91">
        <f ca="1">IF($W82="","",IF(OFFSET(L$53,'Intermediate Data'!$W82,0)=-98,"N/A",IF(OFFSET(L$53,'Intermediate Data'!$W82,0)=-99,"N/A",OFFSET(L$53,'Intermediate Data'!$W82,0))))</f>
        <v>0.13013292421855396</v>
      </c>
      <c r="AI82" s="91" t="str">
        <f ca="1">IF($W82="","",IF(OFFSET(M$53,'Intermediate Data'!$W82,0)=-98,"N/A",IF(OFFSET(M$53,'Intermediate Data'!$W82,0)=-99,"N/A",OFFSET(M$53,'Intermediate Data'!$W82,0))))</f>
        <v>N/A</v>
      </c>
      <c r="AJ82" s="91">
        <f ca="1">IF($W82="","",IF(OFFSET(N$53,'Intermediate Data'!$W82,0)=-98,"N/A",IF(OFFSET(N$53,'Intermediate Data'!$W82,0)=-99,"N/A",OFFSET(N$53,'Intermediate Data'!$W82,0))))</f>
        <v>0.12462942452101058</v>
      </c>
      <c r="AK82" s="91" t="str">
        <f ca="1">IF($W82="","",IF(OFFSET(O$53,'Intermediate Data'!$W82,0)=-98,"N/A",IF(OFFSET(O$53,'Intermediate Data'!$W82,0)=-99,"N/A",OFFSET(O$53,'Intermediate Data'!$W82,0))))</f>
        <v>N/A</v>
      </c>
      <c r="AL82" s="91">
        <f ca="1">IF($W82="","",IF(OFFSET(P$53,'Intermediate Data'!$W82,0)=-98,"N/A",IF(OFFSET(P$53,'Intermediate Data'!$W82,0)=-99,"N/A",OFFSET(P$53,'Intermediate Data'!$W82,0))))</f>
        <v>0.12462942452101058</v>
      </c>
      <c r="AM82" s="91" t="str">
        <f ca="1">IF($W82="","",IF(OFFSET(Q$53,'Intermediate Data'!$W82,0)=-98,"N/A",IF(OFFSET(Q$53,'Intermediate Data'!$W82,0)=-99,"N/A",OFFSET(Q$53,'Intermediate Data'!$W82,0))))</f>
        <v>RASS</v>
      </c>
      <c r="AN82" s="91" t="str">
        <f ca="1">IF($W82="","",IF(OFFSET(R$53,'Intermediate Data'!$W82,0)=-98,"Not published",IF(OFFSET(R$53,'Intermediate Data'!$W82,0)=-99,"No spec",OFFSET(R$53,'Intermediate Data'!$W82,0))))</f>
        <v>No spec</v>
      </c>
      <c r="AO82" s="91" t="str">
        <f ca="1">IF($W82="","",IF(OFFSET(S$53,'Intermediate Data'!$W82,0)=-98,"Unknown",IF(OFFSET(S$53,'Intermediate Data'!$W82,0)=-99,"No spec",OFFSET(S$53,'Intermediate Data'!$W82,0))))</f>
        <v>No spec</v>
      </c>
      <c r="AR82" s="113" t="str">
        <f>IF(AND(DATA!$F33='Intermediate Data'!$AV$46,DATA!$E33="Tier 1"),IF(OR($AU$47=0,$AU$46=1),DATA!A33,IF(AND($AU$47=1,INDEX('Intermediate Data'!$AV$25:$AV$42,MATCH(DATA!$B33,'Intermediate Data'!$AU$25:$AU$42,0))=TRUE),DATA!A33,"")),"")</f>
        <v/>
      </c>
      <c r="AS82" s="113" t="str">
        <f>IF($AR82="","",DATA!B33)</f>
        <v/>
      </c>
      <c r="AT82" s="113" t="str">
        <f>IF(OR($AR82="",DATA!BF33=""),"",DATA!BF33)</f>
        <v/>
      </c>
      <c r="AU82" s="113" t="str">
        <f>IF(OR($AR82="",DATA!BH33=""),"",DATA!BH33)</f>
        <v/>
      </c>
      <c r="AV82" s="113" t="str">
        <f>IF(OR($AR82="",DATA!BI33=""),"",DATA!BI33)</f>
        <v/>
      </c>
      <c r="AW82" s="113" t="str">
        <f>IF(OR($AR82="",DATA!BJ33=""),"",DATA!BJ33)</f>
        <v/>
      </c>
      <c r="AX82" s="113" t="str">
        <f>IF(OR($AR82="",DATA!BK33=""),"",DATA!BK33)</f>
        <v/>
      </c>
      <c r="AY82" s="113" t="str">
        <f>IF($AR82="","",DATA!BO33)</f>
        <v/>
      </c>
      <c r="AZ82" s="113" t="str">
        <f>IF($AR82="","",DATA!BP33)</f>
        <v/>
      </c>
      <c r="BA82" s="113" t="str">
        <f>IF($AR82="","",DATA!BQ33)</f>
        <v/>
      </c>
      <c r="BB82" s="113" t="str">
        <f>IF($AR82="","",DATA!BR33)</f>
        <v/>
      </c>
      <c r="BC82" s="113" t="str">
        <f>IF($AR82="","",DATA!BS33)</f>
        <v/>
      </c>
      <c r="BD82" s="113" t="str">
        <f>IF($AR82="","",DATA!BE33)</f>
        <v/>
      </c>
      <c r="BE82" s="113" t="str">
        <f>IF($AR82="","",DATA!CD33)</f>
        <v/>
      </c>
      <c r="BF82" s="113" t="str">
        <f>IF($AR82="","",DATA!CF33)</f>
        <v/>
      </c>
      <c r="BG82" s="113" t="str">
        <f>IF($AR82="","",DATA!CG33)</f>
        <v/>
      </c>
      <c r="BH82" s="113" t="str">
        <f>IF($AR82="","",DATA!CI33)</f>
        <v/>
      </c>
      <c r="BI82" s="113" t="str">
        <f>IF($AR82="","",DATA!CK33)</f>
        <v/>
      </c>
      <c r="BJ82" s="179" t="str">
        <f>IF($AR82="","",DATA!CL33)</f>
        <v/>
      </c>
      <c r="BK82" s="179" t="str">
        <f>IF($AR82="","",DATA!CN33)</f>
        <v/>
      </c>
      <c r="BL82" s="114" t="str">
        <f t="shared" si="11"/>
        <v/>
      </c>
      <c r="BM82" s="91" t="str">
        <f t="shared" ca="1" si="2"/>
        <v/>
      </c>
      <c r="BN82" s="100" t="str">
        <f t="shared" si="12"/>
        <v/>
      </c>
      <c r="BO82" s="91" t="str">
        <f t="shared" ca="1" si="13"/>
        <v/>
      </c>
      <c r="BP82" s="91" t="str">
        <f t="shared" ca="1" si="14"/>
        <v/>
      </c>
      <c r="BR82" s="91" t="str">
        <f ca="1">IF($BP82="","",IF(OFFSET(AS$53,'Intermediate Data'!$BP82,0)=-98,"Unknown",IF(OFFSET(AS$53,'Intermediate Data'!$BP82,0)=-99,"N/A",OFFSET(AS$53,'Intermediate Data'!$BP82,0))))</f>
        <v/>
      </c>
      <c r="BS82" s="91" t="str">
        <f ca="1">IF($BP82="","",IF(OFFSET(AT$53,'Intermediate Data'!$BP82,0)=-98,"Not collected",IF(OFFSET(AT$53,'Intermediate Data'!$BP82,0)=-99,"N/A",OFFSET(AT$53,'Intermediate Data'!$BP82,0))))</f>
        <v/>
      </c>
      <c r="BT82" s="91" t="str">
        <f ca="1">IF($BP82="","",IF(OFFSET(AU$53,'Intermediate Data'!$BP82,0)=-98,"Unknown",IF(OFFSET(AU$53,'Intermediate Data'!$BP82,0)=-99,"N/A",OFFSET(AU$53,'Intermediate Data'!$BP82,0))))</f>
        <v/>
      </c>
      <c r="BU82" s="127" t="str">
        <f ca="1">IF($BP82="","",IF(OFFSET(AV$53,'Intermediate Data'!$BP82,0)=-98,"Unknown",IF(OFFSET(AV$53,'Intermediate Data'!$BP82,0)=-99,"No spec",OFFSET(AV$53,'Intermediate Data'!$BP82,0))))</f>
        <v/>
      </c>
      <c r="BV82" s="127" t="str">
        <f ca="1">IF($BP82="","",IF(OFFSET(AW$53,'Intermediate Data'!$BP82,0)=-98,"Unknown",IF(OFFSET(AW$53,'Intermediate Data'!$BP82,0)=-99,"N/A",OFFSET(AW$53,'Intermediate Data'!$BP82,0))))</f>
        <v/>
      </c>
      <c r="BW82" s="91" t="str">
        <f ca="1">IF($BP82="","",IF(OFFSET(AX$53,'Intermediate Data'!$BP82,0)=-98,"Unknown",IF(OFFSET(AX$53,'Intermediate Data'!$BP82,0)=-99,"N/A",OFFSET(AX$53,'Intermediate Data'!$BP82,0))))</f>
        <v/>
      </c>
      <c r="BX82" s="91" t="str">
        <f ca="1">IF($BP82="","",IF(OFFSET(AY$53,'Intermediate Data'!$BP82,$AU$48)=-98,"Unknown",IF(OFFSET(AY$53,'Intermediate Data'!$BP82,$AU$48)=-99,"N/A",OFFSET(AY$53,'Intermediate Data'!$BP82,$AU$48))))</f>
        <v/>
      </c>
      <c r="BY82" s="91" t="str">
        <f ca="1">IF($BP82="","",IF(OFFSET(BD$53,'Intermediate Data'!$BP82,0)=-98,"Not published",IF(OFFSET(BD$53,'Intermediate Data'!$BP82,0)=-99,"No spec",OFFSET(BD$53,'Intermediate Data'!$BP82,0))))</f>
        <v/>
      </c>
      <c r="BZ82" s="115" t="str">
        <f ca="1">IF($BP82="","",IF(OFFSET(BE$53,'Intermediate Data'!$BP82,0)=-98,"Unknown",IF(OFFSET(BE$53,'Intermediate Data'!$BP82,0)=-99,"N/A",OFFSET(BE$53,'Intermediate Data'!$BP82,0))))</f>
        <v/>
      </c>
      <c r="CA82" s="115" t="str">
        <f ca="1">IF($BP82="","",IF(OFFSET(BF$53,'Intermediate Data'!$BP82,0)=-98,"Unknown",IF(OFFSET(BF$53,'Intermediate Data'!$BP82,0)=-99,"N/A",OFFSET(BF$53,'Intermediate Data'!$BP82,0))))</f>
        <v/>
      </c>
      <c r="CB82" s="115" t="str">
        <f ca="1">IF($BP82="","",IF(OFFSET(BG$53,'Intermediate Data'!$BP82,0)=-98,"Unknown",IF(OFFSET(BG$53,'Intermediate Data'!$BP82,0)=-99,"N/A",OFFSET(BG$53,'Intermediate Data'!$BP82,0))))</f>
        <v/>
      </c>
      <c r="CC82" s="115" t="str">
        <f ca="1">IF($BP82="","",IF(OFFSET(BH$53,'Intermediate Data'!$BP82,0)=-98,"Unknown",IF(OFFSET(BH$53,'Intermediate Data'!$BP82,0)=-99,"N/A",OFFSET(BH$53,'Intermediate Data'!$BP82,0))))</f>
        <v/>
      </c>
      <c r="CD82" s="115" t="str">
        <f ca="1">IF($BP82="","",IF(OFFSET(BI$53,'Intermediate Data'!$BP82,0)=-98,"Unknown",IF(OFFSET(BI$53,'Intermediate Data'!$BP82,0)=-99,"N/A",OFFSET(BI$53,'Intermediate Data'!$BP82,0))))</f>
        <v/>
      </c>
      <c r="CE82" s="115" t="str">
        <f ca="1">IF($BP82="","",IF(OFFSET(BJ$53,'Intermediate Data'!$BP82,0)=-98,"Unknown",IF(OFFSET(BJ$53,'Intermediate Data'!$BP82,0)=-99,"N/A",OFFSET(BJ$53,'Intermediate Data'!$BP82,0))))</f>
        <v/>
      </c>
      <c r="CF82" s="115" t="str">
        <f ca="1">IF($BP82="","",IF(OFFSET(BK$53,'Intermediate Data'!$BP82,0)=-98,"Unknown",IF(OFFSET(BK$53,'Intermediate Data'!$BP82,0)=-99,"N/A",OFFSET(BK$53,'Intermediate Data'!$BP82,0))))</f>
        <v/>
      </c>
      <c r="CG82" s="115" t="str">
        <f ca="1">IF($BP82="","",IF(OFFSET(BL$53,'Intermediate Data'!$BP82,0)=-98,"Unknown",IF(OFFSET(BL$53,'Intermediate Data'!$BP82,0)=-99,"N/A",OFFSET(BL$53,'Intermediate Data'!$BP82,0))))</f>
        <v/>
      </c>
    </row>
    <row r="83" spans="1:85" x14ac:dyDescent="0.2">
      <c r="A83" s="91" t="str">
        <f>IF(DATA!F34='Intermediate Data'!$E$46,IF(OR($E$47=$C$27,$E$46=$B$4),DATA!A34,IF($G$47=DATA!D34,DATA!A34,"")),"")</f>
        <v/>
      </c>
      <c r="B83" s="91" t="str">
        <f>IF($A83="","",DATA!CS34)</f>
        <v/>
      </c>
      <c r="C83" s="91" t="str">
        <f>IF($A83="","",DATA!B34)</f>
        <v/>
      </c>
      <c r="D83" s="91" t="str">
        <f ca="1">IF($A83="","",OFFSET(DATA!$G34,0,($D$48*5)))</f>
        <v/>
      </c>
      <c r="E83" s="91" t="str">
        <f ca="1">IF($A83="","",OFFSET(DATA!$G34,0,($D$48*5)+1))</f>
        <v/>
      </c>
      <c r="F83" s="91" t="str">
        <f ca="1">IF($A83="","",OFFSET(DATA!$G34,0,($D$48*5)+2))</f>
        <v/>
      </c>
      <c r="G83" s="91" t="str">
        <f ca="1">IF($A83="","",OFFSET(DATA!$G34,0,($D$48*5)+3))</f>
        <v/>
      </c>
      <c r="H83" s="91" t="str">
        <f ca="1">IF($A83="","",OFFSET(DATA!$G34,0,($D$48*5)+4))</f>
        <v/>
      </c>
      <c r="I83" s="91" t="str">
        <f t="shared" si="3"/>
        <v/>
      </c>
      <c r="J83" s="91" t="str">
        <f t="shared" si="4"/>
        <v/>
      </c>
      <c r="K83" s="91" t="str">
        <f ca="1">IF($A83="","",OFFSET(DATA!$AF34,0,($D$48*5)))</f>
        <v/>
      </c>
      <c r="L83" s="91" t="str">
        <f ca="1">IF($A83="","",OFFSET(DATA!$AF34,0,($D$48*5)+1))</f>
        <v/>
      </c>
      <c r="M83" s="91" t="str">
        <f ca="1">IF($A83="","",OFFSET(DATA!$AF34,0,($D$48*5)+2))</f>
        <v/>
      </c>
      <c r="N83" s="91" t="str">
        <f ca="1">IF($A83="","",OFFSET(DATA!$AF34,0,($D$48*5)+3))</f>
        <v/>
      </c>
      <c r="O83" s="91" t="str">
        <f ca="1">IF($A83="","",OFFSET(DATA!$AF34,0,($D$48*5)+4))</f>
        <v/>
      </c>
      <c r="P83" s="91" t="str">
        <f t="shared" si="5"/>
        <v/>
      </c>
      <c r="Q83" s="91" t="str">
        <f t="shared" si="6"/>
        <v/>
      </c>
      <c r="R83" s="91" t="str">
        <f>IF($A83="","",DATA!BE34)</f>
        <v/>
      </c>
      <c r="S83" s="91" t="str">
        <f>IF($A83="","",DATA!BI34)</f>
        <v/>
      </c>
      <c r="T83" s="91" t="str">
        <f t="shared" ca="1" si="7"/>
        <v/>
      </c>
      <c r="U83" s="100" t="str">
        <f t="shared" si="8"/>
        <v/>
      </c>
      <c r="V83" s="113">
        <f t="shared" ca="1" si="9"/>
        <v>0.11289027026800008</v>
      </c>
      <c r="W83" s="91">
        <f t="shared" ca="1" si="10"/>
        <v>105</v>
      </c>
      <c r="Y83" s="91" t="str">
        <f ca="1">IF($W83="","",IF(OFFSET(C$53,'Intermediate Data'!$W83,0)=-98,"Unknown",IF(OFFSET(C$53,'Intermediate Data'!$W83,0)=-99,"N/A",OFFSET(C$53,'Intermediate Data'!$W83,0))))</f>
        <v>Electric blanket</v>
      </c>
      <c r="Z83" s="91" t="str">
        <f ca="1">IF($W83="","",IF(OFFSET(D$53,'Intermediate Data'!$W83,0)=-98,"N/A",IF(OFFSET(D$53,'Intermediate Data'!$W83,0)=-99,"N/A",OFFSET(D$53,'Intermediate Data'!$W83,0))))</f>
        <v>N/A</v>
      </c>
      <c r="AA83" s="91">
        <f ca="1">IF($W83="","",IF(OFFSET(E$53,'Intermediate Data'!$W83,0)=-98,"N/A",IF(OFFSET(E$53,'Intermediate Data'!$W83,0)=-99,"N/A",OFFSET(E$53,'Intermediate Data'!$W83,0))))</f>
        <v>0.14215189523905944</v>
      </c>
      <c r="AB83" s="91" t="str">
        <f ca="1">IF($W83="","",IF(OFFSET(F$53,'Intermediate Data'!$W83,0)=-98,"N/A",IF(OFFSET(F$53,'Intermediate Data'!$W83,0)=-99,"N/A",OFFSET(F$53,'Intermediate Data'!$W83,0))))</f>
        <v>N/A</v>
      </c>
      <c r="AC83" s="91">
        <f ca="1">IF($W83="","",IF(OFFSET(G$53,'Intermediate Data'!$W83,0)=-98,"N/A",IF(OFFSET(G$53,'Intermediate Data'!$W83,0)=-99,"N/A",OFFSET(G$53,'Intermediate Data'!$W83,0))))</f>
        <v>0.11783335477774069</v>
      </c>
      <c r="AD83" s="91" t="str">
        <f ca="1">IF($W83="","",IF(OFFSET(H$53,'Intermediate Data'!$W83,0)=-98,"N/A",IF(OFFSET(H$53,'Intermediate Data'!$W83,0)=-99,"N/A",OFFSET(H$53,'Intermediate Data'!$W83,0))))</f>
        <v>N/A</v>
      </c>
      <c r="AE83" s="91">
        <f ca="1">IF($W83="","",IF(OFFSET(I$53,'Intermediate Data'!$W83,0)=-98,"N/A",IF(OFFSET(I$53,'Intermediate Data'!$W83,0)=-99,"N/A",OFFSET(I$53,'Intermediate Data'!$W83,0))))</f>
        <v>0.11783335477774069</v>
      </c>
      <c r="AF83" s="91" t="str">
        <f ca="1">IF($W83="","",IF(OFFSET(J$53,'Intermediate Data'!$W83,0)=-98,"N/A",IF(OFFSET(J$53,'Intermediate Data'!$W83,0)=-99,"N/A",OFFSET(J$53,'Intermediate Data'!$W83,0))))</f>
        <v>RASS</v>
      </c>
      <c r="AG83" s="91" t="str">
        <f ca="1">IF($W83="","",IF(OFFSET(K$53,'Intermediate Data'!$W83,0)=-98,"N/A",IF(OFFSET(K$53,'Intermediate Data'!$W83,0)=-99,"N/A",OFFSET(K$53,'Intermediate Data'!$W83,0))))</f>
        <v>N/A</v>
      </c>
      <c r="AH83" s="91">
        <f ca="1">IF($W83="","",IF(OFFSET(L$53,'Intermediate Data'!$W83,0)=-98,"N/A",IF(OFFSET(L$53,'Intermediate Data'!$W83,0)=-99,"N/A",OFFSET(L$53,'Intermediate Data'!$W83,0))))</f>
        <v>0.17665676781019246</v>
      </c>
      <c r="AI83" s="91" t="str">
        <f ca="1">IF($W83="","",IF(OFFSET(M$53,'Intermediate Data'!$W83,0)=-98,"N/A",IF(OFFSET(M$53,'Intermediate Data'!$W83,0)=-99,"N/A",OFFSET(M$53,'Intermediate Data'!$W83,0))))</f>
        <v>N/A</v>
      </c>
      <c r="AJ83" s="91">
        <f ca="1">IF($W83="","",IF(OFFSET(N$53,'Intermediate Data'!$W83,0)=-98,"N/A",IF(OFFSET(N$53,'Intermediate Data'!$W83,0)=-99,"N/A",OFFSET(N$53,'Intermediate Data'!$W83,0))))</f>
        <v>0.13691565333293473</v>
      </c>
      <c r="AK83" s="91" t="str">
        <f ca="1">IF($W83="","",IF(OFFSET(O$53,'Intermediate Data'!$W83,0)=-98,"N/A",IF(OFFSET(O$53,'Intermediate Data'!$W83,0)=-99,"N/A",OFFSET(O$53,'Intermediate Data'!$W83,0))))</f>
        <v>N/A</v>
      </c>
      <c r="AL83" s="91">
        <f ca="1">IF($W83="","",IF(OFFSET(P$53,'Intermediate Data'!$W83,0)=-98,"N/A",IF(OFFSET(P$53,'Intermediate Data'!$W83,0)=-99,"N/A",OFFSET(P$53,'Intermediate Data'!$W83,0))))</f>
        <v>0.13691565333293473</v>
      </c>
      <c r="AM83" s="91" t="str">
        <f ca="1">IF($W83="","",IF(OFFSET(Q$53,'Intermediate Data'!$W83,0)=-98,"N/A",IF(OFFSET(Q$53,'Intermediate Data'!$W83,0)=-99,"N/A",OFFSET(Q$53,'Intermediate Data'!$W83,0))))</f>
        <v>RASS</v>
      </c>
      <c r="AN83" s="91" t="str">
        <f ca="1">IF($W83="","",IF(OFFSET(R$53,'Intermediate Data'!$W83,0)=-98,"Not published",IF(OFFSET(R$53,'Intermediate Data'!$W83,0)=-99,"No spec",OFFSET(R$53,'Intermediate Data'!$W83,0))))</f>
        <v>No spec</v>
      </c>
      <c r="AO83" s="91" t="str">
        <f ca="1">IF($W83="","",IF(OFFSET(S$53,'Intermediate Data'!$W83,0)=-98,"Unknown",IF(OFFSET(S$53,'Intermediate Data'!$W83,0)=-99,"No spec",OFFSET(S$53,'Intermediate Data'!$W83,0))))</f>
        <v>No spec</v>
      </c>
      <c r="AR83" s="113" t="str">
        <f>IF(AND(DATA!$F34='Intermediate Data'!$AV$46,DATA!$E34="Tier 1"),IF(OR($AU$47=0,$AU$46=1),DATA!A34,IF(AND($AU$47=1,INDEX('Intermediate Data'!$AV$25:$AV$42,MATCH(DATA!$B34,'Intermediate Data'!$AU$25:$AU$42,0))=TRUE),DATA!A34,"")),"")</f>
        <v/>
      </c>
      <c r="AS83" s="113" t="str">
        <f>IF($AR83="","",DATA!B34)</f>
        <v/>
      </c>
      <c r="AT83" s="113" t="str">
        <f>IF(OR($AR83="",DATA!BF34=""),"",DATA!BF34)</f>
        <v/>
      </c>
      <c r="AU83" s="113" t="str">
        <f>IF(OR($AR83="",DATA!BH34=""),"",DATA!BH34)</f>
        <v/>
      </c>
      <c r="AV83" s="113" t="str">
        <f>IF(OR($AR83="",DATA!BI34=""),"",DATA!BI34)</f>
        <v/>
      </c>
      <c r="AW83" s="113" t="str">
        <f>IF(OR($AR83="",DATA!BJ34=""),"",DATA!BJ34)</f>
        <v/>
      </c>
      <c r="AX83" s="113" t="str">
        <f>IF(OR($AR83="",DATA!BK34=""),"",DATA!BK34)</f>
        <v/>
      </c>
      <c r="AY83" s="113" t="str">
        <f>IF($AR83="","",DATA!BO34)</f>
        <v/>
      </c>
      <c r="AZ83" s="113" t="str">
        <f>IF($AR83="","",DATA!BP34)</f>
        <v/>
      </c>
      <c r="BA83" s="113" t="str">
        <f>IF($AR83="","",DATA!BQ34)</f>
        <v/>
      </c>
      <c r="BB83" s="113" t="str">
        <f>IF($AR83="","",DATA!BR34)</f>
        <v/>
      </c>
      <c r="BC83" s="113" t="str">
        <f>IF($AR83="","",DATA!BS34)</f>
        <v/>
      </c>
      <c r="BD83" s="113" t="str">
        <f>IF($AR83="","",DATA!BE34)</f>
        <v/>
      </c>
      <c r="BE83" s="113" t="str">
        <f>IF($AR83="","",DATA!CD34)</f>
        <v/>
      </c>
      <c r="BF83" s="113" t="str">
        <f>IF($AR83="","",DATA!CF34)</f>
        <v/>
      </c>
      <c r="BG83" s="113" t="str">
        <f>IF($AR83="","",DATA!CG34)</f>
        <v/>
      </c>
      <c r="BH83" s="113" t="str">
        <f>IF($AR83="","",DATA!CI34)</f>
        <v/>
      </c>
      <c r="BI83" s="113" t="str">
        <f>IF($AR83="","",DATA!CK34)</f>
        <v/>
      </c>
      <c r="BJ83" s="179" t="str">
        <f>IF($AR83="","",DATA!CL34)</f>
        <v/>
      </c>
      <c r="BK83" s="179" t="str">
        <f>IF($AR83="","",DATA!CN34)</f>
        <v/>
      </c>
      <c r="BL83" s="114" t="str">
        <f t="shared" si="11"/>
        <v/>
      </c>
      <c r="BM83" s="91" t="str">
        <f t="shared" ca="1" si="2"/>
        <v/>
      </c>
      <c r="BN83" s="100" t="str">
        <f t="shared" si="12"/>
        <v/>
      </c>
      <c r="BO83" s="91" t="str">
        <f t="shared" ca="1" si="13"/>
        <v/>
      </c>
      <c r="BP83" s="91" t="str">
        <f t="shared" ca="1" si="14"/>
        <v/>
      </c>
      <c r="BR83" s="91" t="str">
        <f ca="1">IF($BP83="","",IF(OFFSET(AS$53,'Intermediate Data'!$BP83,0)=-98,"Unknown",IF(OFFSET(AS$53,'Intermediate Data'!$BP83,0)=-99,"N/A",OFFSET(AS$53,'Intermediate Data'!$BP83,0))))</f>
        <v/>
      </c>
      <c r="BS83" s="91" t="str">
        <f ca="1">IF($BP83="","",IF(OFFSET(AT$53,'Intermediate Data'!$BP83,0)=-98,"Not collected",IF(OFFSET(AT$53,'Intermediate Data'!$BP83,0)=-99,"N/A",OFFSET(AT$53,'Intermediate Data'!$BP83,0))))</f>
        <v/>
      </c>
      <c r="BT83" s="91" t="str">
        <f ca="1">IF($BP83="","",IF(OFFSET(AU$53,'Intermediate Data'!$BP83,0)=-98,"Unknown",IF(OFFSET(AU$53,'Intermediate Data'!$BP83,0)=-99,"N/A",OFFSET(AU$53,'Intermediate Data'!$BP83,0))))</f>
        <v/>
      </c>
      <c r="BU83" s="127" t="str">
        <f ca="1">IF($BP83="","",IF(OFFSET(AV$53,'Intermediate Data'!$BP83,0)=-98,"Unknown",IF(OFFSET(AV$53,'Intermediate Data'!$BP83,0)=-99,"No spec",OFFSET(AV$53,'Intermediate Data'!$BP83,0))))</f>
        <v/>
      </c>
      <c r="BV83" s="127" t="str">
        <f ca="1">IF($BP83="","",IF(OFFSET(AW$53,'Intermediate Data'!$BP83,0)=-98,"Unknown",IF(OFFSET(AW$53,'Intermediate Data'!$BP83,0)=-99,"N/A",OFFSET(AW$53,'Intermediate Data'!$BP83,0))))</f>
        <v/>
      </c>
      <c r="BW83" s="91" t="str">
        <f ca="1">IF($BP83="","",IF(OFFSET(AX$53,'Intermediate Data'!$BP83,0)=-98,"Unknown",IF(OFFSET(AX$53,'Intermediate Data'!$BP83,0)=-99,"N/A",OFFSET(AX$53,'Intermediate Data'!$BP83,0))))</f>
        <v/>
      </c>
      <c r="BX83" s="91" t="str">
        <f ca="1">IF($BP83="","",IF(OFFSET(AY$53,'Intermediate Data'!$BP83,$AU$48)=-98,"Unknown",IF(OFFSET(AY$53,'Intermediate Data'!$BP83,$AU$48)=-99,"N/A",OFFSET(AY$53,'Intermediate Data'!$BP83,$AU$48))))</f>
        <v/>
      </c>
      <c r="BY83" s="91" t="str">
        <f ca="1">IF($BP83="","",IF(OFFSET(BD$53,'Intermediate Data'!$BP83,0)=-98,"Not published",IF(OFFSET(BD$53,'Intermediate Data'!$BP83,0)=-99,"No spec",OFFSET(BD$53,'Intermediate Data'!$BP83,0))))</f>
        <v/>
      </c>
      <c r="BZ83" s="115" t="str">
        <f ca="1">IF($BP83="","",IF(OFFSET(BE$53,'Intermediate Data'!$BP83,0)=-98,"Unknown",IF(OFFSET(BE$53,'Intermediate Data'!$BP83,0)=-99,"N/A",OFFSET(BE$53,'Intermediate Data'!$BP83,0))))</f>
        <v/>
      </c>
      <c r="CA83" s="115" t="str">
        <f ca="1">IF($BP83="","",IF(OFFSET(BF$53,'Intermediate Data'!$BP83,0)=-98,"Unknown",IF(OFFSET(BF$53,'Intermediate Data'!$BP83,0)=-99,"N/A",OFFSET(BF$53,'Intermediate Data'!$BP83,0))))</f>
        <v/>
      </c>
      <c r="CB83" s="115" t="str">
        <f ca="1">IF($BP83="","",IF(OFFSET(BG$53,'Intermediate Data'!$BP83,0)=-98,"Unknown",IF(OFFSET(BG$53,'Intermediate Data'!$BP83,0)=-99,"N/A",OFFSET(BG$53,'Intermediate Data'!$BP83,0))))</f>
        <v/>
      </c>
      <c r="CC83" s="115" t="str">
        <f ca="1">IF($BP83="","",IF(OFFSET(BH$53,'Intermediate Data'!$BP83,0)=-98,"Unknown",IF(OFFSET(BH$53,'Intermediate Data'!$BP83,0)=-99,"N/A",OFFSET(BH$53,'Intermediate Data'!$BP83,0))))</f>
        <v/>
      </c>
      <c r="CD83" s="115" t="str">
        <f ca="1">IF($BP83="","",IF(OFFSET(BI$53,'Intermediate Data'!$BP83,0)=-98,"Unknown",IF(OFFSET(BI$53,'Intermediate Data'!$BP83,0)=-99,"N/A",OFFSET(BI$53,'Intermediate Data'!$BP83,0))))</f>
        <v/>
      </c>
      <c r="CE83" s="115" t="str">
        <f ca="1">IF($BP83="","",IF(OFFSET(BJ$53,'Intermediate Data'!$BP83,0)=-98,"Unknown",IF(OFFSET(BJ$53,'Intermediate Data'!$BP83,0)=-99,"N/A",OFFSET(BJ$53,'Intermediate Data'!$BP83,0))))</f>
        <v/>
      </c>
      <c r="CF83" s="115" t="str">
        <f ca="1">IF($BP83="","",IF(OFFSET(BK$53,'Intermediate Data'!$BP83,0)=-98,"Unknown",IF(OFFSET(BK$53,'Intermediate Data'!$BP83,0)=-99,"N/A",OFFSET(BK$53,'Intermediate Data'!$BP83,0))))</f>
        <v/>
      </c>
      <c r="CG83" s="115" t="str">
        <f ca="1">IF($BP83="","",IF(OFFSET(BL$53,'Intermediate Data'!$BP83,0)=-98,"Unknown",IF(OFFSET(BL$53,'Intermediate Data'!$BP83,0)=-99,"N/A",OFFSET(BL$53,'Intermediate Data'!$BP83,0))))</f>
        <v/>
      </c>
    </row>
    <row r="84" spans="1:85" x14ac:dyDescent="0.2">
      <c r="A84" s="91">
        <f>IF(DATA!F35='Intermediate Data'!$E$46,IF(OR($E$47=$C$27,$E$46=$B$4),DATA!A35,IF($G$47=DATA!D35,DATA!A35,"")),"")</f>
        <v>31</v>
      </c>
      <c r="B84" s="91">
        <f>IF($A84="","",DATA!CS35)</f>
        <v>115</v>
      </c>
      <c r="C84" s="91" t="str">
        <f>IF($A84="","",DATA!B35)</f>
        <v>Coffee maker</v>
      </c>
      <c r="D84" s="91">
        <f ca="1">IF($A84="","",OFFSET(DATA!$G35,0,($D$48*5)))</f>
        <v>-99</v>
      </c>
      <c r="E84" s="91">
        <f ca="1">IF($A84="","",OFFSET(DATA!$G35,0,($D$48*5)+1))</f>
        <v>-99</v>
      </c>
      <c r="F84" s="91">
        <f ca="1">IF($A84="","",OFFSET(DATA!$G35,0,($D$48*5)+2))</f>
        <v>-99</v>
      </c>
      <c r="G84" s="91">
        <f ca="1">IF($A84="","",OFFSET(DATA!$G35,0,($D$48*5)+3))</f>
        <v>-99</v>
      </c>
      <c r="H84" s="91">
        <f ca="1">IF($A84="","",OFFSET(DATA!$G35,0,($D$48*5)+4))</f>
        <v>-99</v>
      </c>
      <c r="I84" s="91">
        <f t="shared" ca="1" si="3"/>
        <v>-99</v>
      </c>
      <c r="J84" s="91" t="str">
        <f t="shared" ca="1" si="4"/>
        <v/>
      </c>
      <c r="K84" s="91">
        <f ca="1">IF($A84="","",OFFSET(DATA!$AF35,0,($D$48*5)))</f>
        <v>-99</v>
      </c>
      <c r="L84" s="91">
        <f ca="1">IF($A84="","",OFFSET(DATA!$AF35,0,($D$48*5)+1))</f>
        <v>-99</v>
      </c>
      <c r="M84" s="91">
        <f ca="1">IF($A84="","",OFFSET(DATA!$AF35,0,($D$48*5)+2))</f>
        <v>-99</v>
      </c>
      <c r="N84" s="91">
        <f ca="1">IF($A84="","",OFFSET(DATA!$AF35,0,($D$48*5)+3))</f>
        <v>-99</v>
      </c>
      <c r="O84" s="91">
        <f ca="1">IF($A84="","",OFFSET(DATA!$AF35,0,($D$48*5)+4))</f>
        <v>-99</v>
      </c>
      <c r="P84" s="91">
        <f t="shared" ca="1" si="5"/>
        <v>-99</v>
      </c>
      <c r="Q84" s="91" t="str">
        <f t="shared" ca="1" si="6"/>
        <v/>
      </c>
      <c r="R84" s="91">
        <f>IF($A84="","",DATA!BE35)</f>
        <v>-99</v>
      </c>
      <c r="S84" s="91">
        <f>IF($A84="","",DATA!BI35)</f>
        <v>-99</v>
      </c>
      <c r="T84" s="91">
        <f t="shared" ca="1" si="7"/>
        <v>-99</v>
      </c>
      <c r="U84" s="100">
        <f t="shared" ca="1" si="8"/>
        <v>-99.009899999159998</v>
      </c>
      <c r="V84" s="113">
        <f t="shared" ca="1" si="9"/>
        <v>0.11239112791350307</v>
      </c>
      <c r="W84" s="91">
        <f t="shared" ca="1" si="10"/>
        <v>92</v>
      </c>
      <c r="Y84" s="91" t="str">
        <f ca="1">IF($W84="","",IF(OFFSET(C$53,'Intermediate Data'!$W84,0)=-98,"Unknown",IF(OFFSET(C$53,'Intermediate Data'!$W84,0)=-99,"N/A",OFFSET(C$53,'Intermediate Data'!$W84,0))))</f>
        <v>Fax</v>
      </c>
      <c r="Z84" s="91" t="str">
        <f ca="1">IF($W84="","",IF(OFFSET(D$53,'Intermediate Data'!$W84,0)=-98,"N/A",IF(OFFSET(D$53,'Intermediate Data'!$W84,0)=-99,"N/A",OFFSET(D$53,'Intermediate Data'!$W84,0))))</f>
        <v>N/A</v>
      </c>
      <c r="AA84" s="91">
        <f ca="1">IF($W84="","",IF(OFFSET(E$53,'Intermediate Data'!$W84,0)=-98,"N/A",IF(OFFSET(E$53,'Intermediate Data'!$W84,0)=-99,"N/A",OFFSET(E$53,'Intermediate Data'!$W84,0))))</f>
        <v>0.15970897337728876</v>
      </c>
      <c r="AB84" s="91" t="str">
        <f ca="1">IF($W84="","",IF(OFFSET(F$53,'Intermediate Data'!$W84,0)=-98,"N/A",IF(OFFSET(F$53,'Intermediate Data'!$W84,0)=-99,"N/A",OFFSET(F$53,'Intermediate Data'!$W84,0))))</f>
        <v>N/A</v>
      </c>
      <c r="AC84" s="91">
        <f ca="1">IF($W84="","",IF(OFFSET(G$53,'Intermediate Data'!$W84,0)=-98,"N/A",IF(OFFSET(G$53,'Intermediate Data'!$W84,0)=-99,"N/A",OFFSET(G$53,'Intermediate Data'!$W84,0))))</f>
        <v>0.11733432045994785</v>
      </c>
      <c r="AD84" s="91" t="str">
        <f ca="1">IF($W84="","",IF(OFFSET(H$53,'Intermediate Data'!$W84,0)=-98,"N/A",IF(OFFSET(H$53,'Intermediate Data'!$W84,0)=-99,"N/A",OFFSET(H$53,'Intermediate Data'!$W84,0))))</f>
        <v>N/A</v>
      </c>
      <c r="AE84" s="91">
        <f ca="1">IF($W84="","",IF(OFFSET(I$53,'Intermediate Data'!$W84,0)=-98,"N/A",IF(OFFSET(I$53,'Intermediate Data'!$W84,0)=-99,"N/A",OFFSET(I$53,'Intermediate Data'!$W84,0))))</f>
        <v>0.11733432045994785</v>
      </c>
      <c r="AF84" s="91" t="str">
        <f ca="1">IF($W84="","",IF(OFFSET(J$53,'Intermediate Data'!$W84,0)=-98,"N/A",IF(OFFSET(J$53,'Intermediate Data'!$W84,0)=-99,"N/A",OFFSET(J$53,'Intermediate Data'!$W84,0))))</f>
        <v>RASS</v>
      </c>
      <c r="AG84" s="91" t="str">
        <f ca="1">IF($W84="","",IF(OFFSET(K$53,'Intermediate Data'!$W84,0)=-98,"N/A",IF(OFFSET(K$53,'Intermediate Data'!$W84,0)=-99,"N/A",OFFSET(K$53,'Intermediate Data'!$W84,0))))</f>
        <v>N/A</v>
      </c>
      <c r="AH84" s="91">
        <f ca="1">IF($W84="","",IF(OFFSET(L$53,'Intermediate Data'!$W84,0)=-98,"N/A",IF(OFFSET(L$53,'Intermediate Data'!$W84,0)=-99,"N/A",OFFSET(L$53,'Intermediate Data'!$W84,0))))</f>
        <v>0.16434875207958524</v>
      </c>
      <c r="AI84" s="91" t="str">
        <f ca="1">IF($W84="","",IF(OFFSET(M$53,'Intermediate Data'!$W84,0)=-98,"N/A",IF(OFFSET(M$53,'Intermediate Data'!$W84,0)=-99,"N/A",OFFSET(M$53,'Intermediate Data'!$W84,0))))</f>
        <v>N/A</v>
      </c>
      <c r="AJ84" s="91">
        <f ca="1">IF($W84="","",IF(OFFSET(N$53,'Intermediate Data'!$W84,0)=-98,"N/A",IF(OFFSET(N$53,'Intermediate Data'!$W84,0)=-99,"N/A",OFFSET(N$53,'Intermediate Data'!$W84,0))))</f>
        <v>0.12187398914531972</v>
      </c>
      <c r="AK84" s="91" t="str">
        <f ca="1">IF($W84="","",IF(OFFSET(O$53,'Intermediate Data'!$W84,0)=-98,"N/A",IF(OFFSET(O$53,'Intermediate Data'!$W84,0)=-99,"N/A",OFFSET(O$53,'Intermediate Data'!$W84,0))))</f>
        <v>N/A</v>
      </c>
      <c r="AL84" s="91">
        <f ca="1">IF($W84="","",IF(OFFSET(P$53,'Intermediate Data'!$W84,0)=-98,"N/A",IF(OFFSET(P$53,'Intermediate Data'!$W84,0)=-99,"N/A",OFFSET(P$53,'Intermediate Data'!$W84,0))))</f>
        <v>0.12187398914531972</v>
      </c>
      <c r="AM84" s="91" t="str">
        <f ca="1">IF($W84="","",IF(OFFSET(Q$53,'Intermediate Data'!$W84,0)=-98,"N/A",IF(OFFSET(Q$53,'Intermediate Data'!$W84,0)=-99,"N/A",OFFSET(Q$53,'Intermediate Data'!$W84,0))))</f>
        <v>RASS</v>
      </c>
      <c r="AN84" s="91">
        <f ca="1">IF($W84="","",IF(OFFSET(R$53,'Intermediate Data'!$W84,0)=-98,"Not published",IF(OFFSET(R$53,'Intermediate Data'!$W84,0)=-99,"No spec",OFFSET(R$53,'Intermediate Data'!$W84,0))))</f>
        <v>0.06</v>
      </c>
      <c r="AO84" s="91">
        <f ca="1">IF($W84="","",IF(OFFSET(S$53,'Intermediate Data'!$W84,0)=-98,"Unknown",IF(OFFSET(S$53,'Intermediate Data'!$W84,0)=-99,"No spec",OFFSET(S$53,'Intermediate Data'!$W84,0))))</f>
        <v>46</v>
      </c>
      <c r="AR84" s="113" t="str">
        <f>IF(AND(DATA!$F35='Intermediate Data'!$AV$46,DATA!$E35="Tier 1"),IF(OR($AU$47=0,$AU$46=1),DATA!A35,IF(AND($AU$47=1,INDEX('Intermediate Data'!$AV$25:$AV$42,MATCH(DATA!$B35,'Intermediate Data'!$AU$25:$AU$42,0))=TRUE),DATA!A35,"")),"")</f>
        <v/>
      </c>
      <c r="AS84" s="113" t="str">
        <f>IF($AR84="","",DATA!B35)</f>
        <v/>
      </c>
      <c r="AT84" s="113" t="str">
        <f>IF(OR($AR84="",DATA!BF35=""),"",DATA!BF35)</f>
        <v/>
      </c>
      <c r="AU84" s="113" t="str">
        <f>IF(OR($AR84="",DATA!BH35=""),"",DATA!BH35)</f>
        <v/>
      </c>
      <c r="AV84" s="113" t="str">
        <f>IF(OR($AR84="",DATA!BI35=""),"",DATA!BI35)</f>
        <v/>
      </c>
      <c r="AW84" s="113" t="str">
        <f>IF(OR($AR84="",DATA!BJ35=""),"",DATA!BJ35)</f>
        <v/>
      </c>
      <c r="AX84" s="113" t="str">
        <f>IF(OR($AR84="",DATA!BK35=""),"",DATA!BK35)</f>
        <v/>
      </c>
      <c r="AY84" s="113" t="str">
        <f>IF($AR84="","",DATA!BO35)</f>
        <v/>
      </c>
      <c r="AZ84" s="113" t="str">
        <f>IF($AR84="","",DATA!BP35)</f>
        <v/>
      </c>
      <c r="BA84" s="113" t="str">
        <f>IF($AR84="","",DATA!BQ35)</f>
        <v/>
      </c>
      <c r="BB84" s="113" t="str">
        <f>IF($AR84="","",DATA!BR35)</f>
        <v/>
      </c>
      <c r="BC84" s="113" t="str">
        <f>IF($AR84="","",DATA!BS35)</f>
        <v/>
      </c>
      <c r="BD84" s="113" t="str">
        <f>IF($AR84="","",DATA!BE35)</f>
        <v/>
      </c>
      <c r="BE84" s="113" t="str">
        <f>IF($AR84="","",DATA!CD35)</f>
        <v/>
      </c>
      <c r="BF84" s="113" t="str">
        <f>IF($AR84="","",DATA!CF35)</f>
        <v/>
      </c>
      <c r="BG84" s="113" t="str">
        <f>IF($AR84="","",DATA!CG35)</f>
        <v/>
      </c>
      <c r="BH84" s="113" t="str">
        <f>IF($AR84="","",DATA!CI35)</f>
        <v/>
      </c>
      <c r="BI84" s="113" t="str">
        <f>IF($AR84="","",DATA!CK35)</f>
        <v/>
      </c>
      <c r="BJ84" s="179" t="str">
        <f>IF($AR84="","",DATA!CL35)</f>
        <v/>
      </c>
      <c r="BK84" s="179" t="str">
        <f>IF($AR84="","",DATA!CN35)</f>
        <v/>
      </c>
      <c r="BL84" s="114" t="str">
        <f t="shared" si="11"/>
        <v/>
      </c>
      <c r="BM84" s="91" t="str">
        <f t="shared" ca="1" si="2"/>
        <v/>
      </c>
      <c r="BN84" s="100" t="str">
        <f t="shared" si="12"/>
        <v/>
      </c>
      <c r="BO84" s="91" t="str">
        <f t="shared" ca="1" si="13"/>
        <v/>
      </c>
      <c r="BP84" s="91" t="str">
        <f t="shared" ca="1" si="14"/>
        <v/>
      </c>
      <c r="BR84" s="91" t="str">
        <f ca="1">IF($BP84="","",IF(OFFSET(AS$53,'Intermediate Data'!$BP84,0)=-98,"Unknown",IF(OFFSET(AS$53,'Intermediate Data'!$BP84,0)=-99,"N/A",OFFSET(AS$53,'Intermediate Data'!$BP84,0))))</f>
        <v/>
      </c>
      <c r="BS84" s="91" t="str">
        <f ca="1">IF($BP84="","",IF(OFFSET(AT$53,'Intermediate Data'!$BP84,0)=-98,"Not collected",IF(OFFSET(AT$53,'Intermediate Data'!$BP84,0)=-99,"N/A",OFFSET(AT$53,'Intermediate Data'!$BP84,0))))</f>
        <v/>
      </c>
      <c r="BT84" s="91" t="str">
        <f ca="1">IF($BP84="","",IF(OFFSET(AU$53,'Intermediate Data'!$BP84,0)=-98,"Unknown",IF(OFFSET(AU$53,'Intermediate Data'!$BP84,0)=-99,"N/A",OFFSET(AU$53,'Intermediate Data'!$BP84,0))))</f>
        <v/>
      </c>
      <c r="BU84" s="127" t="str">
        <f ca="1">IF($BP84="","",IF(OFFSET(AV$53,'Intermediate Data'!$BP84,0)=-98,"Unknown",IF(OFFSET(AV$53,'Intermediate Data'!$BP84,0)=-99,"No spec",OFFSET(AV$53,'Intermediate Data'!$BP84,0))))</f>
        <v/>
      </c>
      <c r="BV84" s="127" t="str">
        <f ca="1">IF($BP84="","",IF(OFFSET(AW$53,'Intermediate Data'!$BP84,0)=-98,"Unknown",IF(OFFSET(AW$53,'Intermediate Data'!$BP84,0)=-99,"N/A",OFFSET(AW$53,'Intermediate Data'!$BP84,0))))</f>
        <v/>
      </c>
      <c r="BW84" s="91" t="str">
        <f ca="1">IF($BP84="","",IF(OFFSET(AX$53,'Intermediate Data'!$BP84,0)=-98,"Unknown",IF(OFFSET(AX$53,'Intermediate Data'!$BP84,0)=-99,"N/A",OFFSET(AX$53,'Intermediate Data'!$BP84,0))))</f>
        <v/>
      </c>
      <c r="BX84" s="91" t="str">
        <f ca="1">IF($BP84="","",IF(OFFSET(AY$53,'Intermediate Data'!$BP84,$AU$48)=-98,"Unknown",IF(OFFSET(AY$53,'Intermediate Data'!$BP84,$AU$48)=-99,"N/A",OFFSET(AY$53,'Intermediate Data'!$BP84,$AU$48))))</f>
        <v/>
      </c>
      <c r="BY84" s="91" t="str">
        <f ca="1">IF($BP84="","",IF(OFFSET(BD$53,'Intermediate Data'!$BP84,0)=-98,"Not published",IF(OFFSET(BD$53,'Intermediate Data'!$BP84,0)=-99,"No spec",OFFSET(BD$53,'Intermediate Data'!$BP84,0))))</f>
        <v/>
      </c>
      <c r="BZ84" s="115" t="str">
        <f ca="1">IF($BP84="","",IF(OFFSET(BE$53,'Intermediate Data'!$BP84,0)=-98,"Unknown",IF(OFFSET(BE$53,'Intermediate Data'!$BP84,0)=-99,"N/A",OFFSET(BE$53,'Intermediate Data'!$BP84,0))))</f>
        <v/>
      </c>
      <c r="CA84" s="115" t="str">
        <f ca="1">IF($BP84="","",IF(OFFSET(BF$53,'Intermediate Data'!$BP84,0)=-98,"Unknown",IF(OFFSET(BF$53,'Intermediate Data'!$BP84,0)=-99,"N/A",OFFSET(BF$53,'Intermediate Data'!$BP84,0))))</f>
        <v/>
      </c>
      <c r="CB84" s="115" t="str">
        <f ca="1">IF($BP84="","",IF(OFFSET(BG$53,'Intermediate Data'!$BP84,0)=-98,"Unknown",IF(OFFSET(BG$53,'Intermediate Data'!$BP84,0)=-99,"N/A",OFFSET(BG$53,'Intermediate Data'!$BP84,0))))</f>
        <v/>
      </c>
      <c r="CC84" s="115" t="str">
        <f ca="1">IF($BP84="","",IF(OFFSET(BH$53,'Intermediate Data'!$BP84,0)=-98,"Unknown",IF(OFFSET(BH$53,'Intermediate Data'!$BP84,0)=-99,"N/A",OFFSET(BH$53,'Intermediate Data'!$BP84,0))))</f>
        <v/>
      </c>
      <c r="CD84" s="115" t="str">
        <f ca="1">IF($BP84="","",IF(OFFSET(BI$53,'Intermediate Data'!$BP84,0)=-98,"Unknown",IF(OFFSET(BI$53,'Intermediate Data'!$BP84,0)=-99,"N/A",OFFSET(BI$53,'Intermediate Data'!$BP84,0))))</f>
        <v/>
      </c>
      <c r="CE84" s="115" t="str">
        <f ca="1">IF($BP84="","",IF(OFFSET(BJ$53,'Intermediate Data'!$BP84,0)=-98,"Unknown",IF(OFFSET(BJ$53,'Intermediate Data'!$BP84,0)=-99,"N/A",OFFSET(BJ$53,'Intermediate Data'!$BP84,0))))</f>
        <v/>
      </c>
      <c r="CF84" s="115" t="str">
        <f ca="1">IF($BP84="","",IF(OFFSET(BK$53,'Intermediate Data'!$BP84,0)=-98,"Unknown",IF(OFFSET(BK$53,'Intermediate Data'!$BP84,0)=-99,"N/A",OFFSET(BK$53,'Intermediate Data'!$BP84,0))))</f>
        <v/>
      </c>
      <c r="CG84" s="115" t="str">
        <f ca="1">IF($BP84="","",IF(OFFSET(BL$53,'Intermediate Data'!$BP84,0)=-98,"Unknown",IF(OFFSET(BL$53,'Intermediate Data'!$BP84,0)=-99,"N/A",OFFSET(BL$53,'Intermediate Data'!$BP84,0))))</f>
        <v/>
      </c>
    </row>
    <row r="85" spans="1:85" x14ac:dyDescent="0.2">
      <c r="A85" s="91">
        <f>IF(DATA!F36='Intermediate Data'!$E$46,IF(OR($E$47=$C$27,$E$46=$B$4),DATA!A36,IF($G$47=DATA!D36,DATA!A36,"")),"")</f>
        <v>32</v>
      </c>
      <c r="B85" s="91">
        <f>IF($A85="","",DATA!CS36)</f>
        <v>112</v>
      </c>
      <c r="C85" s="91" t="str">
        <f>IF($A85="","",DATA!B36)</f>
        <v>Crockpot</v>
      </c>
      <c r="D85" s="91">
        <f ca="1">IF($A85="","",OFFSET(DATA!$G36,0,($D$48*5)))</f>
        <v>-99</v>
      </c>
      <c r="E85" s="91">
        <f ca="1">IF($A85="","",OFFSET(DATA!$G36,0,($D$48*5)+1))</f>
        <v>-99</v>
      </c>
      <c r="F85" s="91">
        <f ca="1">IF($A85="","",OFFSET(DATA!$G36,0,($D$48*5)+2))</f>
        <v>-99</v>
      </c>
      <c r="G85" s="91">
        <f ca="1">IF($A85="","",OFFSET(DATA!$G36,0,($D$48*5)+3))</f>
        <v>-99</v>
      </c>
      <c r="H85" s="91">
        <f ca="1">IF($A85="","",OFFSET(DATA!$G36,0,($D$48*5)+4))</f>
        <v>-99</v>
      </c>
      <c r="I85" s="91">
        <f t="shared" ca="1" si="3"/>
        <v>-99</v>
      </c>
      <c r="J85" s="91" t="str">
        <f t="shared" ca="1" si="4"/>
        <v/>
      </c>
      <c r="K85" s="91">
        <f ca="1">IF($A85="","",OFFSET(DATA!$AF36,0,($D$48*5)))</f>
        <v>-99</v>
      </c>
      <c r="L85" s="91">
        <f ca="1">IF($A85="","",OFFSET(DATA!$AF36,0,($D$48*5)+1))</f>
        <v>-99</v>
      </c>
      <c r="M85" s="91">
        <f ca="1">IF($A85="","",OFFSET(DATA!$AF36,0,($D$48*5)+2))</f>
        <v>-99</v>
      </c>
      <c r="N85" s="91">
        <f ca="1">IF($A85="","",OFFSET(DATA!$AF36,0,($D$48*5)+3))</f>
        <v>-99</v>
      </c>
      <c r="O85" s="91">
        <f ca="1">IF($A85="","",OFFSET(DATA!$AF36,0,($D$48*5)+4))</f>
        <v>-99</v>
      </c>
      <c r="P85" s="91">
        <f t="shared" ca="1" si="5"/>
        <v>-99</v>
      </c>
      <c r="Q85" s="91" t="str">
        <f t="shared" ca="1" si="6"/>
        <v/>
      </c>
      <c r="R85" s="91">
        <f>IF($A85="","",DATA!BE36)</f>
        <v>-99</v>
      </c>
      <c r="S85" s="91">
        <f>IF($A85="","",DATA!BI36)</f>
        <v>-99</v>
      </c>
      <c r="T85" s="91">
        <f t="shared" ca="1" si="7"/>
        <v>-99</v>
      </c>
      <c r="U85" s="100">
        <f t="shared" ca="1" si="8"/>
        <v>-99.009899999150008</v>
      </c>
      <c r="V85" s="113">
        <f t="shared" ca="1" si="9"/>
        <v>0.10514107372903166</v>
      </c>
      <c r="W85" s="91">
        <f t="shared" ca="1" si="10"/>
        <v>90</v>
      </c>
      <c r="Y85" s="91" t="str">
        <f ca="1">IF($W85="","",IF(OFFSET(C$53,'Intermediate Data'!$W85,0)=-98,"Unknown",IF(OFFSET(C$53,'Intermediate Data'!$W85,0)=-99,"N/A",OFFSET(C$53,'Intermediate Data'!$W85,0))))</f>
        <v>Copier</v>
      </c>
      <c r="Z85" s="91" t="str">
        <f ca="1">IF($W85="","",IF(OFFSET(D$53,'Intermediate Data'!$W85,0)=-98,"N/A",IF(OFFSET(D$53,'Intermediate Data'!$W85,0)=-99,"N/A",OFFSET(D$53,'Intermediate Data'!$W85,0))))</f>
        <v>N/A</v>
      </c>
      <c r="AA85" s="91">
        <f ca="1">IF($W85="","",IF(OFFSET(E$53,'Intermediate Data'!$W85,0)=-98,"N/A",IF(OFFSET(E$53,'Intermediate Data'!$W85,0)=-99,"N/A",OFFSET(E$53,'Intermediate Data'!$W85,0))))</f>
        <v>0.110102559030024</v>
      </c>
      <c r="AB85" s="91" t="str">
        <f ca="1">IF($W85="","",IF(OFFSET(F$53,'Intermediate Data'!$W85,0)=-98,"N/A",IF(OFFSET(F$53,'Intermediate Data'!$W85,0)=-99,"N/A",OFFSET(F$53,'Intermediate Data'!$W85,0))))</f>
        <v>N/A</v>
      </c>
      <c r="AC85" s="91">
        <f ca="1">IF($W85="","",IF(OFFSET(G$53,'Intermediate Data'!$W85,0)=-98,"N/A",IF(OFFSET(G$53,'Intermediate Data'!$W85,0)=-99,"N/A",OFFSET(G$53,'Intermediate Data'!$W85,0))))</f>
        <v>0.11008543765353025</v>
      </c>
      <c r="AD85" s="91" t="str">
        <f ca="1">IF($W85="","",IF(OFFSET(H$53,'Intermediate Data'!$W85,0)=-98,"N/A",IF(OFFSET(H$53,'Intermediate Data'!$W85,0)=-99,"N/A",OFFSET(H$53,'Intermediate Data'!$W85,0))))</f>
        <v>N/A</v>
      </c>
      <c r="AE85" s="91">
        <f ca="1">IF($W85="","",IF(OFFSET(I$53,'Intermediate Data'!$W85,0)=-98,"N/A",IF(OFFSET(I$53,'Intermediate Data'!$W85,0)=-99,"N/A",OFFSET(I$53,'Intermediate Data'!$W85,0))))</f>
        <v>0.11008543765353025</v>
      </c>
      <c r="AF85" s="91" t="str">
        <f ca="1">IF($W85="","",IF(OFFSET(J$53,'Intermediate Data'!$W85,0)=-98,"N/A",IF(OFFSET(J$53,'Intermediate Data'!$W85,0)=-99,"N/A",OFFSET(J$53,'Intermediate Data'!$W85,0))))</f>
        <v>RASS</v>
      </c>
      <c r="AG85" s="91" t="str">
        <f ca="1">IF($W85="","",IF(OFFSET(K$53,'Intermediate Data'!$W85,0)=-98,"N/A",IF(OFFSET(K$53,'Intermediate Data'!$W85,0)=-99,"N/A",OFFSET(K$53,'Intermediate Data'!$W85,0))))</f>
        <v>N/A</v>
      </c>
      <c r="AH85" s="91">
        <f ca="1">IF($W85="","",IF(OFFSET(L$53,'Intermediate Data'!$W85,0)=-98,"N/A",IF(OFFSET(L$53,'Intermediate Data'!$W85,0)=-99,"N/A",OFFSET(L$53,'Intermediate Data'!$W85,0))))</f>
        <v>0.11584965202713961</v>
      </c>
      <c r="AI85" s="91" t="str">
        <f ca="1">IF($W85="","",IF(OFFSET(M$53,'Intermediate Data'!$W85,0)=-98,"N/A",IF(OFFSET(M$53,'Intermediate Data'!$W85,0)=-99,"N/A",OFFSET(M$53,'Intermediate Data'!$W85,0))))</f>
        <v>N/A</v>
      </c>
      <c r="AJ85" s="91">
        <f ca="1">IF($W85="","",IF(OFFSET(N$53,'Intermediate Data'!$W85,0)=-98,"N/A",IF(OFFSET(N$53,'Intermediate Data'!$W85,0)=-99,"N/A",OFFSET(N$53,'Intermediate Data'!$W85,0))))</f>
        <v>0.11734146377682651</v>
      </c>
      <c r="AK85" s="91" t="str">
        <f ca="1">IF($W85="","",IF(OFFSET(O$53,'Intermediate Data'!$W85,0)=-98,"N/A",IF(OFFSET(O$53,'Intermediate Data'!$W85,0)=-99,"N/A",OFFSET(O$53,'Intermediate Data'!$W85,0))))</f>
        <v>N/A</v>
      </c>
      <c r="AL85" s="91">
        <f ca="1">IF($W85="","",IF(OFFSET(P$53,'Intermediate Data'!$W85,0)=-98,"N/A",IF(OFFSET(P$53,'Intermediate Data'!$W85,0)=-99,"N/A",OFFSET(P$53,'Intermediate Data'!$W85,0))))</f>
        <v>0.11734146377682651</v>
      </c>
      <c r="AM85" s="91" t="str">
        <f ca="1">IF($W85="","",IF(OFFSET(Q$53,'Intermediate Data'!$W85,0)=-98,"N/A",IF(OFFSET(Q$53,'Intermediate Data'!$W85,0)=-99,"N/A",OFFSET(Q$53,'Intermediate Data'!$W85,0))))</f>
        <v>RASS</v>
      </c>
      <c r="AN85" s="91">
        <f ca="1">IF($W85="","",IF(OFFSET(R$53,'Intermediate Data'!$W85,0)=-98,"Not published",IF(OFFSET(R$53,'Intermediate Data'!$W85,0)=-99,"No spec",OFFSET(R$53,'Intermediate Data'!$W85,0))))</f>
        <v>0.82</v>
      </c>
      <c r="AO85" s="91">
        <f ca="1">IF($W85="","",IF(OFFSET(S$53,'Intermediate Data'!$W85,0)=-98,"Unknown",IF(OFFSET(S$53,'Intermediate Data'!$W85,0)=-99,"No spec",OFFSET(S$53,'Intermediate Data'!$W85,0))))</f>
        <v>175</v>
      </c>
      <c r="AR85" s="113" t="str">
        <f>IF(AND(DATA!$F36='Intermediate Data'!$AV$46,DATA!$E36="Tier 1"),IF(OR($AU$47=0,$AU$46=1),DATA!A36,IF(AND($AU$47=1,INDEX('Intermediate Data'!$AV$25:$AV$42,MATCH(DATA!$B36,'Intermediate Data'!$AU$25:$AU$42,0))=TRUE),DATA!A36,"")),"")</f>
        <v/>
      </c>
      <c r="AS85" s="113" t="str">
        <f>IF($AR85="","",DATA!B36)</f>
        <v/>
      </c>
      <c r="AT85" s="113" t="str">
        <f>IF(OR($AR85="",DATA!BF36=""),"",DATA!BF36)</f>
        <v/>
      </c>
      <c r="AU85" s="113" t="str">
        <f>IF(OR($AR85="",DATA!BH36=""),"",DATA!BH36)</f>
        <v/>
      </c>
      <c r="AV85" s="113" t="str">
        <f>IF(OR($AR85="",DATA!BI36=""),"",DATA!BI36)</f>
        <v/>
      </c>
      <c r="AW85" s="113" t="str">
        <f>IF(OR($AR85="",DATA!BJ36=""),"",DATA!BJ36)</f>
        <v/>
      </c>
      <c r="AX85" s="113" t="str">
        <f>IF(OR($AR85="",DATA!BK36=""),"",DATA!BK36)</f>
        <v/>
      </c>
      <c r="AY85" s="113" t="str">
        <f>IF($AR85="","",DATA!BO36)</f>
        <v/>
      </c>
      <c r="AZ85" s="113" t="str">
        <f>IF($AR85="","",DATA!BP36)</f>
        <v/>
      </c>
      <c r="BA85" s="113" t="str">
        <f>IF($AR85="","",DATA!BQ36)</f>
        <v/>
      </c>
      <c r="BB85" s="113" t="str">
        <f>IF($AR85="","",DATA!BR36)</f>
        <v/>
      </c>
      <c r="BC85" s="113" t="str">
        <f>IF($AR85="","",DATA!BS36)</f>
        <v/>
      </c>
      <c r="BD85" s="113" t="str">
        <f>IF($AR85="","",DATA!BE36)</f>
        <v/>
      </c>
      <c r="BE85" s="113" t="str">
        <f>IF($AR85="","",DATA!CD36)</f>
        <v/>
      </c>
      <c r="BF85" s="113" t="str">
        <f>IF($AR85="","",DATA!CF36)</f>
        <v/>
      </c>
      <c r="BG85" s="113" t="str">
        <f>IF($AR85="","",DATA!CG36)</f>
        <v/>
      </c>
      <c r="BH85" s="113" t="str">
        <f>IF($AR85="","",DATA!CI36)</f>
        <v/>
      </c>
      <c r="BI85" s="113" t="str">
        <f>IF($AR85="","",DATA!CK36)</f>
        <v/>
      </c>
      <c r="BJ85" s="179" t="str">
        <f>IF($AR85="","",DATA!CL36)</f>
        <v/>
      </c>
      <c r="BK85" s="179" t="str">
        <f>IF($AR85="","",DATA!CN36)</f>
        <v/>
      </c>
      <c r="BL85" s="114" t="str">
        <f t="shared" si="11"/>
        <v/>
      </c>
      <c r="BM85" s="91" t="str">
        <f t="shared" ca="1" si="2"/>
        <v/>
      </c>
      <c r="BN85" s="100" t="str">
        <f t="shared" si="12"/>
        <v/>
      </c>
      <c r="BO85" s="91" t="str">
        <f t="shared" ca="1" si="13"/>
        <v/>
      </c>
      <c r="BP85" s="91" t="str">
        <f t="shared" ca="1" si="14"/>
        <v/>
      </c>
      <c r="BR85" s="91" t="str">
        <f ca="1">IF($BP85="","",IF(OFFSET(AS$53,'Intermediate Data'!$BP85,0)=-98,"Unknown",IF(OFFSET(AS$53,'Intermediate Data'!$BP85,0)=-99,"N/A",OFFSET(AS$53,'Intermediate Data'!$BP85,0))))</f>
        <v/>
      </c>
      <c r="BS85" s="91" t="str">
        <f ca="1">IF($BP85="","",IF(OFFSET(AT$53,'Intermediate Data'!$BP85,0)=-98,"Not collected",IF(OFFSET(AT$53,'Intermediate Data'!$BP85,0)=-99,"N/A",OFFSET(AT$53,'Intermediate Data'!$BP85,0))))</f>
        <v/>
      </c>
      <c r="BT85" s="91" t="str">
        <f ca="1">IF($BP85="","",IF(OFFSET(AU$53,'Intermediate Data'!$BP85,0)=-98,"Unknown",IF(OFFSET(AU$53,'Intermediate Data'!$BP85,0)=-99,"N/A",OFFSET(AU$53,'Intermediate Data'!$BP85,0))))</f>
        <v/>
      </c>
      <c r="BU85" s="127" t="str">
        <f ca="1">IF($BP85="","",IF(OFFSET(AV$53,'Intermediate Data'!$BP85,0)=-98,"Unknown",IF(OFFSET(AV$53,'Intermediate Data'!$BP85,0)=-99,"No spec",OFFSET(AV$53,'Intermediate Data'!$BP85,0))))</f>
        <v/>
      </c>
      <c r="BV85" s="127" t="str">
        <f ca="1">IF($BP85="","",IF(OFFSET(AW$53,'Intermediate Data'!$BP85,0)=-98,"Unknown",IF(OFFSET(AW$53,'Intermediate Data'!$BP85,0)=-99,"N/A",OFFSET(AW$53,'Intermediate Data'!$BP85,0))))</f>
        <v/>
      </c>
      <c r="BW85" s="91" t="str">
        <f ca="1">IF($BP85="","",IF(OFFSET(AX$53,'Intermediate Data'!$BP85,0)=-98,"Unknown",IF(OFFSET(AX$53,'Intermediate Data'!$BP85,0)=-99,"N/A",OFFSET(AX$53,'Intermediate Data'!$BP85,0))))</f>
        <v/>
      </c>
      <c r="BX85" s="91" t="str">
        <f ca="1">IF($BP85="","",IF(OFFSET(AY$53,'Intermediate Data'!$BP85,$AU$48)=-98,"Unknown",IF(OFFSET(AY$53,'Intermediate Data'!$BP85,$AU$48)=-99,"N/A",OFFSET(AY$53,'Intermediate Data'!$BP85,$AU$48))))</f>
        <v/>
      </c>
      <c r="BY85" s="91" t="str">
        <f ca="1">IF($BP85="","",IF(OFFSET(BD$53,'Intermediate Data'!$BP85,0)=-98,"Not published",IF(OFFSET(BD$53,'Intermediate Data'!$BP85,0)=-99,"No spec",OFFSET(BD$53,'Intermediate Data'!$BP85,0))))</f>
        <v/>
      </c>
      <c r="BZ85" s="115" t="str">
        <f ca="1">IF($BP85="","",IF(OFFSET(BE$53,'Intermediate Data'!$BP85,0)=-98,"Unknown",IF(OFFSET(BE$53,'Intermediate Data'!$BP85,0)=-99,"N/A",OFFSET(BE$53,'Intermediate Data'!$BP85,0))))</f>
        <v/>
      </c>
      <c r="CA85" s="115" t="str">
        <f ca="1">IF($BP85="","",IF(OFFSET(BF$53,'Intermediate Data'!$BP85,0)=-98,"Unknown",IF(OFFSET(BF$53,'Intermediate Data'!$BP85,0)=-99,"N/A",OFFSET(BF$53,'Intermediate Data'!$BP85,0))))</f>
        <v/>
      </c>
      <c r="CB85" s="115" t="str">
        <f ca="1">IF($BP85="","",IF(OFFSET(BG$53,'Intermediate Data'!$BP85,0)=-98,"Unknown",IF(OFFSET(BG$53,'Intermediate Data'!$BP85,0)=-99,"N/A",OFFSET(BG$53,'Intermediate Data'!$BP85,0))))</f>
        <v/>
      </c>
      <c r="CC85" s="115" t="str">
        <f ca="1">IF($BP85="","",IF(OFFSET(BH$53,'Intermediate Data'!$BP85,0)=-98,"Unknown",IF(OFFSET(BH$53,'Intermediate Data'!$BP85,0)=-99,"N/A",OFFSET(BH$53,'Intermediate Data'!$BP85,0))))</f>
        <v/>
      </c>
      <c r="CD85" s="115" t="str">
        <f ca="1">IF($BP85="","",IF(OFFSET(BI$53,'Intermediate Data'!$BP85,0)=-98,"Unknown",IF(OFFSET(BI$53,'Intermediate Data'!$BP85,0)=-99,"N/A",OFFSET(BI$53,'Intermediate Data'!$BP85,0))))</f>
        <v/>
      </c>
      <c r="CE85" s="115" t="str">
        <f ca="1">IF($BP85="","",IF(OFFSET(BJ$53,'Intermediate Data'!$BP85,0)=-98,"Unknown",IF(OFFSET(BJ$53,'Intermediate Data'!$BP85,0)=-99,"N/A",OFFSET(BJ$53,'Intermediate Data'!$BP85,0))))</f>
        <v/>
      </c>
      <c r="CF85" s="115" t="str">
        <f ca="1">IF($BP85="","",IF(OFFSET(BK$53,'Intermediate Data'!$BP85,0)=-98,"Unknown",IF(OFFSET(BK$53,'Intermediate Data'!$BP85,0)=-99,"N/A",OFFSET(BK$53,'Intermediate Data'!$BP85,0))))</f>
        <v/>
      </c>
      <c r="CG85" s="115" t="str">
        <f ca="1">IF($BP85="","",IF(OFFSET(BL$53,'Intermediate Data'!$BP85,0)=-98,"Unknown",IF(OFFSET(BL$53,'Intermediate Data'!$BP85,0)=-99,"N/A",OFFSET(BL$53,'Intermediate Data'!$BP85,0))))</f>
        <v/>
      </c>
    </row>
    <row r="86" spans="1:85" x14ac:dyDescent="0.2">
      <c r="A86" s="91">
        <f>IF(DATA!F37='Intermediate Data'!$E$46,IF(OR($E$47=$C$27,$E$46=$B$4),DATA!A37,IF($G$47=DATA!D37,DATA!A37,"")),"")</f>
        <v>33</v>
      </c>
      <c r="B86" s="91">
        <f>IF($A86="","",DATA!CS37)</f>
        <v>101</v>
      </c>
      <c r="C86" s="91" t="str">
        <f>IF($A86="","",DATA!B37)</f>
        <v>Electric can opener</v>
      </c>
      <c r="D86" s="91">
        <f ca="1">IF($A86="","",OFFSET(DATA!$G37,0,($D$48*5)))</f>
        <v>-99</v>
      </c>
      <c r="E86" s="91">
        <f ca="1">IF($A86="","",OFFSET(DATA!$G37,0,($D$48*5)+1))</f>
        <v>-99</v>
      </c>
      <c r="F86" s="91">
        <f ca="1">IF($A86="","",OFFSET(DATA!$G37,0,($D$48*5)+2))</f>
        <v>-99</v>
      </c>
      <c r="G86" s="91">
        <f ca="1">IF($A86="","",OFFSET(DATA!$G37,0,($D$48*5)+3))</f>
        <v>-99</v>
      </c>
      <c r="H86" s="91">
        <f ca="1">IF($A86="","",OFFSET(DATA!$G37,0,($D$48*5)+4))</f>
        <v>-99</v>
      </c>
      <c r="I86" s="91">
        <f t="shared" ca="1" si="3"/>
        <v>-99</v>
      </c>
      <c r="J86" s="91" t="str">
        <f t="shared" ca="1" si="4"/>
        <v/>
      </c>
      <c r="K86" s="91">
        <f ca="1">IF($A86="","",OFFSET(DATA!$AF37,0,($D$48*5)))</f>
        <v>-99</v>
      </c>
      <c r="L86" s="91">
        <f ca="1">IF($A86="","",OFFSET(DATA!$AF37,0,($D$48*5)+1))</f>
        <v>-99</v>
      </c>
      <c r="M86" s="91">
        <f ca="1">IF($A86="","",OFFSET(DATA!$AF37,0,($D$48*5)+2))</f>
        <v>-99</v>
      </c>
      <c r="N86" s="91">
        <f ca="1">IF($A86="","",OFFSET(DATA!$AF37,0,($D$48*5)+3))</f>
        <v>-99</v>
      </c>
      <c r="O86" s="91">
        <f ca="1">IF($A86="","",OFFSET(DATA!$AF37,0,($D$48*5)+4))</f>
        <v>-99</v>
      </c>
      <c r="P86" s="91">
        <f t="shared" ca="1" si="5"/>
        <v>-99</v>
      </c>
      <c r="Q86" s="91" t="str">
        <f t="shared" ca="1" si="6"/>
        <v/>
      </c>
      <c r="R86" s="91">
        <f>IF($A86="","",DATA!BE37)</f>
        <v>-99</v>
      </c>
      <c r="S86" s="91">
        <f>IF($A86="","",DATA!BI37)</f>
        <v>-99</v>
      </c>
      <c r="T86" s="91">
        <f t="shared" ca="1" si="7"/>
        <v>-99</v>
      </c>
      <c r="U86" s="100">
        <f t="shared" ca="1" si="8"/>
        <v>-99.009899999140004</v>
      </c>
      <c r="V86" s="113">
        <f t="shared" ca="1" si="9"/>
        <v>9.6494259814497746E-2</v>
      </c>
      <c r="W86" s="91">
        <f t="shared" ca="1" si="10"/>
        <v>62</v>
      </c>
      <c r="Y86" s="91" t="str">
        <f ca="1">IF($W86="","",IF(OFFSET(C$53,'Intermediate Data'!$W86,0)=-98,"Unknown",IF(OFFSET(C$53,'Intermediate Data'!$W86,0)=-99,"N/A",OFFSET(C$53,'Intermediate Data'!$W86,0))))</f>
        <v>Home shop device</v>
      </c>
      <c r="Z86" s="91" t="str">
        <f ca="1">IF($W86="","",IF(OFFSET(D$53,'Intermediate Data'!$W86,0)=-98,"N/A",IF(OFFSET(D$53,'Intermediate Data'!$W86,0)=-99,"N/A",OFFSET(D$53,'Intermediate Data'!$W86,0))))</f>
        <v>N/A</v>
      </c>
      <c r="AA86" s="91">
        <f ca="1">IF($W86="","",IF(OFFSET(E$53,'Intermediate Data'!$W86,0)=-98,"N/A",IF(OFFSET(E$53,'Intermediate Data'!$W86,0)=-99,"N/A",OFFSET(E$53,'Intermediate Data'!$W86,0))))</f>
        <v>0.10302462686472426</v>
      </c>
      <c r="AB86" s="91" t="str">
        <f ca="1">IF($W86="","",IF(OFFSET(F$53,'Intermediate Data'!$W86,0)=-98,"N/A",IF(OFFSET(F$53,'Intermediate Data'!$W86,0)=-99,"N/A",OFFSET(F$53,'Intermediate Data'!$W86,0))))</f>
        <v>N/A</v>
      </c>
      <c r="AC86" s="91">
        <f ca="1">IF($W86="","",IF(OFFSET(G$53,'Intermediate Data'!$W86,0)=-98,"N/A",IF(OFFSET(G$53,'Intermediate Data'!$W86,0)=-99,"N/A",OFFSET(G$53,'Intermediate Data'!$W86,0))))</f>
        <v>0.1034211599950292</v>
      </c>
      <c r="AD86" s="91" t="str">
        <f ca="1">IF($W86="","",IF(OFFSET(H$53,'Intermediate Data'!$W86,0)=-98,"N/A",IF(OFFSET(H$53,'Intermediate Data'!$W86,0)=-99,"N/A",OFFSET(H$53,'Intermediate Data'!$W86,0))))</f>
        <v>N/A</v>
      </c>
      <c r="AE86" s="91">
        <f ca="1">IF($W86="","",IF(OFFSET(I$53,'Intermediate Data'!$W86,0)=-98,"N/A",IF(OFFSET(I$53,'Intermediate Data'!$W86,0)=-99,"N/A",OFFSET(I$53,'Intermediate Data'!$W86,0))))</f>
        <v>0.1034211599950292</v>
      </c>
      <c r="AF86" s="91" t="str">
        <f ca="1">IF($W86="","",IF(OFFSET(J$53,'Intermediate Data'!$W86,0)=-98,"N/A",IF(OFFSET(J$53,'Intermediate Data'!$W86,0)=-99,"N/A",OFFSET(J$53,'Intermediate Data'!$W86,0))))</f>
        <v>RASS</v>
      </c>
      <c r="AG86" s="91" t="str">
        <f ca="1">IF($W86="","",IF(OFFSET(K$53,'Intermediate Data'!$W86,0)=-98,"N/A",IF(OFFSET(K$53,'Intermediate Data'!$W86,0)=-99,"N/A",OFFSET(K$53,'Intermediate Data'!$W86,0))))</f>
        <v>N/A</v>
      </c>
      <c r="AH86" s="91" t="str">
        <f ca="1">IF($W86="","",IF(OFFSET(L$53,'Intermediate Data'!$W86,0)=-98,"N/A",IF(OFFSET(L$53,'Intermediate Data'!$W86,0)=-99,"N/A",OFFSET(L$53,'Intermediate Data'!$W86,0))))</f>
        <v>N/A</v>
      </c>
      <c r="AI86" s="91" t="str">
        <f ca="1">IF($W86="","",IF(OFFSET(M$53,'Intermediate Data'!$W86,0)=-98,"N/A",IF(OFFSET(M$53,'Intermediate Data'!$W86,0)=-99,"N/A",OFFSET(M$53,'Intermediate Data'!$W86,0))))</f>
        <v>N/A</v>
      </c>
      <c r="AJ86" s="91" t="str">
        <f ca="1">IF($W86="","",IF(OFFSET(N$53,'Intermediate Data'!$W86,0)=-98,"N/A",IF(OFFSET(N$53,'Intermediate Data'!$W86,0)=-99,"N/A",OFFSET(N$53,'Intermediate Data'!$W86,0))))</f>
        <v>N/A</v>
      </c>
      <c r="AK86" s="91" t="str">
        <f ca="1">IF($W86="","",IF(OFFSET(O$53,'Intermediate Data'!$W86,0)=-98,"N/A",IF(OFFSET(O$53,'Intermediate Data'!$W86,0)=-99,"N/A",OFFSET(O$53,'Intermediate Data'!$W86,0))))</f>
        <v>N/A</v>
      </c>
      <c r="AL86" s="91" t="str">
        <f ca="1">IF($W86="","",IF(OFFSET(P$53,'Intermediate Data'!$W86,0)=-98,"N/A",IF(OFFSET(P$53,'Intermediate Data'!$W86,0)=-99,"N/A",OFFSET(P$53,'Intermediate Data'!$W86,0))))</f>
        <v>N/A</v>
      </c>
      <c r="AM86" s="91" t="str">
        <f ca="1">IF($W86="","",IF(OFFSET(Q$53,'Intermediate Data'!$W86,0)=-98,"N/A",IF(OFFSET(Q$53,'Intermediate Data'!$W86,0)=-99,"N/A",OFFSET(Q$53,'Intermediate Data'!$W86,0))))</f>
        <v/>
      </c>
      <c r="AN86" s="91" t="str">
        <f ca="1">IF($W86="","",IF(OFFSET(R$53,'Intermediate Data'!$W86,0)=-98,"Not published",IF(OFFSET(R$53,'Intermediate Data'!$W86,0)=-99,"No spec",OFFSET(R$53,'Intermediate Data'!$W86,0))))</f>
        <v>No spec</v>
      </c>
      <c r="AO86" s="91" t="str">
        <f ca="1">IF($W86="","",IF(OFFSET(S$53,'Intermediate Data'!$W86,0)=-98,"Unknown",IF(OFFSET(S$53,'Intermediate Data'!$W86,0)=-99,"No spec",OFFSET(S$53,'Intermediate Data'!$W86,0))))</f>
        <v>No spec</v>
      </c>
      <c r="AR86" s="113" t="str">
        <f>IF(AND(DATA!$F37='Intermediate Data'!$AV$46,DATA!$E37="Tier 1"),IF(OR($AU$47=0,$AU$46=1),DATA!A37,IF(AND($AU$47=1,INDEX('Intermediate Data'!$AV$25:$AV$42,MATCH(DATA!$B37,'Intermediate Data'!$AU$25:$AU$42,0))=TRUE),DATA!A37,"")),"")</f>
        <v/>
      </c>
      <c r="AS86" s="113" t="str">
        <f>IF($AR86="","",DATA!B37)</f>
        <v/>
      </c>
      <c r="AT86" s="113" t="str">
        <f>IF(OR($AR86="",DATA!BF37=""),"",DATA!BF37)</f>
        <v/>
      </c>
      <c r="AU86" s="113" t="str">
        <f>IF(OR($AR86="",DATA!BH37=""),"",DATA!BH37)</f>
        <v/>
      </c>
      <c r="AV86" s="113" t="str">
        <f>IF(OR($AR86="",DATA!BI37=""),"",DATA!BI37)</f>
        <v/>
      </c>
      <c r="AW86" s="113" t="str">
        <f>IF(OR($AR86="",DATA!BJ37=""),"",DATA!BJ37)</f>
        <v/>
      </c>
      <c r="AX86" s="113" t="str">
        <f>IF(OR($AR86="",DATA!BK37=""),"",DATA!BK37)</f>
        <v/>
      </c>
      <c r="AY86" s="113" t="str">
        <f>IF($AR86="","",DATA!BO37)</f>
        <v/>
      </c>
      <c r="AZ86" s="113" t="str">
        <f>IF($AR86="","",DATA!BP37)</f>
        <v/>
      </c>
      <c r="BA86" s="113" t="str">
        <f>IF($AR86="","",DATA!BQ37)</f>
        <v/>
      </c>
      <c r="BB86" s="113" t="str">
        <f>IF($AR86="","",DATA!BR37)</f>
        <v/>
      </c>
      <c r="BC86" s="113" t="str">
        <f>IF($AR86="","",DATA!BS37)</f>
        <v/>
      </c>
      <c r="BD86" s="113" t="str">
        <f>IF($AR86="","",DATA!BE37)</f>
        <v/>
      </c>
      <c r="BE86" s="113" t="str">
        <f>IF($AR86="","",DATA!CD37)</f>
        <v/>
      </c>
      <c r="BF86" s="113" t="str">
        <f>IF($AR86="","",DATA!CF37)</f>
        <v/>
      </c>
      <c r="BG86" s="113" t="str">
        <f>IF($AR86="","",DATA!CG37)</f>
        <v/>
      </c>
      <c r="BH86" s="113" t="str">
        <f>IF($AR86="","",DATA!CI37)</f>
        <v/>
      </c>
      <c r="BI86" s="113" t="str">
        <f>IF($AR86="","",DATA!CK37)</f>
        <v/>
      </c>
      <c r="BJ86" s="179" t="str">
        <f>IF($AR86="","",DATA!CL37)</f>
        <v/>
      </c>
      <c r="BK86" s="179" t="str">
        <f>IF($AR86="","",DATA!CN37)</f>
        <v/>
      </c>
      <c r="BL86" s="114" t="str">
        <f t="shared" si="11"/>
        <v/>
      </c>
      <c r="BM86" s="91" t="str">
        <f t="shared" ref="BM86:BM117" ca="1" si="15">IFERROR(OFFSET(AS86,0,MATCH($AV$49,$AT$52:$BL$52,0)),"")</f>
        <v/>
      </c>
      <c r="BN86" s="100" t="str">
        <f t="shared" si="12"/>
        <v/>
      </c>
      <c r="BO86" s="91" t="str">
        <f t="shared" ca="1" si="13"/>
        <v/>
      </c>
      <c r="BP86" s="91" t="str">
        <f t="shared" ca="1" si="14"/>
        <v/>
      </c>
      <c r="BR86" s="91" t="str">
        <f ca="1">IF($BP86="","",IF(OFFSET(AS$53,'Intermediate Data'!$BP86,0)=-98,"Unknown",IF(OFFSET(AS$53,'Intermediate Data'!$BP86,0)=-99,"N/A",OFFSET(AS$53,'Intermediate Data'!$BP86,0))))</f>
        <v/>
      </c>
      <c r="BS86" s="91" t="str">
        <f ca="1">IF($BP86="","",IF(OFFSET(AT$53,'Intermediate Data'!$BP86,0)=-98,"Not collected",IF(OFFSET(AT$53,'Intermediate Data'!$BP86,0)=-99,"N/A",OFFSET(AT$53,'Intermediate Data'!$BP86,0))))</f>
        <v/>
      </c>
      <c r="BT86" s="91" t="str">
        <f ca="1">IF($BP86="","",IF(OFFSET(AU$53,'Intermediate Data'!$BP86,0)=-98,"Unknown",IF(OFFSET(AU$53,'Intermediate Data'!$BP86,0)=-99,"N/A",OFFSET(AU$53,'Intermediate Data'!$BP86,0))))</f>
        <v/>
      </c>
      <c r="BU86" s="127" t="str">
        <f ca="1">IF($BP86="","",IF(OFFSET(AV$53,'Intermediate Data'!$BP86,0)=-98,"Unknown",IF(OFFSET(AV$53,'Intermediate Data'!$BP86,0)=-99,"No spec",OFFSET(AV$53,'Intermediate Data'!$BP86,0))))</f>
        <v/>
      </c>
      <c r="BV86" s="127" t="str">
        <f ca="1">IF($BP86="","",IF(OFFSET(AW$53,'Intermediate Data'!$BP86,0)=-98,"Unknown",IF(OFFSET(AW$53,'Intermediate Data'!$BP86,0)=-99,"N/A",OFFSET(AW$53,'Intermediate Data'!$BP86,0))))</f>
        <v/>
      </c>
      <c r="BW86" s="91" t="str">
        <f ca="1">IF($BP86="","",IF(OFFSET(AX$53,'Intermediate Data'!$BP86,0)=-98,"Unknown",IF(OFFSET(AX$53,'Intermediate Data'!$BP86,0)=-99,"N/A",OFFSET(AX$53,'Intermediate Data'!$BP86,0))))</f>
        <v/>
      </c>
      <c r="BX86" s="91" t="str">
        <f ca="1">IF($BP86="","",IF(OFFSET(AY$53,'Intermediate Data'!$BP86,$AU$48)=-98,"Unknown",IF(OFFSET(AY$53,'Intermediate Data'!$BP86,$AU$48)=-99,"N/A",OFFSET(AY$53,'Intermediate Data'!$BP86,$AU$48))))</f>
        <v/>
      </c>
      <c r="BY86" s="91" t="str">
        <f ca="1">IF($BP86="","",IF(OFFSET(BD$53,'Intermediate Data'!$BP86,0)=-98,"Not published",IF(OFFSET(BD$53,'Intermediate Data'!$BP86,0)=-99,"No spec",OFFSET(BD$53,'Intermediate Data'!$BP86,0))))</f>
        <v/>
      </c>
      <c r="BZ86" s="115" t="str">
        <f ca="1">IF($BP86="","",IF(OFFSET(BE$53,'Intermediate Data'!$BP86,0)=-98,"Unknown",IF(OFFSET(BE$53,'Intermediate Data'!$BP86,0)=-99,"N/A",OFFSET(BE$53,'Intermediate Data'!$BP86,0))))</f>
        <v/>
      </c>
      <c r="CA86" s="115" t="str">
        <f ca="1">IF($BP86="","",IF(OFFSET(BF$53,'Intermediate Data'!$BP86,0)=-98,"Unknown",IF(OFFSET(BF$53,'Intermediate Data'!$BP86,0)=-99,"N/A",OFFSET(BF$53,'Intermediate Data'!$BP86,0))))</f>
        <v/>
      </c>
      <c r="CB86" s="115" t="str">
        <f ca="1">IF($BP86="","",IF(OFFSET(BG$53,'Intermediate Data'!$BP86,0)=-98,"Unknown",IF(OFFSET(BG$53,'Intermediate Data'!$BP86,0)=-99,"N/A",OFFSET(BG$53,'Intermediate Data'!$BP86,0))))</f>
        <v/>
      </c>
      <c r="CC86" s="115" t="str">
        <f ca="1">IF($BP86="","",IF(OFFSET(BH$53,'Intermediate Data'!$BP86,0)=-98,"Unknown",IF(OFFSET(BH$53,'Intermediate Data'!$BP86,0)=-99,"N/A",OFFSET(BH$53,'Intermediate Data'!$BP86,0))))</f>
        <v/>
      </c>
      <c r="CD86" s="115" t="str">
        <f ca="1">IF($BP86="","",IF(OFFSET(BI$53,'Intermediate Data'!$BP86,0)=-98,"Unknown",IF(OFFSET(BI$53,'Intermediate Data'!$BP86,0)=-99,"N/A",OFFSET(BI$53,'Intermediate Data'!$BP86,0))))</f>
        <v/>
      </c>
      <c r="CE86" s="115" t="str">
        <f ca="1">IF($BP86="","",IF(OFFSET(BJ$53,'Intermediate Data'!$BP86,0)=-98,"Unknown",IF(OFFSET(BJ$53,'Intermediate Data'!$BP86,0)=-99,"N/A",OFFSET(BJ$53,'Intermediate Data'!$BP86,0))))</f>
        <v/>
      </c>
      <c r="CF86" s="115" t="str">
        <f ca="1">IF($BP86="","",IF(OFFSET(BK$53,'Intermediate Data'!$BP86,0)=-98,"Unknown",IF(OFFSET(BK$53,'Intermediate Data'!$BP86,0)=-99,"N/A",OFFSET(BK$53,'Intermediate Data'!$BP86,0))))</f>
        <v/>
      </c>
      <c r="CG86" s="115" t="str">
        <f ca="1">IF($BP86="","",IF(OFFSET(BL$53,'Intermediate Data'!$BP86,0)=-98,"Unknown",IF(OFFSET(BL$53,'Intermediate Data'!$BP86,0)=-99,"N/A",OFFSET(BL$53,'Intermediate Data'!$BP86,0))))</f>
        <v/>
      </c>
    </row>
    <row r="87" spans="1:85" x14ac:dyDescent="0.2">
      <c r="A87" s="91">
        <f>IF(DATA!F38='Intermediate Data'!$E$46,IF(OR($E$47=$C$27,$E$46=$B$4),DATA!A38,IF($G$47=DATA!D38,DATA!A38,"")),"")</f>
        <v>34</v>
      </c>
      <c r="B87" s="91">
        <f>IF($A87="","",DATA!CS38)</f>
        <v>98</v>
      </c>
      <c r="C87" s="91" t="str">
        <f>IF($A87="","",DATA!B38)</f>
        <v>Electric grill</v>
      </c>
      <c r="D87" s="91">
        <f ca="1">IF($A87="","",OFFSET(DATA!$G38,0,($D$48*5)))</f>
        <v>-99</v>
      </c>
      <c r="E87" s="91">
        <f ca="1">IF($A87="","",OFFSET(DATA!$G38,0,($D$48*5)+1))</f>
        <v>-99</v>
      </c>
      <c r="F87" s="91">
        <f ca="1">IF($A87="","",OFFSET(DATA!$G38,0,($D$48*5)+2))</f>
        <v>-99</v>
      </c>
      <c r="G87" s="91">
        <f ca="1">IF($A87="","",OFFSET(DATA!$G38,0,($D$48*5)+3))</f>
        <v>-99</v>
      </c>
      <c r="H87" s="91">
        <f ca="1">IF($A87="","",OFFSET(DATA!$G38,0,($D$48*5)+4))</f>
        <v>-99</v>
      </c>
      <c r="I87" s="91">
        <f t="shared" ca="1" si="3"/>
        <v>-99</v>
      </c>
      <c r="J87" s="91" t="str">
        <f t="shared" ca="1" si="4"/>
        <v/>
      </c>
      <c r="K87" s="91">
        <f ca="1">IF($A87="","",OFFSET(DATA!$AF38,0,($D$48*5)))</f>
        <v>-99</v>
      </c>
      <c r="L87" s="91">
        <f ca="1">IF($A87="","",OFFSET(DATA!$AF38,0,($D$48*5)+1))</f>
        <v>-99</v>
      </c>
      <c r="M87" s="91">
        <f ca="1">IF($A87="","",OFFSET(DATA!$AF38,0,($D$48*5)+2))</f>
        <v>-99</v>
      </c>
      <c r="N87" s="91">
        <f ca="1">IF($A87="","",OFFSET(DATA!$AF38,0,($D$48*5)+3))</f>
        <v>-99</v>
      </c>
      <c r="O87" s="91">
        <f ca="1">IF($A87="","",OFFSET(DATA!$AF38,0,($D$48*5)+4))</f>
        <v>-99</v>
      </c>
      <c r="P87" s="91">
        <f t="shared" ca="1" si="5"/>
        <v>-99</v>
      </c>
      <c r="Q87" s="91" t="str">
        <f t="shared" ca="1" si="6"/>
        <v/>
      </c>
      <c r="R87" s="91">
        <f>IF($A87="","",DATA!BE38)</f>
        <v>-99</v>
      </c>
      <c r="S87" s="91">
        <f>IF($A87="","",DATA!BI38)</f>
        <v>-99</v>
      </c>
      <c r="T87" s="91">
        <f t="shared" ca="1" si="7"/>
        <v>-99</v>
      </c>
      <c r="U87" s="100">
        <f t="shared" ca="1" si="8"/>
        <v>-99.009899999129999</v>
      </c>
      <c r="V87" s="113">
        <f t="shared" ca="1" si="9"/>
        <v>8.4143326647016264E-2</v>
      </c>
      <c r="W87" s="91">
        <f t="shared" ca="1" si="10"/>
        <v>132</v>
      </c>
      <c r="Y87" s="91" t="str">
        <f ca="1">IF($W87="","",IF(OFFSET(C$53,'Intermediate Data'!$W87,0)=-98,"Unknown",IF(OFFSET(C$53,'Intermediate Data'!$W87,0)=-99,"N/A",OFFSET(C$53,'Intermediate Data'!$W87,0))))</f>
        <v>Pond pump</v>
      </c>
      <c r="Z87" s="91" t="str">
        <f ca="1">IF($W87="","",IF(OFFSET(D$53,'Intermediate Data'!$W87,0)=-98,"N/A",IF(OFFSET(D$53,'Intermediate Data'!$W87,0)=-99,"N/A",OFFSET(D$53,'Intermediate Data'!$W87,0))))</f>
        <v>N/A</v>
      </c>
      <c r="AA87" s="91">
        <f ca="1">IF($W87="","",IF(OFFSET(E$53,'Intermediate Data'!$W87,0)=-98,"N/A",IF(OFFSET(E$53,'Intermediate Data'!$W87,0)=-99,"N/A",OFFSET(E$53,'Intermediate Data'!$W87,0))))</f>
        <v>6.7916924928752453E-2</v>
      </c>
      <c r="AB87" s="91" t="str">
        <f ca="1">IF($W87="","",IF(OFFSET(F$53,'Intermediate Data'!$W87,0)=-98,"N/A",IF(OFFSET(F$53,'Intermediate Data'!$W87,0)=-99,"N/A",OFFSET(F$53,'Intermediate Data'!$W87,0))))</f>
        <v>N/A</v>
      </c>
      <c r="AC87" s="91">
        <f ca="1">IF($W87="","",IF(OFFSET(G$53,'Intermediate Data'!$W87,0)=-98,"N/A",IF(OFFSET(G$53,'Intermediate Data'!$W87,0)=-99,"N/A",OFFSET(G$53,'Intermediate Data'!$W87,0))))</f>
        <v>8.9089064933867201E-2</v>
      </c>
      <c r="AD87" s="91" t="str">
        <f ca="1">IF($W87="","",IF(OFFSET(H$53,'Intermediate Data'!$W87,0)=-98,"N/A",IF(OFFSET(H$53,'Intermediate Data'!$W87,0)=-99,"N/A",OFFSET(H$53,'Intermediate Data'!$W87,0))))</f>
        <v>N/A</v>
      </c>
      <c r="AE87" s="91">
        <f ca="1">IF($W87="","",IF(OFFSET(I$53,'Intermediate Data'!$W87,0)=-98,"N/A",IF(OFFSET(I$53,'Intermediate Data'!$W87,0)=-99,"N/A",OFFSET(I$53,'Intermediate Data'!$W87,0))))</f>
        <v>8.9089064933867201E-2</v>
      </c>
      <c r="AF87" s="91" t="str">
        <f ca="1">IF($W87="","",IF(OFFSET(J$53,'Intermediate Data'!$W87,0)=-98,"N/A",IF(OFFSET(J$53,'Intermediate Data'!$W87,0)=-99,"N/A",OFFSET(J$53,'Intermediate Data'!$W87,0))))</f>
        <v>RASS</v>
      </c>
      <c r="AG87" s="91" t="str">
        <f ca="1">IF($W87="","",IF(OFFSET(K$53,'Intermediate Data'!$W87,0)=-98,"N/A",IF(OFFSET(K$53,'Intermediate Data'!$W87,0)=-99,"N/A",OFFSET(K$53,'Intermediate Data'!$W87,0))))</f>
        <v>N/A</v>
      </c>
      <c r="AH87" s="91">
        <f ca="1">IF($W87="","",IF(OFFSET(L$53,'Intermediate Data'!$W87,0)=-98,"N/A",IF(OFFSET(L$53,'Intermediate Data'!$W87,0)=-99,"N/A",OFFSET(L$53,'Intermediate Data'!$W87,0))))</f>
        <v>7.7998270741605993E-2</v>
      </c>
      <c r="AI87" s="91" t="str">
        <f ca="1">IF($W87="","",IF(OFFSET(M$53,'Intermediate Data'!$W87,0)=-98,"N/A",IF(OFFSET(M$53,'Intermediate Data'!$W87,0)=-99,"N/A",OFFSET(M$53,'Intermediate Data'!$W87,0))))</f>
        <v>N/A</v>
      </c>
      <c r="AJ87" s="91">
        <f ca="1">IF($W87="","",IF(OFFSET(N$53,'Intermediate Data'!$W87,0)=-98,"N/A",IF(OFFSET(N$53,'Intermediate Data'!$W87,0)=-99,"N/A",OFFSET(N$53,'Intermediate Data'!$W87,0))))</f>
        <v>0.10189298936826235</v>
      </c>
      <c r="AK87" s="91" t="str">
        <f ca="1">IF($W87="","",IF(OFFSET(O$53,'Intermediate Data'!$W87,0)=-98,"N/A",IF(OFFSET(O$53,'Intermediate Data'!$W87,0)=-99,"N/A",OFFSET(O$53,'Intermediate Data'!$W87,0))))</f>
        <v>N/A</v>
      </c>
      <c r="AL87" s="91">
        <f ca="1">IF($W87="","",IF(OFFSET(P$53,'Intermediate Data'!$W87,0)=-98,"N/A",IF(OFFSET(P$53,'Intermediate Data'!$W87,0)=-99,"N/A",OFFSET(P$53,'Intermediate Data'!$W87,0))))</f>
        <v>0.10189298936826235</v>
      </c>
      <c r="AM87" s="91" t="str">
        <f ca="1">IF($W87="","",IF(OFFSET(Q$53,'Intermediate Data'!$W87,0)=-98,"N/A",IF(OFFSET(Q$53,'Intermediate Data'!$W87,0)=-99,"N/A",OFFSET(Q$53,'Intermediate Data'!$W87,0))))</f>
        <v>RASS</v>
      </c>
      <c r="AN87" s="91" t="str">
        <f ca="1">IF($W87="","",IF(OFFSET(R$53,'Intermediate Data'!$W87,0)=-98,"Not published",IF(OFFSET(R$53,'Intermediate Data'!$W87,0)=-99,"No spec",OFFSET(R$53,'Intermediate Data'!$W87,0))))</f>
        <v>No spec</v>
      </c>
      <c r="AO87" s="91" t="str">
        <f ca="1">IF($W87="","",IF(OFFSET(S$53,'Intermediate Data'!$W87,0)=-98,"Unknown",IF(OFFSET(S$53,'Intermediate Data'!$W87,0)=-99,"No spec",OFFSET(S$53,'Intermediate Data'!$W87,0))))</f>
        <v>No spec</v>
      </c>
      <c r="AR87" s="113" t="str">
        <f>IF(AND(DATA!$F38='Intermediate Data'!$AV$46,DATA!$E38="Tier 1"),IF(OR($AU$47=0,$AU$46=1),DATA!A38,IF(AND($AU$47=1,INDEX('Intermediate Data'!$AV$25:$AV$42,MATCH(DATA!$B38,'Intermediate Data'!$AU$25:$AU$42,0))=TRUE),DATA!A38,"")),"")</f>
        <v/>
      </c>
      <c r="AS87" s="113" t="str">
        <f>IF($AR87="","",DATA!B38)</f>
        <v/>
      </c>
      <c r="AT87" s="113" t="str">
        <f>IF(OR($AR87="",DATA!BF38=""),"",DATA!BF38)</f>
        <v/>
      </c>
      <c r="AU87" s="113" t="str">
        <f>IF(OR($AR87="",DATA!BH38=""),"",DATA!BH38)</f>
        <v/>
      </c>
      <c r="AV87" s="113" t="str">
        <f>IF(OR($AR87="",DATA!BI38=""),"",DATA!BI38)</f>
        <v/>
      </c>
      <c r="AW87" s="113" t="str">
        <f>IF(OR($AR87="",DATA!BJ38=""),"",DATA!BJ38)</f>
        <v/>
      </c>
      <c r="AX87" s="113" t="str">
        <f>IF(OR($AR87="",DATA!BK38=""),"",DATA!BK38)</f>
        <v/>
      </c>
      <c r="AY87" s="113" t="str">
        <f>IF($AR87="","",DATA!BO38)</f>
        <v/>
      </c>
      <c r="AZ87" s="113" t="str">
        <f>IF($AR87="","",DATA!BP38)</f>
        <v/>
      </c>
      <c r="BA87" s="113" t="str">
        <f>IF($AR87="","",DATA!BQ38)</f>
        <v/>
      </c>
      <c r="BB87" s="113" t="str">
        <f>IF($AR87="","",DATA!BR38)</f>
        <v/>
      </c>
      <c r="BC87" s="113" t="str">
        <f>IF($AR87="","",DATA!BS38)</f>
        <v/>
      </c>
      <c r="BD87" s="113" t="str">
        <f>IF($AR87="","",DATA!BE38)</f>
        <v/>
      </c>
      <c r="BE87" s="113" t="str">
        <f>IF($AR87="","",DATA!CD38)</f>
        <v/>
      </c>
      <c r="BF87" s="113" t="str">
        <f>IF($AR87="","",DATA!CF38)</f>
        <v/>
      </c>
      <c r="BG87" s="113" t="str">
        <f>IF($AR87="","",DATA!CG38)</f>
        <v/>
      </c>
      <c r="BH87" s="113" t="str">
        <f>IF($AR87="","",DATA!CI38)</f>
        <v/>
      </c>
      <c r="BI87" s="113" t="str">
        <f>IF($AR87="","",DATA!CK38)</f>
        <v/>
      </c>
      <c r="BJ87" s="179" t="str">
        <f>IF($AR87="","",DATA!CL38)</f>
        <v/>
      </c>
      <c r="BK87" s="179" t="str">
        <f>IF($AR87="","",DATA!CN38)</f>
        <v/>
      </c>
      <c r="BL87" s="114" t="str">
        <f t="shared" si="11"/>
        <v/>
      </c>
      <c r="BM87" s="91" t="str">
        <f t="shared" ca="1" si="15"/>
        <v/>
      </c>
      <c r="BN87" s="100" t="str">
        <f t="shared" si="12"/>
        <v/>
      </c>
      <c r="BO87" s="91" t="str">
        <f t="shared" ca="1" si="13"/>
        <v/>
      </c>
      <c r="BP87" s="91" t="str">
        <f t="shared" ca="1" si="14"/>
        <v/>
      </c>
      <c r="BR87" s="91" t="str">
        <f ca="1">IF($BP87="","",IF(OFFSET(AS$53,'Intermediate Data'!$BP87,0)=-98,"Unknown",IF(OFFSET(AS$53,'Intermediate Data'!$BP87,0)=-99,"N/A",OFFSET(AS$53,'Intermediate Data'!$BP87,0))))</f>
        <v/>
      </c>
      <c r="BS87" s="91" t="str">
        <f ca="1">IF($BP87="","",IF(OFFSET(AT$53,'Intermediate Data'!$BP87,0)=-98,"Not collected",IF(OFFSET(AT$53,'Intermediate Data'!$BP87,0)=-99,"N/A",OFFSET(AT$53,'Intermediate Data'!$BP87,0))))</f>
        <v/>
      </c>
      <c r="BT87" s="91" t="str">
        <f ca="1">IF($BP87="","",IF(OFFSET(AU$53,'Intermediate Data'!$BP87,0)=-98,"Unknown",IF(OFFSET(AU$53,'Intermediate Data'!$BP87,0)=-99,"N/A",OFFSET(AU$53,'Intermediate Data'!$BP87,0))))</f>
        <v/>
      </c>
      <c r="BU87" s="127" t="str">
        <f ca="1">IF($BP87="","",IF(OFFSET(AV$53,'Intermediate Data'!$BP87,0)=-98,"Unknown",IF(OFFSET(AV$53,'Intermediate Data'!$BP87,0)=-99,"No spec",OFFSET(AV$53,'Intermediate Data'!$BP87,0))))</f>
        <v/>
      </c>
      <c r="BV87" s="127" t="str">
        <f ca="1">IF($BP87="","",IF(OFFSET(AW$53,'Intermediate Data'!$BP87,0)=-98,"Unknown",IF(OFFSET(AW$53,'Intermediate Data'!$BP87,0)=-99,"N/A",OFFSET(AW$53,'Intermediate Data'!$BP87,0))))</f>
        <v/>
      </c>
      <c r="BW87" s="91" t="str">
        <f ca="1">IF($BP87="","",IF(OFFSET(AX$53,'Intermediate Data'!$BP87,0)=-98,"Unknown",IF(OFFSET(AX$53,'Intermediate Data'!$BP87,0)=-99,"N/A",OFFSET(AX$53,'Intermediate Data'!$BP87,0))))</f>
        <v/>
      </c>
      <c r="BX87" s="91" t="str">
        <f ca="1">IF($BP87="","",IF(OFFSET(AY$53,'Intermediate Data'!$BP87,$AU$48)=-98,"Unknown",IF(OFFSET(AY$53,'Intermediate Data'!$BP87,$AU$48)=-99,"N/A",OFFSET(AY$53,'Intermediate Data'!$BP87,$AU$48))))</f>
        <v/>
      </c>
      <c r="BY87" s="91" t="str">
        <f ca="1">IF($BP87="","",IF(OFFSET(BD$53,'Intermediate Data'!$BP87,0)=-98,"Not published",IF(OFFSET(BD$53,'Intermediate Data'!$BP87,0)=-99,"No spec",OFFSET(BD$53,'Intermediate Data'!$BP87,0))))</f>
        <v/>
      </c>
      <c r="BZ87" s="115" t="str">
        <f ca="1">IF($BP87="","",IF(OFFSET(BE$53,'Intermediate Data'!$BP87,0)=-98,"Unknown",IF(OFFSET(BE$53,'Intermediate Data'!$BP87,0)=-99,"N/A",OFFSET(BE$53,'Intermediate Data'!$BP87,0))))</f>
        <v/>
      </c>
      <c r="CA87" s="115" t="str">
        <f ca="1">IF($BP87="","",IF(OFFSET(BF$53,'Intermediate Data'!$BP87,0)=-98,"Unknown",IF(OFFSET(BF$53,'Intermediate Data'!$BP87,0)=-99,"N/A",OFFSET(BF$53,'Intermediate Data'!$BP87,0))))</f>
        <v/>
      </c>
      <c r="CB87" s="115" t="str">
        <f ca="1">IF($BP87="","",IF(OFFSET(BG$53,'Intermediate Data'!$BP87,0)=-98,"Unknown",IF(OFFSET(BG$53,'Intermediate Data'!$BP87,0)=-99,"N/A",OFFSET(BG$53,'Intermediate Data'!$BP87,0))))</f>
        <v/>
      </c>
      <c r="CC87" s="115" t="str">
        <f ca="1">IF($BP87="","",IF(OFFSET(BH$53,'Intermediate Data'!$BP87,0)=-98,"Unknown",IF(OFFSET(BH$53,'Intermediate Data'!$BP87,0)=-99,"N/A",OFFSET(BH$53,'Intermediate Data'!$BP87,0))))</f>
        <v/>
      </c>
      <c r="CD87" s="115" t="str">
        <f ca="1">IF($BP87="","",IF(OFFSET(BI$53,'Intermediate Data'!$BP87,0)=-98,"Unknown",IF(OFFSET(BI$53,'Intermediate Data'!$BP87,0)=-99,"N/A",OFFSET(BI$53,'Intermediate Data'!$BP87,0))))</f>
        <v/>
      </c>
      <c r="CE87" s="115" t="str">
        <f ca="1">IF($BP87="","",IF(OFFSET(BJ$53,'Intermediate Data'!$BP87,0)=-98,"Unknown",IF(OFFSET(BJ$53,'Intermediate Data'!$BP87,0)=-99,"N/A",OFFSET(BJ$53,'Intermediate Data'!$BP87,0))))</f>
        <v/>
      </c>
      <c r="CF87" s="115" t="str">
        <f ca="1">IF($BP87="","",IF(OFFSET(BK$53,'Intermediate Data'!$BP87,0)=-98,"Unknown",IF(OFFSET(BK$53,'Intermediate Data'!$BP87,0)=-99,"N/A",OFFSET(BK$53,'Intermediate Data'!$BP87,0))))</f>
        <v/>
      </c>
      <c r="CG87" s="115" t="str">
        <f ca="1">IF($BP87="","",IF(OFFSET(BL$53,'Intermediate Data'!$BP87,0)=-98,"Unknown",IF(OFFSET(BL$53,'Intermediate Data'!$BP87,0)=-99,"N/A",OFFSET(BL$53,'Intermediate Data'!$BP87,0))))</f>
        <v/>
      </c>
    </row>
    <row r="88" spans="1:85" x14ac:dyDescent="0.2">
      <c r="A88" s="91">
        <f>IF(DATA!F39='Intermediate Data'!$E$46,IF(OR($E$47=$C$27,$E$46=$B$4),DATA!A39,IF($G$47=DATA!D39,DATA!A39,"")),"")</f>
        <v>35</v>
      </c>
      <c r="B88" s="91">
        <f>IF($A88="","",DATA!CS39)</f>
        <v>97</v>
      </c>
      <c r="C88" s="91" t="str">
        <f>IF($A88="","",DATA!B39)</f>
        <v>Electric kettle</v>
      </c>
      <c r="D88" s="91">
        <f ca="1">IF($A88="","",OFFSET(DATA!$G39,0,($D$48*5)))</f>
        <v>-99</v>
      </c>
      <c r="E88" s="91">
        <f ca="1">IF($A88="","",OFFSET(DATA!$G39,0,($D$48*5)+1))</f>
        <v>-99</v>
      </c>
      <c r="F88" s="91">
        <f ca="1">IF($A88="","",OFFSET(DATA!$G39,0,($D$48*5)+2))</f>
        <v>-99</v>
      </c>
      <c r="G88" s="91">
        <f ca="1">IF($A88="","",OFFSET(DATA!$G39,0,($D$48*5)+3))</f>
        <v>-99</v>
      </c>
      <c r="H88" s="91">
        <f ca="1">IF($A88="","",OFFSET(DATA!$G39,0,($D$48*5)+4))</f>
        <v>-99</v>
      </c>
      <c r="I88" s="91">
        <f t="shared" ca="1" si="3"/>
        <v>-99</v>
      </c>
      <c r="J88" s="91" t="str">
        <f t="shared" ca="1" si="4"/>
        <v/>
      </c>
      <c r="K88" s="91">
        <f ca="1">IF($A88="","",OFFSET(DATA!$AF39,0,($D$48*5)))</f>
        <v>-99</v>
      </c>
      <c r="L88" s="91">
        <f ca="1">IF($A88="","",OFFSET(DATA!$AF39,0,($D$48*5)+1))</f>
        <v>-99</v>
      </c>
      <c r="M88" s="91">
        <f ca="1">IF($A88="","",OFFSET(DATA!$AF39,0,($D$48*5)+2))</f>
        <v>-99</v>
      </c>
      <c r="N88" s="91">
        <f ca="1">IF($A88="","",OFFSET(DATA!$AF39,0,($D$48*5)+3))</f>
        <v>-99</v>
      </c>
      <c r="O88" s="91">
        <f ca="1">IF($A88="","",OFFSET(DATA!$AF39,0,($D$48*5)+4))</f>
        <v>-99</v>
      </c>
      <c r="P88" s="91">
        <f t="shared" ca="1" si="5"/>
        <v>-99</v>
      </c>
      <c r="Q88" s="91" t="str">
        <f t="shared" ca="1" si="6"/>
        <v/>
      </c>
      <c r="R88" s="91">
        <f>IF($A88="","",DATA!BE39)</f>
        <v>-99</v>
      </c>
      <c r="S88" s="91">
        <f>IF($A88="","",DATA!BI39)</f>
        <v>-99</v>
      </c>
      <c r="T88" s="91">
        <f t="shared" ca="1" si="7"/>
        <v>-99</v>
      </c>
      <c r="U88" s="100">
        <f t="shared" ca="1" si="8"/>
        <v>-99.009899999120009</v>
      </c>
      <c r="V88" s="113">
        <f t="shared" ca="1" si="9"/>
        <v>7.9054345039065416E-2</v>
      </c>
      <c r="W88" s="91">
        <f t="shared" ca="1" si="10"/>
        <v>16</v>
      </c>
      <c r="Y88" s="91" t="str">
        <f ca="1">IF($W88="","",IF(OFFSET(C$53,'Intermediate Data'!$W88,0)=-98,"Unknown",IF(OFFSET(C$53,'Intermediate Data'!$W88,0)=-99,"N/A",OFFSET(C$53,'Intermediate Data'!$W88,0))))</f>
        <v>Pool pump</v>
      </c>
      <c r="Z88" s="91" t="str">
        <f ca="1">IF($W88="","",IF(OFFSET(D$53,'Intermediate Data'!$W88,0)=-98,"N/A",IF(OFFSET(D$53,'Intermediate Data'!$W88,0)=-99,"N/A",OFFSET(D$53,'Intermediate Data'!$W88,0))))</f>
        <v>N/A</v>
      </c>
      <c r="AA88" s="91">
        <f ca="1">IF($W88="","",IF(OFFSET(E$53,'Intermediate Data'!$W88,0)=-98,"N/A",IF(OFFSET(E$53,'Intermediate Data'!$W88,0)=-99,"N/A",OFFSET(E$53,'Intermediate Data'!$W88,0))))</f>
        <v>8.981819405146052E-2</v>
      </c>
      <c r="AB88" s="91">
        <f ca="1">IF($W88="","",IF(OFFSET(F$53,'Intermediate Data'!$W88,0)=-98,"N/A",IF(OFFSET(F$53,'Intermediate Data'!$W88,0)=-99,"N/A",OFFSET(F$53,'Intermediate Data'!$W88,0))))</f>
        <v>7.0588235294117646E-2</v>
      </c>
      <c r="AC88" s="91">
        <f ca="1">IF($W88="","",IF(OFFSET(G$53,'Intermediate Data'!$W88,0)=-98,"N/A",IF(OFFSET(G$53,'Intermediate Data'!$W88,0)=-99,"N/A",OFFSET(G$53,'Intermediate Data'!$W88,0))))</f>
        <v>0.10602847719599769</v>
      </c>
      <c r="AD88" s="91">
        <f ca="1">IF($W88="","",IF(OFFSET(H$53,'Intermediate Data'!$W88,0)=-98,"N/A",IF(OFFSET(H$53,'Intermediate Data'!$W88,0)=-99,"N/A",OFFSET(H$53,'Intermediate Data'!$W88,0))))</f>
        <v>8.4000000000000005E-2</v>
      </c>
      <c r="AE88" s="91">
        <f ca="1">IF($W88="","",IF(OFFSET(I$53,'Intermediate Data'!$W88,0)=-98,"N/A",IF(OFFSET(I$53,'Intermediate Data'!$W88,0)=-99,"N/A",OFFSET(I$53,'Intermediate Data'!$W88,0))))</f>
        <v>8.4000000000000005E-2</v>
      </c>
      <c r="AF88" s="91" t="str">
        <f ca="1">IF($W88="","",IF(OFFSET(J$53,'Intermediate Data'!$W88,0)=-98,"N/A",IF(OFFSET(J$53,'Intermediate Data'!$W88,0)=-99,"N/A",OFFSET(J$53,'Intermediate Data'!$W88,0))))</f>
        <v>CLASS</v>
      </c>
      <c r="AG88" s="91" t="str">
        <f ca="1">IF($W88="","",IF(OFFSET(K$53,'Intermediate Data'!$W88,0)=-98,"N/A",IF(OFFSET(K$53,'Intermediate Data'!$W88,0)=-99,"N/A",OFFSET(K$53,'Intermediate Data'!$W88,0))))</f>
        <v>N/A</v>
      </c>
      <c r="AH88" s="91" t="str">
        <f ca="1">IF($W88="","",IF(OFFSET(L$53,'Intermediate Data'!$W88,0)=-98,"N/A",IF(OFFSET(L$53,'Intermediate Data'!$W88,0)=-99,"N/A",OFFSET(L$53,'Intermediate Data'!$W88,0))))</f>
        <v>N/A</v>
      </c>
      <c r="AI88" s="91" t="str">
        <f ca="1">IF($W88="","",IF(OFFSET(M$53,'Intermediate Data'!$W88,0)=-98,"N/A",IF(OFFSET(M$53,'Intermediate Data'!$W88,0)=-99,"N/A",OFFSET(M$53,'Intermediate Data'!$W88,0))))</f>
        <v>N/A</v>
      </c>
      <c r="AJ88" s="91" t="str">
        <f ca="1">IF($W88="","",IF(OFFSET(N$53,'Intermediate Data'!$W88,0)=-98,"N/A",IF(OFFSET(N$53,'Intermediate Data'!$W88,0)=-99,"N/A",OFFSET(N$53,'Intermediate Data'!$W88,0))))</f>
        <v>N/A</v>
      </c>
      <c r="AK88" s="91" t="str">
        <f ca="1">IF($W88="","",IF(OFFSET(O$53,'Intermediate Data'!$W88,0)=-98,"N/A",IF(OFFSET(O$53,'Intermediate Data'!$W88,0)=-99,"N/A",OFFSET(O$53,'Intermediate Data'!$W88,0))))</f>
        <v>N/A</v>
      </c>
      <c r="AL88" s="91" t="str">
        <f ca="1">IF($W88="","",IF(OFFSET(P$53,'Intermediate Data'!$W88,0)=-98,"N/A",IF(OFFSET(P$53,'Intermediate Data'!$W88,0)=-99,"N/A",OFFSET(P$53,'Intermediate Data'!$W88,0))))</f>
        <v>N/A</v>
      </c>
      <c r="AM88" s="91" t="str">
        <f ca="1">IF($W88="","",IF(OFFSET(Q$53,'Intermediate Data'!$W88,0)=-98,"N/A",IF(OFFSET(Q$53,'Intermediate Data'!$W88,0)=-99,"N/A",OFFSET(Q$53,'Intermediate Data'!$W88,0))))</f>
        <v/>
      </c>
      <c r="AN88" s="91" t="str">
        <f ca="1">IF($W88="","",IF(OFFSET(R$53,'Intermediate Data'!$W88,0)=-98,"Not published",IF(OFFSET(R$53,'Intermediate Data'!$W88,0)=-99,"No spec",OFFSET(R$53,'Intermediate Data'!$W88,0))))</f>
        <v>Not published</v>
      </c>
      <c r="AO88" s="91">
        <f ca="1">IF($W88="","",IF(OFFSET(S$53,'Intermediate Data'!$W88,0)=-98,"Unknown",IF(OFFSET(S$53,'Intermediate Data'!$W88,0)=-99,"No spec",OFFSET(S$53,'Intermediate Data'!$W88,0))))</f>
        <v>2800</v>
      </c>
      <c r="AR88" s="113" t="str">
        <f>IF(AND(DATA!$F39='Intermediate Data'!$AV$46,DATA!$E39="Tier 1"),IF(OR($AU$47=0,$AU$46=1),DATA!A39,IF(AND($AU$47=1,INDEX('Intermediate Data'!$AV$25:$AV$42,MATCH(DATA!$B39,'Intermediate Data'!$AU$25:$AU$42,0))=TRUE),DATA!A39,"")),"")</f>
        <v/>
      </c>
      <c r="AS88" s="113" t="str">
        <f>IF($AR88="","",DATA!B39)</f>
        <v/>
      </c>
      <c r="AT88" s="113" t="str">
        <f>IF(OR($AR88="",DATA!BF39=""),"",DATA!BF39)</f>
        <v/>
      </c>
      <c r="AU88" s="113" t="str">
        <f>IF(OR($AR88="",DATA!BH39=""),"",DATA!BH39)</f>
        <v/>
      </c>
      <c r="AV88" s="113" t="str">
        <f>IF(OR($AR88="",DATA!BI39=""),"",DATA!BI39)</f>
        <v/>
      </c>
      <c r="AW88" s="113" t="str">
        <f>IF(OR($AR88="",DATA!BJ39=""),"",DATA!BJ39)</f>
        <v/>
      </c>
      <c r="AX88" s="113" t="str">
        <f>IF(OR($AR88="",DATA!BK39=""),"",DATA!BK39)</f>
        <v/>
      </c>
      <c r="AY88" s="113" t="str">
        <f>IF($AR88="","",DATA!BO39)</f>
        <v/>
      </c>
      <c r="AZ88" s="113" t="str">
        <f>IF($AR88="","",DATA!BP39)</f>
        <v/>
      </c>
      <c r="BA88" s="113" t="str">
        <f>IF($AR88="","",DATA!BQ39)</f>
        <v/>
      </c>
      <c r="BB88" s="113" t="str">
        <f>IF($AR88="","",DATA!BR39)</f>
        <v/>
      </c>
      <c r="BC88" s="113" t="str">
        <f>IF($AR88="","",DATA!BS39)</f>
        <v/>
      </c>
      <c r="BD88" s="113" t="str">
        <f>IF($AR88="","",DATA!BE39)</f>
        <v/>
      </c>
      <c r="BE88" s="113" t="str">
        <f>IF($AR88="","",DATA!CD39)</f>
        <v/>
      </c>
      <c r="BF88" s="113" t="str">
        <f>IF($AR88="","",DATA!CF39)</f>
        <v/>
      </c>
      <c r="BG88" s="113" t="str">
        <f>IF($AR88="","",DATA!CG39)</f>
        <v/>
      </c>
      <c r="BH88" s="113" t="str">
        <f>IF($AR88="","",DATA!CI39)</f>
        <v/>
      </c>
      <c r="BI88" s="113" t="str">
        <f>IF($AR88="","",DATA!CK39)</f>
        <v/>
      </c>
      <c r="BJ88" s="179" t="str">
        <f>IF($AR88="","",DATA!CL39)</f>
        <v/>
      </c>
      <c r="BK88" s="179" t="str">
        <f>IF($AR88="","",DATA!CN39)</f>
        <v/>
      </c>
      <c r="BL88" s="114" t="str">
        <f t="shared" si="11"/>
        <v/>
      </c>
      <c r="BM88" s="91" t="str">
        <f t="shared" ca="1" si="15"/>
        <v/>
      </c>
      <c r="BN88" s="100" t="str">
        <f t="shared" si="12"/>
        <v/>
      </c>
      <c r="BO88" s="91" t="str">
        <f t="shared" ca="1" si="13"/>
        <v/>
      </c>
      <c r="BP88" s="91" t="str">
        <f t="shared" ca="1" si="14"/>
        <v/>
      </c>
      <c r="BR88" s="91" t="str">
        <f ca="1">IF($BP88="","",IF(OFFSET(AS$53,'Intermediate Data'!$BP88,0)=-98,"Unknown",IF(OFFSET(AS$53,'Intermediate Data'!$BP88,0)=-99,"N/A",OFFSET(AS$53,'Intermediate Data'!$BP88,0))))</f>
        <v/>
      </c>
      <c r="BS88" s="91" t="str">
        <f ca="1">IF($BP88="","",IF(OFFSET(AT$53,'Intermediate Data'!$BP88,0)=-98,"Not collected",IF(OFFSET(AT$53,'Intermediate Data'!$BP88,0)=-99,"N/A",OFFSET(AT$53,'Intermediate Data'!$BP88,0))))</f>
        <v/>
      </c>
      <c r="BT88" s="91" t="str">
        <f ca="1">IF($BP88="","",IF(OFFSET(AU$53,'Intermediate Data'!$BP88,0)=-98,"Unknown",IF(OFFSET(AU$53,'Intermediate Data'!$BP88,0)=-99,"N/A",OFFSET(AU$53,'Intermediate Data'!$BP88,0))))</f>
        <v/>
      </c>
      <c r="BU88" s="127" t="str">
        <f ca="1">IF($BP88="","",IF(OFFSET(AV$53,'Intermediate Data'!$BP88,0)=-98,"Unknown",IF(OFFSET(AV$53,'Intermediate Data'!$BP88,0)=-99,"No spec",OFFSET(AV$53,'Intermediate Data'!$BP88,0))))</f>
        <v/>
      </c>
      <c r="BV88" s="127" t="str">
        <f ca="1">IF($BP88="","",IF(OFFSET(AW$53,'Intermediate Data'!$BP88,0)=-98,"Unknown",IF(OFFSET(AW$53,'Intermediate Data'!$BP88,0)=-99,"N/A",OFFSET(AW$53,'Intermediate Data'!$BP88,0))))</f>
        <v/>
      </c>
      <c r="BW88" s="91" t="str">
        <f ca="1">IF($BP88="","",IF(OFFSET(AX$53,'Intermediate Data'!$BP88,0)=-98,"Unknown",IF(OFFSET(AX$53,'Intermediate Data'!$BP88,0)=-99,"N/A",OFFSET(AX$53,'Intermediate Data'!$BP88,0))))</f>
        <v/>
      </c>
      <c r="BX88" s="91" t="str">
        <f ca="1">IF($BP88="","",IF(OFFSET(AY$53,'Intermediate Data'!$BP88,$AU$48)=-98,"Unknown",IF(OFFSET(AY$53,'Intermediate Data'!$BP88,$AU$48)=-99,"N/A",OFFSET(AY$53,'Intermediate Data'!$BP88,$AU$48))))</f>
        <v/>
      </c>
      <c r="BY88" s="91" t="str">
        <f ca="1">IF($BP88="","",IF(OFFSET(BD$53,'Intermediate Data'!$BP88,0)=-98,"Not published",IF(OFFSET(BD$53,'Intermediate Data'!$BP88,0)=-99,"No spec",OFFSET(BD$53,'Intermediate Data'!$BP88,0))))</f>
        <v/>
      </c>
      <c r="BZ88" s="115" t="str">
        <f ca="1">IF($BP88="","",IF(OFFSET(BE$53,'Intermediate Data'!$BP88,0)=-98,"Unknown",IF(OFFSET(BE$53,'Intermediate Data'!$BP88,0)=-99,"N/A",OFFSET(BE$53,'Intermediate Data'!$BP88,0))))</f>
        <v/>
      </c>
      <c r="CA88" s="115" t="str">
        <f ca="1">IF($BP88="","",IF(OFFSET(BF$53,'Intermediate Data'!$BP88,0)=-98,"Unknown",IF(OFFSET(BF$53,'Intermediate Data'!$BP88,0)=-99,"N/A",OFFSET(BF$53,'Intermediate Data'!$BP88,0))))</f>
        <v/>
      </c>
      <c r="CB88" s="115" t="str">
        <f ca="1">IF($BP88="","",IF(OFFSET(BG$53,'Intermediate Data'!$BP88,0)=-98,"Unknown",IF(OFFSET(BG$53,'Intermediate Data'!$BP88,0)=-99,"N/A",OFFSET(BG$53,'Intermediate Data'!$BP88,0))))</f>
        <v/>
      </c>
      <c r="CC88" s="115" t="str">
        <f ca="1">IF($BP88="","",IF(OFFSET(BH$53,'Intermediate Data'!$BP88,0)=-98,"Unknown",IF(OFFSET(BH$53,'Intermediate Data'!$BP88,0)=-99,"N/A",OFFSET(BH$53,'Intermediate Data'!$BP88,0))))</f>
        <v/>
      </c>
      <c r="CD88" s="115" t="str">
        <f ca="1">IF($BP88="","",IF(OFFSET(BI$53,'Intermediate Data'!$BP88,0)=-98,"Unknown",IF(OFFSET(BI$53,'Intermediate Data'!$BP88,0)=-99,"N/A",OFFSET(BI$53,'Intermediate Data'!$BP88,0))))</f>
        <v/>
      </c>
      <c r="CE88" s="115" t="str">
        <f ca="1">IF($BP88="","",IF(OFFSET(BJ$53,'Intermediate Data'!$BP88,0)=-98,"Unknown",IF(OFFSET(BJ$53,'Intermediate Data'!$BP88,0)=-99,"N/A",OFFSET(BJ$53,'Intermediate Data'!$BP88,0))))</f>
        <v/>
      </c>
      <c r="CF88" s="115" t="str">
        <f ca="1">IF($BP88="","",IF(OFFSET(BK$53,'Intermediate Data'!$BP88,0)=-98,"Unknown",IF(OFFSET(BK$53,'Intermediate Data'!$BP88,0)=-99,"N/A",OFFSET(BK$53,'Intermediate Data'!$BP88,0))))</f>
        <v/>
      </c>
      <c r="CG88" s="115" t="str">
        <f ca="1">IF($BP88="","",IF(OFFSET(BL$53,'Intermediate Data'!$BP88,0)=-98,"Unknown",IF(OFFSET(BL$53,'Intermediate Data'!$BP88,0)=-99,"N/A",OFFSET(BL$53,'Intermediate Data'!$BP88,0))))</f>
        <v/>
      </c>
    </row>
    <row r="89" spans="1:85" x14ac:dyDescent="0.2">
      <c r="A89" s="91">
        <f>IF(DATA!F40='Intermediate Data'!$E$46,IF(OR($E$47=$C$27,$E$46=$B$4),DATA!A40,IF($G$47=DATA!D40,DATA!A40,"")),"")</f>
        <v>36</v>
      </c>
      <c r="B89" s="91">
        <f>IF($A89="","",DATA!CS40)</f>
        <v>96</v>
      </c>
      <c r="C89" s="91" t="str">
        <f>IF($A89="","",DATA!B40)</f>
        <v>Electric warmer/serving tray</v>
      </c>
      <c r="D89" s="91">
        <f ca="1">IF($A89="","",OFFSET(DATA!$G40,0,($D$48*5)))</f>
        <v>-99</v>
      </c>
      <c r="E89" s="91">
        <f ca="1">IF($A89="","",OFFSET(DATA!$G40,0,($D$48*5)+1))</f>
        <v>-99</v>
      </c>
      <c r="F89" s="91">
        <f ca="1">IF($A89="","",OFFSET(DATA!$G40,0,($D$48*5)+2))</f>
        <v>-99</v>
      </c>
      <c r="G89" s="91">
        <f ca="1">IF($A89="","",OFFSET(DATA!$G40,0,($D$48*5)+3))</f>
        <v>-99</v>
      </c>
      <c r="H89" s="91">
        <f ca="1">IF($A89="","",OFFSET(DATA!$G40,0,($D$48*5)+4))</f>
        <v>-99</v>
      </c>
      <c r="I89" s="91">
        <f t="shared" ca="1" si="3"/>
        <v>-99</v>
      </c>
      <c r="J89" s="91" t="str">
        <f t="shared" ca="1" si="4"/>
        <v/>
      </c>
      <c r="K89" s="91">
        <f ca="1">IF($A89="","",OFFSET(DATA!$AF40,0,($D$48*5)))</f>
        <v>-99</v>
      </c>
      <c r="L89" s="91">
        <f ca="1">IF($A89="","",OFFSET(DATA!$AF40,0,($D$48*5)+1))</f>
        <v>-99</v>
      </c>
      <c r="M89" s="91">
        <f ca="1">IF($A89="","",OFFSET(DATA!$AF40,0,($D$48*5)+2))</f>
        <v>-99</v>
      </c>
      <c r="N89" s="91">
        <f ca="1">IF($A89="","",OFFSET(DATA!$AF40,0,($D$48*5)+3))</f>
        <v>-99</v>
      </c>
      <c r="O89" s="91">
        <f ca="1">IF($A89="","",OFFSET(DATA!$AF40,0,($D$48*5)+4))</f>
        <v>-99</v>
      </c>
      <c r="P89" s="91">
        <f t="shared" ca="1" si="5"/>
        <v>-99</v>
      </c>
      <c r="Q89" s="91" t="str">
        <f t="shared" ca="1" si="6"/>
        <v/>
      </c>
      <c r="R89" s="91">
        <f>IF($A89="","",DATA!BE40)</f>
        <v>-99</v>
      </c>
      <c r="S89" s="91">
        <f>IF($A89="","",DATA!BI40)</f>
        <v>-99</v>
      </c>
      <c r="T89" s="91">
        <f t="shared" ca="1" si="7"/>
        <v>-99</v>
      </c>
      <c r="U89" s="100">
        <f t="shared" ca="1" si="8"/>
        <v>-99.009899999110004</v>
      </c>
      <c r="V89" s="113">
        <f t="shared" ca="1" si="9"/>
        <v>7.7337839013597254E-2</v>
      </c>
      <c r="W89" s="91">
        <f t="shared" ca="1" si="10"/>
        <v>99</v>
      </c>
      <c r="Y89" s="91" t="str">
        <f ca="1">IF($W89="","",IF(OFFSET(C$53,'Intermediate Data'!$W89,0)=-98,"Unknown",IF(OFFSET(C$53,'Intermediate Data'!$W89,0)=-99,"N/A",OFFSET(C$53,'Intermediate Data'!$W89,0))))</f>
        <v>Aquarium - Lights, pumps</v>
      </c>
      <c r="Z89" s="91" t="str">
        <f ca="1">IF($W89="","",IF(OFFSET(D$53,'Intermediate Data'!$W89,0)=-98,"N/A",IF(OFFSET(D$53,'Intermediate Data'!$W89,0)=-99,"N/A",OFFSET(D$53,'Intermediate Data'!$W89,0))))</f>
        <v>N/A</v>
      </c>
      <c r="AA89" s="91">
        <f ca="1">IF($W89="","",IF(OFFSET(E$53,'Intermediate Data'!$W89,0)=-98,"N/A",IF(OFFSET(E$53,'Intermediate Data'!$W89,0)=-99,"N/A",OFFSET(E$53,'Intermediate Data'!$W89,0))))</f>
        <v>7.7531326020710695E-2</v>
      </c>
      <c r="AB89" s="91" t="str">
        <f ca="1">IF($W89="","",IF(OFFSET(F$53,'Intermediate Data'!$W89,0)=-98,"N/A",IF(OFFSET(F$53,'Intermediate Data'!$W89,0)=-99,"N/A",OFFSET(F$53,'Intermediate Data'!$W89,0))))</f>
        <v>N/A</v>
      </c>
      <c r="AC89" s="91">
        <f ca="1">IF($W89="","",IF(OFFSET(G$53,'Intermediate Data'!$W89,0)=-98,"N/A",IF(OFFSET(G$53,'Intermediate Data'!$W89,0)=-99,"N/A",OFFSET(G$53,'Intermediate Data'!$W89,0))))</f>
        <v>8.2283615650530564E-2</v>
      </c>
      <c r="AD89" s="91" t="str">
        <f ca="1">IF($W89="","",IF(OFFSET(H$53,'Intermediate Data'!$W89,0)=-98,"N/A",IF(OFFSET(H$53,'Intermediate Data'!$W89,0)=-99,"N/A",OFFSET(H$53,'Intermediate Data'!$W89,0))))</f>
        <v>N/A</v>
      </c>
      <c r="AE89" s="91">
        <f ca="1">IF($W89="","",IF(OFFSET(I$53,'Intermediate Data'!$W89,0)=-98,"N/A",IF(OFFSET(I$53,'Intermediate Data'!$W89,0)=-99,"N/A",OFFSET(I$53,'Intermediate Data'!$W89,0))))</f>
        <v>8.2283615650530564E-2</v>
      </c>
      <c r="AF89" s="91" t="str">
        <f ca="1">IF($W89="","",IF(OFFSET(J$53,'Intermediate Data'!$W89,0)=-98,"N/A",IF(OFFSET(J$53,'Intermediate Data'!$W89,0)=-99,"N/A",OFFSET(J$53,'Intermediate Data'!$W89,0))))</f>
        <v>RASS</v>
      </c>
      <c r="AG89" s="91" t="str">
        <f ca="1">IF($W89="","",IF(OFFSET(K$53,'Intermediate Data'!$W89,0)=-98,"N/A",IF(OFFSET(K$53,'Intermediate Data'!$W89,0)=-99,"N/A",OFFSET(K$53,'Intermediate Data'!$W89,0))))</f>
        <v>N/A</v>
      </c>
      <c r="AH89" s="91">
        <f ca="1">IF($W89="","",IF(OFFSET(L$53,'Intermediate Data'!$W89,0)=-98,"N/A",IF(OFFSET(L$53,'Intermediate Data'!$W89,0)=-99,"N/A",OFFSET(L$53,'Intermediate Data'!$W89,0))))</f>
        <v>8.7880748217025892E-2</v>
      </c>
      <c r="AI89" s="91" t="str">
        <f ca="1">IF($W89="","",IF(OFFSET(M$53,'Intermediate Data'!$W89,0)=-98,"N/A",IF(OFFSET(M$53,'Intermediate Data'!$W89,0)=-99,"N/A",OFFSET(M$53,'Intermediate Data'!$W89,0))))</f>
        <v>N/A</v>
      </c>
      <c r="AJ89" s="91">
        <f ca="1">IF($W89="","",IF(OFFSET(N$53,'Intermediate Data'!$W89,0)=-98,"N/A",IF(OFFSET(N$53,'Intermediate Data'!$W89,0)=-99,"N/A",OFFSET(N$53,'Intermediate Data'!$W89,0))))</f>
        <v>9.2205001129372993E-2</v>
      </c>
      <c r="AK89" s="91" t="str">
        <f ca="1">IF($W89="","",IF(OFFSET(O$53,'Intermediate Data'!$W89,0)=-98,"N/A",IF(OFFSET(O$53,'Intermediate Data'!$W89,0)=-99,"N/A",OFFSET(O$53,'Intermediate Data'!$W89,0))))</f>
        <v>N/A</v>
      </c>
      <c r="AL89" s="91">
        <f ca="1">IF($W89="","",IF(OFFSET(P$53,'Intermediate Data'!$W89,0)=-98,"N/A",IF(OFFSET(P$53,'Intermediate Data'!$W89,0)=-99,"N/A",OFFSET(P$53,'Intermediate Data'!$W89,0))))</f>
        <v>9.2205001129372993E-2</v>
      </c>
      <c r="AM89" s="91" t="str">
        <f ca="1">IF($W89="","",IF(OFFSET(Q$53,'Intermediate Data'!$W89,0)=-98,"N/A",IF(OFFSET(Q$53,'Intermediate Data'!$W89,0)=-99,"N/A",OFFSET(Q$53,'Intermediate Data'!$W89,0))))</f>
        <v>RASS</v>
      </c>
      <c r="AN89" s="91" t="str">
        <f ca="1">IF($W89="","",IF(OFFSET(R$53,'Intermediate Data'!$W89,0)=-98,"Not published",IF(OFFSET(R$53,'Intermediate Data'!$W89,0)=-99,"No spec",OFFSET(R$53,'Intermediate Data'!$W89,0))))</f>
        <v>No spec</v>
      </c>
      <c r="AO89" s="91" t="str">
        <f ca="1">IF($W89="","",IF(OFFSET(S$53,'Intermediate Data'!$W89,0)=-98,"Unknown",IF(OFFSET(S$53,'Intermediate Data'!$W89,0)=-99,"No spec",OFFSET(S$53,'Intermediate Data'!$W89,0))))</f>
        <v>No spec</v>
      </c>
      <c r="AR89" s="113" t="str">
        <f>IF(AND(DATA!$F40='Intermediate Data'!$AV$46,DATA!$E40="Tier 1"),IF(OR($AU$47=0,$AU$46=1),DATA!A40,IF(AND($AU$47=1,INDEX('Intermediate Data'!$AV$25:$AV$42,MATCH(DATA!$B40,'Intermediate Data'!$AU$25:$AU$42,0))=TRUE),DATA!A40,"")),"")</f>
        <v/>
      </c>
      <c r="AS89" s="113" t="str">
        <f>IF($AR89="","",DATA!B40)</f>
        <v/>
      </c>
      <c r="AT89" s="113" t="str">
        <f>IF(OR($AR89="",DATA!BF40=""),"",DATA!BF40)</f>
        <v/>
      </c>
      <c r="AU89" s="113" t="str">
        <f>IF(OR($AR89="",DATA!BH40=""),"",DATA!BH40)</f>
        <v/>
      </c>
      <c r="AV89" s="113" t="str">
        <f>IF(OR($AR89="",DATA!BI40=""),"",DATA!BI40)</f>
        <v/>
      </c>
      <c r="AW89" s="113" t="str">
        <f>IF(OR($AR89="",DATA!BJ40=""),"",DATA!BJ40)</f>
        <v/>
      </c>
      <c r="AX89" s="113" t="str">
        <f>IF(OR($AR89="",DATA!BK40=""),"",DATA!BK40)</f>
        <v/>
      </c>
      <c r="AY89" s="113" t="str">
        <f>IF($AR89="","",DATA!BO40)</f>
        <v/>
      </c>
      <c r="AZ89" s="113" t="str">
        <f>IF($AR89="","",DATA!BP40)</f>
        <v/>
      </c>
      <c r="BA89" s="113" t="str">
        <f>IF($AR89="","",DATA!BQ40)</f>
        <v/>
      </c>
      <c r="BB89" s="113" t="str">
        <f>IF($AR89="","",DATA!BR40)</f>
        <v/>
      </c>
      <c r="BC89" s="113" t="str">
        <f>IF($AR89="","",DATA!BS40)</f>
        <v/>
      </c>
      <c r="BD89" s="113" t="str">
        <f>IF($AR89="","",DATA!BE40)</f>
        <v/>
      </c>
      <c r="BE89" s="113" t="str">
        <f>IF($AR89="","",DATA!CD40)</f>
        <v/>
      </c>
      <c r="BF89" s="113" t="str">
        <f>IF($AR89="","",DATA!CF40)</f>
        <v/>
      </c>
      <c r="BG89" s="113" t="str">
        <f>IF($AR89="","",DATA!CG40)</f>
        <v/>
      </c>
      <c r="BH89" s="113" t="str">
        <f>IF($AR89="","",DATA!CI40)</f>
        <v/>
      </c>
      <c r="BI89" s="113" t="str">
        <f>IF($AR89="","",DATA!CK40)</f>
        <v/>
      </c>
      <c r="BJ89" s="179" t="str">
        <f>IF($AR89="","",DATA!CL40)</f>
        <v/>
      </c>
      <c r="BK89" s="179" t="str">
        <f>IF($AR89="","",DATA!CN40)</f>
        <v/>
      </c>
      <c r="BL89" s="114" t="str">
        <f t="shared" si="11"/>
        <v/>
      </c>
      <c r="BM89" s="91" t="str">
        <f t="shared" ca="1" si="15"/>
        <v/>
      </c>
      <c r="BN89" s="100" t="str">
        <f t="shared" si="12"/>
        <v/>
      </c>
      <c r="BO89" s="91" t="str">
        <f t="shared" ca="1" si="13"/>
        <v/>
      </c>
      <c r="BP89" s="91" t="str">
        <f t="shared" ca="1" si="14"/>
        <v/>
      </c>
      <c r="BR89" s="91" t="str">
        <f ca="1">IF($BP89="","",IF(OFFSET(AS$53,'Intermediate Data'!$BP89,0)=-98,"Unknown",IF(OFFSET(AS$53,'Intermediate Data'!$BP89,0)=-99,"N/A",OFFSET(AS$53,'Intermediate Data'!$BP89,0))))</f>
        <v/>
      </c>
      <c r="BS89" s="91" t="str">
        <f ca="1">IF($BP89="","",IF(OFFSET(AT$53,'Intermediate Data'!$BP89,0)=-98,"Not collected",IF(OFFSET(AT$53,'Intermediate Data'!$BP89,0)=-99,"N/A",OFFSET(AT$53,'Intermediate Data'!$BP89,0))))</f>
        <v/>
      </c>
      <c r="BT89" s="91" t="str">
        <f ca="1">IF($BP89="","",IF(OFFSET(AU$53,'Intermediate Data'!$BP89,0)=-98,"Unknown",IF(OFFSET(AU$53,'Intermediate Data'!$BP89,0)=-99,"N/A",OFFSET(AU$53,'Intermediate Data'!$BP89,0))))</f>
        <v/>
      </c>
      <c r="BU89" s="127" t="str">
        <f ca="1">IF($BP89="","",IF(OFFSET(AV$53,'Intermediate Data'!$BP89,0)=-98,"Unknown",IF(OFFSET(AV$53,'Intermediate Data'!$BP89,0)=-99,"No spec",OFFSET(AV$53,'Intermediate Data'!$BP89,0))))</f>
        <v/>
      </c>
      <c r="BV89" s="127" t="str">
        <f ca="1">IF($BP89="","",IF(OFFSET(AW$53,'Intermediate Data'!$BP89,0)=-98,"Unknown",IF(OFFSET(AW$53,'Intermediate Data'!$BP89,0)=-99,"N/A",OFFSET(AW$53,'Intermediate Data'!$BP89,0))))</f>
        <v/>
      </c>
      <c r="BW89" s="91" t="str">
        <f ca="1">IF($BP89="","",IF(OFFSET(AX$53,'Intermediate Data'!$BP89,0)=-98,"Unknown",IF(OFFSET(AX$53,'Intermediate Data'!$BP89,0)=-99,"N/A",OFFSET(AX$53,'Intermediate Data'!$BP89,0))))</f>
        <v/>
      </c>
      <c r="BX89" s="91" t="str">
        <f ca="1">IF($BP89="","",IF(OFFSET(AY$53,'Intermediate Data'!$BP89,$AU$48)=-98,"Unknown",IF(OFFSET(AY$53,'Intermediate Data'!$BP89,$AU$48)=-99,"N/A",OFFSET(AY$53,'Intermediate Data'!$BP89,$AU$48))))</f>
        <v/>
      </c>
      <c r="BY89" s="91" t="str">
        <f ca="1">IF($BP89="","",IF(OFFSET(BD$53,'Intermediate Data'!$BP89,0)=-98,"Not published",IF(OFFSET(BD$53,'Intermediate Data'!$BP89,0)=-99,"No spec",OFFSET(BD$53,'Intermediate Data'!$BP89,0))))</f>
        <v/>
      </c>
      <c r="BZ89" s="115" t="str">
        <f ca="1">IF($BP89="","",IF(OFFSET(BE$53,'Intermediate Data'!$BP89,0)=-98,"Unknown",IF(OFFSET(BE$53,'Intermediate Data'!$BP89,0)=-99,"N/A",OFFSET(BE$53,'Intermediate Data'!$BP89,0))))</f>
        <v/>
      </c>
      <c r="CA89" s="115" t="str">
        <f ca="1">IF($BP89="","",IF(OFFSET(BF$53,'Intermediate Data'!$BP89,0)=-98,"Unknown",IF(OFFSET(BF$53,'Intermediate Data'!$BP89,0)=-99,"N/A",OFFSET(BF$53,'Intermediate Data'!$BP89,0))))</f>
        <v/>
      </c>
      <c r="CB89" s="115" t="str">
        <f ca="1">IF($BP89="","",IF(OFFSET(BG$53,'Intermediate Data'!$BP89,0)=-98,"Unknown",IF(OFFSET(BG$53,'Intermediate Data'!$BP89,0)=-99,"N/A",OFFSET(BG$53,'Intermediate Data'!$BP89,0))))</f>
        <v/>
      </c>
      <c r="CC89" s="115" t="str">
        <f ca="1">IF($BP89="","",IF(OFFSET(BH$53,'Intermediate Data'!$BP89,0)=-98,"Unknown",IF(OFFSET(BH$53,'Intermediate Data'!$BP89,0)=-99,"N/A",OFFSET(BH$53,'Intermediate Data'!$BP89,0))))</f>
        <v/>
      </c>
      <c r="CD89" s="115" t="str">
        <f ca="1">IF($BP89="","",IF(OFFSET(BI$53,'Intermediate Data'!$BP89,0)=-98,"Unknown",IF(OFFSET(BI$53,'Intermediate Data'!$BP89,0)=-99,"N/A",OFFSET(BI$53,'Intermediate Data'!$BP89,0))))</f>
        <v/>
      </c>
      <c r="CE89" s="115" t="str">
        <f ca="1">IF($BP89="","",IF(OFFSET(BJ$53,'Intermediate Data'!$BP89,0)=-98,"Unknown",IF(OFFSET(BJ$53,'Intermediate Data'!$BP89,0)=-99,"N/A",OFFSET(BJ$53,'Intermediate Data'!$BP89,0))))</f>
        <v/>
      </c>
      <c r="CF89" s="115" t="str">
        <f ca="1">IF($BP89="","",IF(OFFSET(BK$53,'Intermediate Data'!$BP89,0)=-98,"Unknown",IF(OFFSET(BK$53,'Intermediate Data'!$BP89,0)=-99,"N/A",OFFSET(BK$53,'Intermediate Data'!$BP89,0))))</f>
        <v/>
      </c>
      <c r="CG89" s="115" t="str">
        <f ca="1">IF($BP89="","",IF(OFFSET(BL$53,'Intermediate Data'!$BP89,0)=-98,"Unknown",IF(OFFSET(BL$53,'Intermediate Data'!$BP89,0)=-99,"N/A",OFFSET(BL$53,'Intermediate Data'!$BP89,0))))</f>
        <v/>
      </c>
    </row>
    <row r="90" spans="1:85" x14ac:dyDescent="0.2">
      <c r="A90" s="91">
        <f>IF(DATA!F41='Intermediate Data'!$E$46,IF(OR($E$47=$C$27,$E$46=$B$4),DATA!A41,IF($G$47=DATA!D41,DATA!A41,"")),"")</f>
        <v>37</v>
      </c>
      <c r="B90" s="91">
        <f>IF($A90="","",DATA!CS41)</f>
        <v>95</v>
      </c>
      <c r="C90" s="91" t="str">
        <f>IF($A90="","",DATA!B41)</f>
        <v>Espresso machine</v>
      </c>
      <c r="D90" s="91">
        <f ca="1">IF($A90="","",OFFSET(DATA!$G41,0,($D$48*5)))</f>
        <v>-99</v>
      </c>
      <c r="E90" s="91">
        <f ca="1">IF($A90="","",OFFSET(DATA!$G41,0,($D$48*5)+1))</f>
        <v>-99</v>
      </c>
      <c r="F90" s="91">
        <f ca="1">IF($A90="","",OFFSET(DATA!$G41,0,($D$48*5)+2))</f>
        <v>-99</v>
      </c>
      <c r="G90" s="91">
        <f ca="1">IF($A90="","",OFFSET(DATA!$G41,0,($D$48*5)+3))</f>
        <v>-99</v>
      </c>
      <c r="H90" s="91">
        <f ca="1">IF($A90="","",OFFSET(DATA!$G41,0,($D$48*5)+4))</f>
        <v>-99</v>
      </c>
      <c r="I90" s="91">
        <f t="shared" ca="1" si="3"/>
        <v>-99</v>
      </c>
      <c r="J90" s="91" t="str">
        <f t="shared" ca="1" si="4"/>
        <v/>
      </c>
      <c r="K90" s="91">
        <f ca="1">IF($A90="","",OFFSET(DATA!$AF41,0,($D$48*5)))</f>
        <v>-99</v>
      </c>
      <c r="L90" s="91">
        <f ca="1">IF($A90="","",OFFSET(DATA!$AF41,0,($D$48*5)+1))</f>
        <v>-99</v>
      </c>
      <c r="M90" s="91">
        <f ca="1">IF($A90="","",OFFSET(DATA!$AF41,0,($D$48*5)+2))</f>
        <v>-99</v>
      </c>
      <c r="N90" s="91">
        <f ca="1">IF($A90="","",OFFSET(DATA!$AF41,0,($D$48*5)+3))</f>
        <v>-99</v>
      </c>
      <c r="O90" s="91">
        <f ca="1">IF($A90="","",OFFSET(DATA!$AF41,0,($D$48*5)+4))</f>
        <v>-99</v>
      </c>
      <c r="P90" s="91">
        <f t="shared" ca="1" si="5"/>
        <v>-99</v>
      </c>
      <c r="Q90" s="91" t="str">
        <f t="shared" ca="1" si="6"/>
        <v/>
      </c>
      <c r="R90" s="91">
        <f>IF($A90="","",DATA!BE41)</f>
        <v>-99</v>
      </c>
      <c r="S90" s="91">
        <f>IF($A90="","",DATA!BI41)</f>
        <v>-99</v>
      </c>
      <c r="T90" s="91">
        <f t="shared" ca="1" si="7"/>
        <v>-99</v>
      </c>
      <c r="U90" s="100">
        <f t="shared" ca="1" si="8"/>
        <v>-99.0098999991</v>
      </c>
      <c r="V90" s="113">
        <f t="shared" ca="1" si="9"/>
        <v>7.6290400603192268E-2</v>
      </c>
      <c r="W90" s="91">
        <f t="shared" ca="1" si="10"/>
        <v>82</v>
      </c>
      <c r="Y90" s="91" t="str">
        <f ca="1">IF($W90="","",IF(OFFSET(C$53,'Intermediate Data'!$W90,0)=-98,"Unknown",IF(OFFSET(C$53,'Intermediate Data'!$W90,0)=-99,"N/A",OFFSET(C$53,'Intermediate Data'!$W90,0))))</f>
        <v>Whole house fan</v>
      </c>
      <c r="Z90" s="91" t="str">
        <f ca="1">IF($W90="","",IF(OFFSET(D$53,'Intermediate Data'!$W90,0)=-98,"N/A",IF(OFFSET(D$53,'Intermediate Data'!$W90,0)=-99,"N/A",OFFSET(D$53,'Intermediate Data'!$W90,0))))</f>
        <v>N/A</v>
      </c>
      <c r="AA90" s="91">
        <f ca="1">IF($W90="","",IF(OFFSET(E$53,'Intermediate Data'!$W90,0)=-98,"N/A",IF(OFFSET(E$53,'Intermediate Data'!$W90,0)=-99,"N/A",OFFSET(E$53,'Intermediate Data'!$W90,0))))</f>
        <v>5.4250870976928683E-2</v>
      </c>
      <c r="AB90" s="91" t="str">
        <f ca="1">IF($W90="","",IF(OFFSET(F$53,'Intermediate Data'!$W90,0)=-98,"N/A",IF(OFFSET(F$53,'Intermediate Data'!$W90,0)=-99,"N/A",OFFSET(F$53,'Intermediate Data'!$W90,0))))</f>
        <v>N/A</v>
      </c>
      <c r="AC90" s="91">
        <f ca="1">IF($W90="","",IF(OFFSET(G$53,'Intermediate Data'!$W90,0)=-98,"N/A",IF(OFFSET(G$53,'Intermediate Data'!$W90,0)=-99,"N/A",OFFSET(G$53,'Intermediate Data'!$W90,0))))</f>
        <v>8.1236690667794473E-2</v>
      </c>
      <c r="AD90" s="91" t="str">
        <f ca="1">IF($W90="","",IF(OFFSET(H$53,'Intermediate Data'!$W90,0)=-98,"N/A",IF(OFFSET(H$53,'Intermediate Data'!$W90,0)=-99,"N/A",OFFSET(H$53,'Intermediate Data'!$W90,0))))</f>
        <v>N/A</v>
      </c>
      <c r="AE90" s="91">
        <f ca="1">IF($W90="","",IF(OFFSET(I$53,'Intermediate Data'!$W90,0)=-98,"N/A",IF(OFFSET(I$53,'Intermediate Data'!$W90,0)=-99,"N/A",OFFSET(I$53,'Intermediate Data'!$W90,0))))</f>
        <v>8.1236690667794473E-2</v>
      </c>
      <c r="AF90" s="91" t="str">
        <f ca="1">IF($W90="","",IF(OFFSET(J$53,'Intermediate Data'!$W90,0)=-98,"N/A",IF(OFFSET(J$53,'Intermediate Data'!$W90,0)=-99,"N/A",OFFSET(J$53,'Intermediate Data'!$W90,0))))</f>
        <v>RASS</v>
      </c>
      <c r="AG90" s="91" t="str">
        <f ca="1">IF($W90="","",IF(OFFSET(K$53,'Intermediate Data'!$W90,0)=-98,"N/A",IF(OFFSET(K$53,'Intermediate Data'!$W90,0)=-99,"N/A",OFFSET(K$53,'Intermediate Data'!$W90,0))))</f>
        <v>N/A</v>
      </c>
      <c r="AH90" s="91">
        <f ca="1">IF($W90="","",IF(OFFSET(L$53,'Intermediate Data'!$W90,0)=-98,"N/A",IF(OFFSET(L$53,'Intermediate Data'!$W90,0)=-99,"N/A",OFFSET(L$53,'Intermediate Data'!$W90,0))))</f>
        <v>5.8847064787650047E-2</v>
      </c>
      <c r="AI90" s="91" t="str">
        <f ca="1">IF($W90="","",IF(OFFSET(M$53,'Intermediate Data'!$W90,0)=-98,"N/A",IF(OFFSET(M$53,'Intermediate Data'!$W90,0)=-99,"N/A",OFFSET(M$53,'Intermediate Data'!$W90,0))))</f>
        <v>N/A</v>
      </c>
      <c r="AJ90" s="91">
        <f ca="1">IF($W90="","",IF(OFFSET(N$53,'Intermediate Data'!$W90,0)=-98,"N/A",IF(OFFSET(N$53,'Intermediate Data'!$W90,0)=-99,"N/A",OFFSET(N$53,'Intermediate Data'!$W90,0))))</f>
        <v>9.528722267960521E-2</v>
      </c>
      <c r="AK90" s="91" t="str">
        <f ca="1">IF($W90="","",IF(OFFSET(O$53,'Intermediate Data'!$W90,0)=-98,"N/A",IF(OFFSET(O$53,'Intermediate Data'!$W90,0)=-99,"N/A",OFFSET(O$53,'Intermediate Data'!$W90,0))))</f>
        <v>N/A</v>
      </c>
      <c r="AL90" s="91">
        <f ca="1">IF($W90="","",IF(OFFSET(P$53,'Intermediate Data'!$W90,0)=-98,"N/A",IF(OFFSET(P$53,'Intermediate Data'!$W90,0)=-99,"N/A",OFFSET(P$53,'Intermediate Data'!$W90,0))))</f>
        <v>9.528722267960521E-2</v>
      </c>
      <c r="AM90" s="91" t="str">
        <f ca="1">IF($W90="","",IF(OFFSET(Q$53,'Intermediate Data'!$W90,0)=-98,"N/A",IF(OFFSET(Q$53,'Intermediate Data'!$W90,0)=-99,"N/A",OFFSET(Q$53,'Intermediate Data'!$W90,0))))</f>
        <v>RASS</v>
      </c>
      <c r="AN90" s="91" t="str">
        <f ca="1">IF($W90="","",IF(OFFSET(R$53,'Intermediate Data'!$W90,0)=-98,"Not published",IF(OFFSET(R$53,'Intermediate Data'!$W90,0)=-99,"No spec",OFFSET(R$53,'Intermediate Data'!$W90,0))))</f>
        <v>No spec</v>
      </c>
      <c r="AO90" s="91" t="str">
        <f ca="1">IF($W90="","",IF(OFFSET(S$53,'Intermediate Data'!$W90,0)=-98,"Unknown",IF(OFFSET(S$53,'Intermediate Data'!$W90,0)=-99,"No spec",OFFSET(S$53,'Intermediate Data'!$W90,0))))</f>
        <v>No spec</v>
      </c>
      <c r="AR90" s="113" t="str">
        <f>IF(AND(DATA!$F41='Intermediate Data'!$AV$46,DATA!$E41="Tier 1"),IF(OR($AU$47=0,$AU$46=1),DATA!A41,IF(AND($AU$47=1,INDEX('Intermediate Data'!$AV$25:$AV$42,MATCH(DATA!$B41,'Intermediate Data'!$AU$25:$AU$42,0))=TRUE),DATA!A41,"")),"")</f>
        <v/>
      </c>
      <c r="AS90" s="113" t="str">
        <f>IF($AR90="","",DATA!B41)</f>
        <v/>
      </c>
      <c r="AT90" s="113" t="str">
        <f>IF(OR($AR90="",DATA!BF41=""),"",DATA!BF41)</f>
        <v/>
      </c>
      <c r="AU90" s="113" t="str">
        <f>IF(OR($AR90="",DATA!BH41=""),"",DATA!BH41)</f>
        <v/>
      </c>
      <c r="AV90" s="113" t="str">
        <f>IF(OR($AR90="",DATA!BI41=""),"",DATA!BI41)</f>
        <v/>
      </c>
      <c r="AW90" s="113" t="str">
        <f>IF(OR($AR90="",DATA!BJ41=""),"",DATA!BJ41)</f>
        <v/>
      </c>
      <c r="AX90" s="113" t="str">
        <f>IF(OR($AR90="",DATA!BK41=""),"",DATA!BK41)</f>
        <v/>
      </c>
      <c r="AY90" s="113" t="str">
        <f>IF($AR90="","",DATA!BO41)</f>
        <v/>
      </c>
      <c r="AZ90" s="113" t="str">
        <f>IF($AR90="","",DATA!BP41)</f>
        <v/>
      </c>
      <c r="BA90" s="113" t="str">
        <f>IF($AR90="","",DATA!BQ41)</f>
        <v/>
      </c>
      <c r="BB90" s="113" t="str">
        <f>IF($AR90="","",DATA!BR41)</f>
        <v/>
      </c>
      <c r="BC90" s="113" t="str">
        <f>IF($AR90="","",DATA!BS41)</f>
        <v/>
      </c>
      <c r="BD90" s="113" t="str">
        <f>IF($AR90="","",DATA!BE41)</f>
        <v/>
      </c>
      <c r="BE90" s="113" t="str">
        <f>IF($AR90="","",DATA!CD41)</f>
        <v/>
      </c>
      <c r="BF90" s="113" t="str">
        <f>IF($AR90="","",DATA!CF41)</f>
        <v/>
      </c>
      <c r="BG90" s="113" t="str">
        <f>IF($AR90="","",DATA!CG41)</f>
        <v/>
      </c>
      <c r="BH90" s="113" t="str">
        <f>IF($AR90="","",DATA!CI41)</f>
        <v/>
      </c>
      <c r="BI90" s="113" t="str">
        <f>IF($AR90="","",DATA!CK41)</f>
        <v/>
      </c>
      <c r="BJ90" s="179" t="str">
        <f>IF($AR90="","",DATA!CL41)</f>
        <v/>
      </c>
      <c r="BK90" s="179" t="str">
        <f>IF($AR90="","",DATA!CN41)</f>
        <v/>
      </c>
      <c r="BL90" s="114" t="str">
        <f t="shared" si="11"/>
        <v/>
      </c>
      <c r="BM90" s="91" t="str">
        <f t="shared" ca="1" si="15"/>
        <v/>
      </c>
      <c r="BN90" s="100" t="str">
        <f t="shared" si="12"/>
        <v/>
      </c>
      <c r="BO90" s="91" t="str">
        <f t="shared" ca="1" si="13"/>
        <v/>
      </c>
      <c r="BP90" s="91" t="str">
        <f t="shared" ca="1" si="14"/>
        <v/>
      </c>
      <c r="BR90" s="91" t="str">
        <f ca="1">IF($BP90="","",IF(OFFSET(AS$53,'Intermediate Data'!$BP90,0)=-98,"Unknown",IF(OFFSET(AS$53,'Intermediate Data'!$BP90,0)=-99,"N/A",OFFSET(AS$53,'Intermediate Data'!$BP90,0))))</f>
        <v/>
      </c>
      <c r="BS90" s="91" t="str">
        <f ca="1">IF($BP90="","",IF(OFFSET(AT$53,'Intermediate Data'!$BP90,0)=-98,"Not collected",IF(OFFSET(AT$53,'Intermediate Data'!$BP90,0)=-99,"N/A",OFFSET(AT$53,'Intermediate Data'!$BP90,0))))</f>
        <v/>
      </c>
      <c r="BT90" s="91" t="str">
        <f ca="1">IF($BP90="","",IF(OFFSET(AU$53,'Intermediate Data'!$BP90,0)=-98,"Unknown",IF(OFFSET(AU$53,'Intermediate Data'!$BP90,0)=-99,"N/A",OFFSET(AU$53,'Intermediate Data'!$BP90,0))))</f>
        <v/>
      </c>
      <c r="BU90" s="127" t="str">
        <f ca="1">IF($BP90="","",IF(OFFSET(AV$53,'Intermediate Data'!$BP90,0)=-98,"Unknown",IF(OFFSET(AV$53,'Intermediate Data'!$BP90,0)=-99,"No spec",OFFSET(AV$53,'Intermediate Data'!$BP90,0))))</f>
        <v/>
      </c>
      <c r="BV90" s="127" t="str">
        <f ca="1">IF($BP90="","",IF(OFFSET(AW$53,'Intermediate Data'!$BP90,0)=-98,"Unknown",IF(OFFSET(AW$53,'Intermediate Data'!$BP90,0)=-99,"N/A",OFFSET(AW$53,'Intermediate Data'!$BP90,0))))</f>
        <v/>
      </c>
      <c r="BW90" s="91" t="str">
        <f ca="1">IF($BP90="","",IF(OFFSET(AX$53,'Intermediate Data'!$BP90,0)=-98,"Unknown",IF(OFFSET(AX$53,'Intermediate Data'!$BP90,0)=-99,"N/A",OFFSET(AX$53,'Intermediate Data'!$BP90,0))))</f>
        <v/>
      </c>
      <c r="BX90" s="91" t="str">
        <f ca="1">IF($BP90="","",IF(OFFSET(AY$53,'Intermediate Data'!$BP90,$AU$48)=-98,"Unknown",IF(OFFSET(AY$53,'Intermediate Data'!$BP90,$AU$48)=-99,"N/A",OFFSET(AY$53,'Intermediate Data'!$BP90,$AU$48))))</f>
        <v/>
      </c>
      <c r="BY90" s="91" t="str">
        <f ca="1">IF($BP90="","",IF(OFFSET(BD$53,'Intermediate Data'!$BP90,0)=-98,"Not published",IF(OFFSET(BD$53,'Intermediate Data'!$BP90,0)=-99,"No spec",OFFSET(BD$53,'Intermediate Data'!$BP90,0))))</f>
        <v/>
      </c>
      <c r="BZ90" s="115" t="str">
        <f ca="1">IF($BP90="","",IF(OFFSET(BE$53,'Intermediate Data'!$BP90,0)=-98,"Unknown",IF(OFFSET(BE$53,'Intermediate Data'!$BP90,0)=-99,"N/A",OFFSET(BE$53,'Intermediate Data'!$BP90,0))))</f>
        <v/>
      </c>
      <c r="CA90" s="115" t="str">
        <f ca="1">IF($BP90="","",IF(OFFSET(BF$53,'Intermediate Data'!$BP90,0)=-98,"Unknown",IF(OFFSET(BF$53,'Intermediate Data'!$BP90,0)=-99,"N/A",OFFSET(BF$53,'Intermediate Data'!$BP90,0))))</f>
        <v/>
      </c>
      <c r="CB90" s="115" t="str">
        <f ca="1">IF($BP90="","",IF(OFFSET(BG$53,'Intermediate Data'!$BP90,0)=-98,"Unknown",IF(OFFSET(BG$53,'Intermediate Data'!$BP90,0)=-99,"N/A",OFFSET(BG$53,'Intermediate Data'!$BP90,0))))</f>
        <v/>
      </c>
      <c r="CC90" s="115" t="str">
        <f ca="1">IF($BP90="","",IF(OFFSET(BH$53,'Intermediate Data'!$BP90,0)=-98,"Unknown",IF(OFFSET(BH$53,'Intermediate Data'!$BP90,0)=-99,"N/A",OFFSET(BH$53,'Intermediate Data'!$BP90,0))))</f>
        <v/>
      </c>
      <c r="CD90" s="115" t="str">
        <f ca="1">IF($BP90="","",IF(OFFSET(BI$53,'Intermediate Data'!$BP90,0)=-98,"Unknown",IF(OFFSET(BI$53,'Intermediate Data'!$BP90,0)=-99,"N/A",OFFSET(BI$53,'Intermediate Data'!$BP90,0))))</f>
        <v/>
      </c>
      <c r="CE90" s="115" t="str">
        <f ca="1">IF($BP90="","",IF(OFFSET(BJ$53,'Intermediate Data'!$BP90,0)=-98,"Unknown",IF(OFFSET(BJ$53,'Intermediate Data'!$BP90,0)=-99,"N/A",OFFSET(BJ$53,'Intermediate Data'!$BP90,0))))</f>
        <v/>
      </c>
      <c r="CF90" s="115" t="str">
        <f ca="1">IF($BP90="","",IF(OFFSET(BK$53,'Intermediate Data'!$BP90,0)=-98,"Unknown",IF(OFFSET(BK$53,'Intermediate Data'!$BP90,0)=-99,"N/A",OFFSET(BK$53,'Intermediate Data'!$BP90,0))))</f>
        <v/>
      </c>
      <c r="CG90" s="115" t="str">
        <f ca="1">IF($BP90="","",IF(OFFSET(BL$53,'Intermediate Data'!$BP90,0)=-98,"Unknown",IF(OFFSET(BL$53,'Intermediate Data'!$BP90,0)=-99,"N/A",OFFSET(BL$53,'Intermediate Data'!$BP90,0))))</f>
        <v/>
      </c>
    </row>
    <row r="91" spans="1:85" x14ac:dyDescent="0.2">
      <c r="A91" s="91">
        <f>IF(DATA!F42='Intermediate Data'!$E$46,IF(OR($E$47=$C$27,$E$46=$B$4),DATA!A42,IF($G$47=DATA!D42,DATA!A42,"")),"")</f>
        <v>38</v>
      </c>
      <c r="B91" s="91">
        <f>IF($A91="","",DATA!CS42)</f>
        <v>89</v>
      </c>
      <c r="C91" s="91" t="str">
        <f>IF($A91="","",DATA!B42)</f>
        <v>Food processing</v>
      </c>
      <c r="D91" s="91">
        <f ca="1">IF($A91="","",OFFSET(DATA!$G42,0,($D$48*5)))</f>
        <v>-99</v>
      </c>
      <c r="E91" s="91">
        <f ca="1">IF($A91="","",OFFSET(DATA!$G42,0,($D$48*5)+1))</f>
        <v>-99</v>
      </c>
      <c r="F91" s="91">
        <f ca="1">IF($A91="","",OFFSET(DATA!$G42,0,($D$48*5)+2))</f>
        <v>-99</v>
      </c>
      <c r="G91" s="91">
        <f ca="1">IF($A91="","",OFFSET(DATA!$G42,0,($D$48*5)+3))</f>
        <v>-99</v>
      </c>
      <c r="H91" s="91">
        <f ca="1">IF($A91="","",OFFSET(DATA!$G42,0,($D$48*5)+4))</f>
        <v>-99</v>
      </c>
      <c r="I91" s="91">
        <f t="shared" ca="1" si="3"/>
        <v>-99</v>
      </c>
      <c r="J91" s="91" t="str">
        <f t="shared" ca="1" si="4"/>
        <v/>
      </c>
      <c r="K91" s="91">
        <f ca="1">IF($A91="","",OFFSET(DATA!$AF42,0,($D$48*5)))</f>
        <v>-99</v>
      </c>
      <c r="L91" s="91">
        <f ca="1">IF($A91="","",OFFSET(DATA!$AF42,0,($D$48*5)+1))</f>
        <v>-99</v>
      </c>
      <c r="M91" s="91">
        <f ca="1">IF($A91="","",OFFSET(DATA!$AF42,0,($D$48*5)+2))</f>
        <v>-99</v>
      </c>
      <c r="N91" s="91">
        <f ca="1">IF($A91="","",OFFSET(DATA!$AF42,0,($D$48*5)+3))</f>
        <v>-99</v>
      </c>
      <c r="O91" s="91">
        <f ca="1">IF($A91="","",OFFSET(DATA!$AF42,0,($D$48*5)+4))</f>
        <v>-99</v>
      </c>
      <c r="P91" s="91">
        <f t="shared" ca="1" si="5"/>
        <v>-99</v>
      </c>
      <c r="Q91" s="91" t="str">
        <f t="shared" ca="1" si="6"/>
        <v/>
      </c>
      <c r="R91" s="91">
        <f>IF($A91="","",DATA!BE42)</f>
        <v>-99</v>
      </c>
      <c r="S91" s="91">
        <f>IF($A91="","",DATA!BI42)</f>
        <v>-99</v>
      </c>
      <c r="T91" s="91">
        <f t="shared" ca="1" si="7"/>
        <v>-99</v>
      </c>
      <c r="U91" s="100">
        <f t="shared" ca="1" si="8"/>
        <v>-99.009899999089996</v>
      </c>
      <c r="V91" s="113">
        <f t="shared" ca="1" si="9"/>
        <v>7.4505307579096389E-2</v>
      </c>
      <c r="W91" s="91">
        <f t="shared" ca="1" si="10"/>
        <v>67</v>
      </c>
      <c r="Y91" s="91" t="str">
        <f ca="1">IF($W91="","",IF(OFFSET(C$53,'Intermediate Data'!$W91,0)=-98,"Unknown",IF(OFFSET(C$53,'Intermediate Data'!$W91,0)=-99,"N/A",OFFSET(C$53,'Intermediate Data'!$W91,0))))</f>
        <v>Attic fan</v>
      </c>
      <c r="Z91" s="91" t="str">
        <f ca="1">IF($W91="","",IF(OFFSET(D$53,'Intermediate Data'!$W91,0)=-98,"N/A",IF(OFFSET(D$53,'Intermediate Data'!$W91,0)=-99,"N/A",OFFSET(D$53,'Intermediate Data'!$W91,0))))</f>
        <v>N/A</v>
      </c>
      <c r="AA91" s="91">
        <f ca="1">IF($W91="","",IF(OFFSET(E$53,'Intermediate Data'!$W91,0)=-98,"N/A",IF(OFFSET(E$53,'Intermediate Data'!$W91,0)=-99,"N/A",OFFSET(E$53,'Intermediate Data'!$W91,0))))</f>
        <v>5.9898197375220903E-2</v>
      </c>
      <c r="AB91" s="91" t="str">
        <f ca="1">IF($W91="","",IF(OFFSET(F$53,'Intermediate Data'!$W91,0)=-98,"N/A",IF(OFFSET(F$53,'Intermediate Data'!$W91,0)=-99,"N/A",OFFSET(F$53,'Intermediate Data'!$W91,0))))</f>
        <v>N/A</v>
      </c>
      <c r="AC91" s="91">
        <f ca="1">IF($W91="","",IF(OFFSET(G$53,'Intermediate Data'!$W91,0)=-98,"N/A",IF(OFFSET(G$53,'Intermediate Data'!$W91,0)=-99,"N/A",OFFSET(G$53,'Intermediate Data'!$W91,0))))</f>
        <v>7.9451480391947105E-2</v>
      </c>
      <c r="AD91" s="91" t="str">
        <f ca="1">IF($W91="","",IF(OFFSET(H$53,'Intermediate Data'!$W91,0)=-98,"N/A",IF(OFFSET(H$53,'Intermediate Data'!$W91,0)=-99,"N/A",OFFSET(H$53,'Intermediate Data'!$W91,0))))</f>
        <v>N/A</v>
      </c>
      <c r="AE91" s="91">
        <f ca="1">IF($W91="","",IF(OFFSET(I$53,'Intermediate Data'!$W91,0)=-98,"N/A",IF(OFFSET(I$53,'Intermediate Data'!$W91,0)=-99,"N/A",OFFSET(I$53,'Intermediate Data'!$W91,0))))</f>
        <v>7.9451480391947105E-2</v>
      </c>
      <c r="AF91" s="91" t="str">
        <f ca="1">IF($W91="","",IF(OFFSET(J$53,'Intermediate Data'!$W91,0)=-98,"N/A",IF(OFFSET(J$53,'Intermediate Data'!$W91,0)=-99,"N/A",OFFSET(J$53,'Intermediate Data'!$W91,0))))</f>
        <v>RASS</v>
      </c>
      <c r="AG91" s="91" t="str">
        <f ca="1">IF($W91="","",IF(OFFSET(K$53,'Intermediate Data'!$W91,0)=-98,"N/A",IF(OFFSET(K$53,'Intermediate Data'!$W91,0)=-99,"N/A",OFFSET(K$53,'Intermediate Data'!$W91,0))))</f>
        <v>N/A</v>
      </c>
      <c r="AH91" s="91">
        <f ca="1">IF($W91="","",IF(OFFSET(L$53,'Intermediate Data'!$W91,0)=-98,"N/A",IF(OFFSET(L$53,'Intermediate Data'!$W91,0)=-99,"N/A",OFFSET(L$53,'Intermediate Data'!$W91,0))))</f>
        <v>6.9779706229129435E-2</v>
      </c>
      <c r="AI91" s="91" t="str">
        <f ca="1">IF($W91="","",IF(OFFSET(M$53,'Intermediate Data'!$W91,0)=-98,"N/A",IF(OFFSET(M$53,'Intermediate Data'!$W91,0)=-99,"N/A",OFFSET(M$53,'Intermediate Data'!$W91,0))))</f>
        <v>N/A</v>
      </c>
      <c r="AJ91" s="91">
        <f ca="1">IF($W91="","",IF(OFFSET(N$53,'Intermediate Data'!$W91,0)=-98,"N/A",IF(OFFSET(N$53,'Intermediate Data'!$W91,0)=-99,"N/A",OFFSET(N$53,'Intermediate Data'!$W91,0))))</f>
        <v>9.4017850539612605E-2</v>
      </c>
      <c r="AK91" s="91" t="str">
        <f ca="1">IF($W91="","",IF(OFFSET(O$53,'Intermediate Data'!$W91,0)=-98,"N/A",IF(OFFSET(O$53,'Intermediate Data'!$W91,0)=-99,"N/A",OFFSET(O$53,'Intermediate Data'!$W91,0))))</f>
        <v>N/A</v>
      </c>
      <c r="AL91" s="91">
        <f ca="1">IF($W91="","",IF(OFFSET(P$53,'Intermediate Data'!$W91,0)=-98,"N/A",IF(OFFSET(P$53,'Intermediate Data'!$W91,0)=-99,"N/A",OFFSET(P$53,'Intermediate Data'!$W91,0))))</f>
        <v>9.4017850539612605E-2</v>
      </c>
      <c r="AM91" s="91" t="str">
        <f ca="1">IF($W91="","",IF(OFFSET(Q$53,'Intermediate Data'!$W91,0)=-98,"N/A",IF(OFFSET(Q$53,'Intermediate Data'!$W91,0)=-99,"N/A",OFFSET(Q$53,'Intermediate Data'!$W91,0))))</f>
        <v>RASS</v>
      </c>
      <c r="AN91" s="91" t="str">
        <f ca="1">IF($W91="","",IF(OFFSET(R$53,'Intermediate Data'!$W91,0)=-98,"Not published",IF(OFFSET(R$53,'Intermediate Data'!$W91,0)=-99,"No spec",OFFSET(R$53,'Intermediate Data'!$W91,0))))</f>
        <v>No spec</v>
      </c>
      <c r="AO91" s="91" t="str">
        <f ca="1">IF($W91="","",IF(OFFSET(S$53,'Intermediate Data'!$W91,0)=-98,"Unknown",IF(OFFSET(S$53,'Intermediate Data'!$W91,0)=-99,"No spec",OFFSET(S$53,'Intermediate Data'!$W91,0))))</f>
        <v>No spec</v>
      </c>
      <c r="AR91" s="113" t="str">
        <f>IF(AND(DATA!$F42='Intermediate Data'!$AV$46,DATA!$E42="Tier 1"),IF(OR($AU$47=0,$AU$46=1),DATA!A42,IF(AND($AU$47=1,INDEX('Intermediate Data'!$AV$25:$AV$42,MATCH(DATA!$B42,'Intermediate Data'!$AU$25:$AU$42,0))=TRUE),DATA!A42,"")),"")</f>
        <v/>
      </c>
      <c r="AS91" s="113" t="str">
        <f>IF($AR91="","",DATA!B42)</f>
        <v/>
      </c>
      <c r="AT91" s="113" t="str">
        <f>IF(OR($AR91="",DATA!BF42=""),"",DATA!BF42)</f>
        <v/>
      </c>
      <c r="AU91" s="113" t="str">
        <f>IF(OR($AR91="",DATA!BH42=""),"",DATA!BH42)</f>
        <v/>
      </c>
      <c r="AV91" s="113" t="str">
        <f>IF(OR($AR91="",DATA!BI42=""),"",DATA!BI42)</f>
        <v/>
      </c>
      <c r="AW91" s="113" t="str">
        <f>IF(OR($AR91="",DATA!BJ42=""),"",DATA!BJ42)</f>
        <v/>
      </c>
      <c r="AX91" s="113" t="str">
        <f>IF(OR($AR91="",DATA!BK42=""),"",DATA!BK42)</f>
        <v/>
      </c>
      <c r="AY91" s="113" t="str">
        <f>IF($AR91="","",DATA!BO42)</f>
        <v/>
      </c>
      <c r="AZ91" s="113" t="str">
        <f>IF($AR91="","",DATA!BP42)</f>
        <v/>
      </c>
      <c r="BA91" s="113" t="str">
        <f>IF($AR91="","",DATA!BQ42)</f>
        <v/>
      </c>
      <c r="BB91" s="113" t="str">
        <f>IF($AR91="","",DATA!BR42)</f>
        <v/>
      </c>
      <c r="BC91" s="113" t="str">
        <f>IF($AR91="","",DATA!BS42)</f>
        <v/>
      </c>
      <c r="BD91" s="113" t="str">
        <f>IF($AR91="","",DATA!BE42)</f>
        <v/>
      </c>
      <c r="BE91" s="113" t="str">
        <f>IF($AR91="","",DATA!CD42)</f>
        <v/>
      </c>
      <c r="BF91" s="113" t="str">
        <f>IF($AR91="","",DATA!CF42)</f>
        <v/>
      </c>
      <c r="BG91" s="113" t="str">
        <f>IF($AR91="","",DATA!CG42)</f>
        <v/>
      </c>
      <c r="BH91" s="113" t="str">
        <f>IF($AR91="","",DATA!CI42)</f>
        <v/>
      </c>
      <c r="BI91" s="113" t="str">
        <f>IF($AR91="","",DATA!CK42)</f>
        <v/>
      </c>
      <c r="BJ91" s="179" t="str">
        <f>IF($AR91="","",DATA!CL42)</f>
        <v/>
      </c>
      <c r="BK91" s="179" t="str">
        <f>IF($AR91="","",DATA!CN42)</f>
        <v/>
      </c>
      <c r="BL91" s="114" t="str">
        <f t="shared" si="11"/>
        <v/>
      </c>
      <c r="BM91" s="91" t="str">
        <f t="shared" ca="1" si="15"/>
        <v/>
      </c>
      <c r="BN91" s="100" t="str">
        <f t="shared" si="12"/>
        <v/>
      </c>
      <c r="BO91" s="91" t="str">
        <f t="shared" ca="1" si="13"/>
        <v/>
      </c>
      <c r="BP91" s="91" t="str">
        <f t="shared" ca="1" si="14"/>
        <v/>
      </c>
      <c r="BR91" s="91" t="str">
        <f ca="1">IF($BP91="","",IF(OFFSET(AS$53,'Intermediate Data'!$BP91,0)=-98,"Unknown",IF(OFFSET(AS$53,'Intermediate Data'!$BP91,0)=-99,"N/A",OFFSET(AS$53,'Intermediate Data'!$BP91,0))))</f>
        <v/>
      </c>
      <c r="BS91" s="91" t="str">
        <f ca="1">IF($BP91="","",IF(OFFSET(AT$53,'Intermediate Data'!$BP91,0)=-98,"Not collected",IF(OFFSET(AT$53,'Intermediate Data'!$BP91,0)=-99,"N/A",OFFSET(AT$53,'Intermediate Data'!$BP91,0))))</f>
        <v/>
      </c>
      <c r="BT91" s="91" t="str">
        <f ca="1">IF($BP91="","",IF(OFFSET(AU$53,'Intermediate Data'!$BP91,0)=-98,"Unknown",IF(OFFSET(AU$53,'Intermediate Data'!$BP91,0)=-99,"N/A",OFFSET(AU$53,'Intermediate Data'!$BP91,0))))</f>
        <v/>
      </c>
      <c r="BU91" s="127" t="str">
        <f ca="1">IF($BP91="","",IF(OFFSET(AV$53,'Intermediate Data'!$BP91,0)=-98,"Unknown",IF(OFFSET(AV$53,'Intermediate Data'!$BP91,0)=-99,"No spec",OFFSET(AV$53,'Intermediate Data'!$BP91,0))))</f>
        <v/>
      </c>
      <c r="BV91" s="127" t="str">
        <f ca="1">IF($BP91="","",IF(OFFSET(AW$53,'Intermediate Data'!$BP91,0)=-98,"Unknown",IF(OFFSET(AW$53,'Intermediate Data'!$BP91,0)=-99,"N/A",OFFSET(AW$53,'Intermediate Data'!$BP91,0))))</f>
        <v/>
      </c>
      <c r="BW91" s="91" t="str">
        <f ca="1">IF($BP91="","",IF(OFFSET(AX$53,'Intermediate Data'!$BP91,0)=-98,"Unknown",IF(OFFSET(AX$53,'Intermediate Data'!$BP91,0)=-99,"N/A",OFFSET(AX$53,'Intermediate Data'!$BP91,0))))</f>
        <v/>
      </c>
      <c r="BX91" s="91" t="str">
        <f ca="1">IF($BP91="","",IF(OFFSET(AY$53,'Intermediate Data'!$BP91,$AU$48)=-98,"Unknown",IF(OFFSET(AY$53,'Intermediate Data'!$BP91,$AU$48)=-99,"N/A",OFFSET(AY$53,'Intermediate Data'!$BP91,$AU$48))))</f>
        <v/>
      </c>
      <c r="BY91" s="91" t="str">
        <f ca="1">IF($BP91="","",IF(OFFSET(BD$53,'Intermediate Data'!$BP91,0)=-98,"Not published",IF(OFFSET(BD$53,'Intermediate Data'!$BP91,0)=-99,"No spec",OFFSET(BD$53,'Intermediate Data'!$BP91,0))))</f>
        <v/>
      </c>
      <c r="BZ91" s="115" t="str">
        <f ca="1">IF($BP91="","",IF(OFFSET(BE$53,'Intermediate Data'!$BP91,0)=-98,"Unknown",IF(OFFSET(BE$53,'Intermediate Data'!$BP91,0)=-99,"N/A",OFFSET(BE$53,'Intermediate Data'!$BP91,0))))</f>
        <v/>
      </c>
      <c r="CA91" s="115" t="str">
        <f ca="1">IF($BP91="","",IF(OFFSET(BF$53,'Intermediate Data'!$BP91,0)=-98,"Unknown",IF(OFFSET(BF$53,'Intermediate Data'!$BP91,0)=-99,"N/A",OFFSET(BF$53,'Intermediate Data'!$BP91,0))))</f>
        <v/>
      </c>
      <c r="CB91" s="115" t="str">
        <f ca="1">IF($BP91="","",IF(OFFSET(BG$53,'Intermediate Data'!$BP91,0)=-98,"Unknown",IF(OFFSET(BG$53,'Intermediate Data'!$BP91,0)=-99,"N/A",OFFSET(BG$53,'Intermediate Data'!$BP91,0))))</f>
        <v/>
      </c>
      <c r="CC91" s="115" t="str">
        <f ca="1">IF($BP91="","",IF(OFFSET(BH$53,'Intermediate Data'!$BP91,0)=-98,"Unknown",IF(OFFSET(BH$53,'Intermediate Data'!$BP91,0)=-99,"N/A",OFFSET(BH$53,'Intermediate Data'!$BP91,0))))</f>
        <v/>
      </c>
      <c r="CD91" s="115" t="str">
        <f ca="1">IF($BP91="","",IF(OFFSET(BI$53,'Intermediate Data'!$BP91,0)=-98,"Unknown",IF(OFFSET(BI$53,'Intermediate Data'!$BP91,0)=-99,"N/A",OFFSET(BI$53,'Intermediate Data'!$BP91,0))))</f>
        <v/>
      </c>
      <c r="CE91" s="115" t="str">
        <f ca="1">IF($BP91="","",IF(OFFSET(BJ$53,'Intermediate Data'!$BP91,0)=-98,"Unknown",IF(OFFSET(BJ$53,'Intermediate Data'!$BP91,0)=-99,"N/A",OFFSET(BJ$53,'Intermediate Data'!$BP91,0))))</f>
        <v/>
      </c>
      <c r="CF91" s="115" t="str">
        <f ca="1">IF($BP91="","",IF(OFFSET(BK$53,'Intermediate Data'!$BP91,0)=-98,"Unknown",IF(OFFSET(BK$53,'Intermediate Data'!$BP91,0)=-99,"N/A",OFFSET(BK$53,'Intermediate Data'!$BP91,0))))</f>
        <v/>
      </c>
      <c r="CG91" s="115" t="str">
        <f ca="1">IF($BP91="","",IF(OFFSET(BL$53,'Intermediate Data'!$BP91,0)=-98,"Unknown",IF(OFFSET(BL$53,'Intermediate Data'!$BP91,0)=-99,"N/A",OFFSET(BL$53,'Intermediate Data'!$BP91,0))))</f>
        <v/>
      </c>
    </row>
    <row r="92" spans="1:85" x14ac:dyDescent="0.2">
      <c r="A92" s="91">
        <f>IF(DATA!F43='Intermediate Data'!$E$46,IF(OR($E$47=$C$27,$E$46=$B$4),DATA!A43,IF($G$47=DATA!D43,DATA!A43,"")),"")</f>
        <v>39</v>
      </c>
      <c r="B92" s="91">
        <f>IF($A92="","",DATA!CS43)</f>
        <v>68</v>
      </c>
      <c r="C92" s="91" t="str">
        <f>IF($A92="","",DATA!B43)</f>
        <v>Knife sharpener</v>
      </c>
      <c r="D92" s="91">
        <f ca="1">IF($A92="","",OFFSET(DATA!$G43,0,($D$48*5)))</f>
        <v>-99</v>
      </c>
      <c r="E92" s="91">
        <f ca="1">IF($A92="","",OFFSET(DATA!$G43,0,($D$48*5)+1))</f>
        <v>-99</v>
      </c>
      <c r="F92" s="91">
        <f ca="1">IF($A92="","",OFFSET(DATA!$G43,0,($D$48*5)+2))</f>
        <v>-99</v>
      </c>
      <c r="G92" s="91">
        <f ca="1">IF($A92="","",OFFSET(DATA!$G43,0,($D$48*5)+3))</f>
        <v>-99</v>
      </c>
      <c r="H92" s="91">
        <f ca="1">IF($A92="","",OFFSET(DATA!$G43,0,($D$48*5)+4))</f>
        <v>-99</v>
      </c>
      <c r="I92" s="91">
        <f t="shared" ca="1" si="3"/>
        <v>-99</v>
      </c>
      <c r="J92" s="91" t="str">
        <f t="shared" ca="1" si="4"/>
        <v/>
      </c>
      <c r="K92" s="91">
        <f ca="1">IF($A92="","",OFFSET(DATA!$AF43,0,($D$48*5)))</f>
        <v>-99</v>
      </c>
      <c r="L92" s="91">
        <f ca="1">IF($A92="","",OFFSET(DATA!$AF43,0,($D$48*5)+1))</f>
        <v>-99</v>
      </c>
      <c r="M92" s="91">
        <f ca="1">IF($A92="","",OFFSET(DATA!$AF43,0,($D$48*5)+2))</f>
        <v>-99</v>
      </c>
      <c r="N92" s="91">
        <f ca="1">IF($A92="","",OFFSET(DATA!$AF43,0,($D$48*5)+3))</f>
        <v>-99</v>
      </c>
      <c r="O92" s="91">
        <f ca="1">IF($A92="","",OFFSET(DATA!$AF43,0,($D$48*5)+4))</f>
        <v>-99</v>
      </c>
      <c r="P92" s="91">
        <f t="shared" ca="1" si="5"/>
        <v>-99</v>
      </c>
      <c r="Q92" s="91" t="str">
        <f t="shared" ca="1" si="6"/>
        <v/>
      </c>
      <c r="R92" s="91">
        <f>IF($A92="","",DATA!BE43)</f>
        <v>-99</v>
      </c>
      <c r="S92" s="91">
        <f>IF($A92="","",DATA!BI43)</f>
        <v>-99</v>
      </c>
      <c r="T92" s="91">
        <f t="shared" ca="1" si="7"/>
        <v>-99</v>
      </c>
      <c r="U92" s="100">
        <f t="shared" ca="1" si="8"/>
        <v>-99.009899999080005</v>
      </c>
      <c r="V92" s="113">
        <f t="shared" ca="1" si="9"/>
        <v>6.9053785475825996E-2</v>
      </c>
      <c r="W92" s="91">
        <f t="shared" ca="1" si="10"/>
        <v>20</v>
      </c>
      <c r="Y92" s="91" t="str">
        <f ca="1">IF($W92="","",IF(OFFSET(C$53,'Intermediate Data'!$W92,0)=-98,"Unknown",IF(OFFSET(C$53,'Intermediate Data'!$W92,0)=-99,"N/A",OFFSET(C$53,'Intermediate Data'!$W92,0))))</f>
        <v>Hot water heater - Electric</v>
      </c>
      <c r="Z92" s="91">
        <f ca="1">IF($W92="","",IF(OFFSET(D$53,'Intermediate Data'!$W92,0)=-98,"N/A",IF(OFFSET(D$53,'Intermediate Data'!$W92,0)=-99,"N/A",OFFSET(D$53,'Intermediate Data'!$W92,0))))</f>
        <v>7.2999999999999995E-2</v>
      </c>
      <c r="AA92" s="91">
        <f ca="1">IF($W92="","",IF(OFFSET(E$53,'Intermediate Data'!$W92,0)=-98,"N/A",IF(OFFSET(E$53,'Intermediate Data'!$W92,0)=-99,"N/A",OFFSET(E$53,'Intermediate Data'!$W92,0))))</f>
        <v>8.1475309560136114E-2</v>
      </c>
      <c r="AB92" s="91">
        <f ca="1">IF($W92="","",IF(OFFSET(F$53,'Intermediate Data'!$W92,0)=-98,"N/A",IF(OFFSET(F$53,'Intermediate Data'!$W92,0)=-99,"N/A",OFFSET(F$53,'Intermediate Data'!$W92,0))))</f>
        <v>0.06</v>
      </c>
      <c r="AC92" s="91">
        <f ca="1">IF($W92="","",IF(OFFSET(G$53,'Intermediate Data'!$W92,0)=-98,"N/A",IF(OFFSET(G$53,'Intermediate Data'!$W92,0)=-99,"N/A",OFFSET(G$53,'Intermediate Data'!$W92,0))))</f>
        <v>8.8999273039475593E-2</v>
      </c>
      <c r="AD92" s="91">
        <f ca="1">IF($W92="","",IF(OFFSET(H$53,'Intermediate Data'!$W92,0)=-98,"N/A",IF(OFFSET(H$53,'Intermediate Data'!$W92,0)=-99,"N/A",OFFSET(H$53,'Intermediate Data'!$W92,0))))</f>
        <v>7.3999999999999996E-2</v>
      </c>
      <c r="AE92" s="91">
        <f ca="1">IF($W92="","",IF(OFFSET(I$53,'Intermediate Data'!$W92,0)=-98,"N/A",IF(OFFSET(I$53,'Intermediate Data'!$W92,0)=-99,"N/A",OFFSET(I$53,'Intermediate Data'!$W92,0))))</f>
        <v>7.3999999999999996E-2</v>
      </c>
      <c r="AF92" s="91" t="str">
        <f ca="1">IF($W92="","",IF(OFFSET(J$53,'Intermediate Data'!$W92,0)=-98,"N/A",IF(OFFSET(J$53,'Intermediate Data'!$W92,0)=-99,"N/A",OFFSET(J$53,'Intermediate Data'!$W92,0))))</f>
        <v>CLASS</v>
      </c>
      <c r="AG92" s="91" t="str">
        <f ca="1">IF($W92="","",IF(OFFSET(K$53,'Intermediate Data'!$W92,0)=-98,"N/A",IF(OFFSET(K$53,'Intermediate Data'!$W92,0)=-99,"N/A",OFFSET(K$53,'Intermediate Data'!$W92,0))))</f>
        <v>N/A</v>
      </c>
      <c r="AH92" s="91" t="str">
        <f ca="1">IF($W92="","",IF(OFFSET(L$53,'Intermediate Data'!$W92,0)=-98,"N/A",IF(OFFSET(L$53,'Intermediate Data'!$W92,0)=-99,"N/A",OFFSET(L$53,'Intermediate Data'!$W92,0))))</f>
        <v>N/A</v>
      </c>
      <c r="AI92" s="91" t="str">
        <f ca="1">IF($W92="","",IF(OFFSET(M$53,'Intermediate Data'!$W92,0)=-98,"N/A",IF(OFFSET(M$53,'Intermediate Data'!$W92,0)=-99,"N/A",OFFSET(M$53,'Intermediate Data'!$W92,0))))</f>
        <v>N/A</v>
      </c>
      <c r="AJ92" s="91" t="str">
        <f ca="1">IF($W92="","",IF(OFFSET(N$53,'Intermediate Data'!$W92,0)=-98,"N/A",IF(OFFSET(N$53,'Intermediate Data'!$W92,0)=-99,"N/A",OFFSET(N$53,'Intermediate Data'!$W92,0))))</f>
        <v>N/A</v>
      </c>
      <c r="AK92" s="91" t="str">
        <f ca="1">IF($W92="","",IF(OFFSET(O$53,'Intermediate Data'!$W92,0)=-98,"N/A",IF(OFFSET(O$53,'Intermediate Data'!$W92,0)=-99,"N/A",OFFSET(O$53,'Intermediate Data'!$W92,0))))</f>
        <v>N/A</v>
      </c>
      <c r="AL92" s="91" t="str">
        <f ca="1">IF($W92="","",IF(OFFSET(P$53,'Intermediate Data'!$W92,0)=-98,"N/A",IF(OFFSET(P$53,'Intermediate Data'!$W92,0)=-99,"N/A",OFFSET(P$53,'Intermediate Data'!$W92,0))))</f>
        <v>N/A</v>
      </c>
      <c r="AM92" s="91" t="str">
        <f ca="1">IF($W92="","",IF(OFFSET(Q$53,'Intermediate Data'!$W92,0)=-98,"N/A",IF(OFFSET(Q$53,'Intermediate Data'!$W92,0)=-99,"N/A",OFFSET(Q$53,'Intermediate Data'!$W92,0))))</f>
        <v/>
      </c>
      <c r="AN92" s="91">
        <f ca="1">IF($W92="","",IF(OFFSET(R$53,'Intermediate Data'!$W92,0)=-98,"Not published",IF(OFFSET(R$53,'Intermediate Data'!$W92,0)=-99,"No spec",OFFSET(R$53,'Intermediate Data'!$W92,0))))</f>
        <v>0.01</v>
      </c>
      <c r="AO92" s="91">
        <f ca="1">IF($W92="","",IF(OFFSET(S$53,'Intermediate Data'!$W92,0)=-98,"Unknown",IF(OFFSET(S$53,'Intermediate Data'!$W92,0)=-99,"No spec",OFFSET(S$53,'Intermediate Data'!$W92,0))))</f>
        <v>2700</v>
      </c>
      <c r="AR92" s="113" t="str">
        <f>IF(AND(DATA!$F43='Intermediate Data'!$AV$46,DATA!$E43="Tier 1"),IF(OR($AU$47=0,$AU$46=1),DATA!A43,IF(AND($AU$47=1,INDEX('Intermediate Data'!$AV$25:$AV$42,MATCH(DATA!$B43,'Intermediate Data'!$AU$25:$AU$42,0))=TRUE),DATA!A43,"")),"")</f>
        <v/>
      </c>
      <c r="AS92" s="113" t="str">
        <f>IF($AR92="","",DATA!B43)</f>
        <v/>
      </c>
      <c r="AT92" s="113" t="str">
        <f>IF(OR($AR92="",DATA!BF43=""),"",DATA!BF43)</f>
        <v/>
      </c>
      <c r="AU92" s="113" t="str">
        <f>IF(OR($AR92="",DATA!BH43=""),"",DATA!BH43)</f>
        <v/>
      </c>
      <c r="AV92" s="113" t="str">
        <f>IF(OR($AR92="",DATA!BI43=""),"",DATA!BI43)</f>
        <v/>
      </c>
      <c r="AW92" s="113" t="str">
        <f>IF(OR($AR92="",DATA!BJ43=""),"",DATA!BJ43)</f>
        <v/>
      </c>
      <c r="AX92" s="113" t="str">
        <f>IF(OR($AR92="",DATA!BK43=""),"",DATA!BK43)</f>
        <v/>
      </c>
      <c r="AY92" s="113" t="str">
        <f>IF($AR92="","",DATA!BO43)</f>
        <v/>
      </c>
      <c r="AZ92" s="113" t="str">
        <f>IF($AR92="","",DATA!BP43)</f>
        <v/>
      </c>
      <c r="BA92" s="113" t="str">
        <f>IF($AR92="","",DATA!BQ43)</f>
        <v/>
      </c>
      <c r="BB92" s="113" t="str">
        <f>IF($AR92="","",DATA!BR43)</f>
        <v/>
      </c>
      <c r="BC92" s="113" t="str">
        <f>IF($AR92="","",DATA!BS43)</f>
        <v/>
      </c>
      <c r="BD92" s="113" t="str">
        <f>IF($AR92="","",DATA!BE43)</f>
        <v/>
      </c>
      <c r="BE92" s="113" t="str">
        <f>IF($AR92="","",DATA!CD43)</f>
        <v/>
      </c>
      <c r="BF92" s="113" t="str">
        <f>IF($AR92="","",DATA!CF43)</f>
        <v/>
      </c>
      <c r="BG92" s="113" t="str">
        <f>IF($AR92="","",DATA!CG43)</f>
        <v/>
      </c>
      <c r="BH92" s="113" t="str">
        <f>IF($AR92="","",DATA!CI43)</f>
        <v/>
      </c>
      <c r="BI92" s="113" t="str">
        <f>IF($AR92="","",DATA!CK43)</f>
        <v/>
      </c>
      <c r="BJ92" s="179" t="str">
        <f>IF($AR92="","",DATA!CL43)</f>
        <v/>
      </c>
      <c r="BK92" s="179" t="str">
        <f>IF($AR92="","",DATA!CN43)</f>
        <v/>
      </c>
      <c r="BL92" s="114" t="str">
        <f t="shared" si="11"/>
        <v/>
      </c>
      <c r="BM92" s="91" t="str">
        <f t="shared" ca="1" si="15"/>
        <v/>
      </c>
      <c r="BN92" s="100" t="str">
        <f t="shared" si="12"/>
        <v/>
      </c>
      <c r="BO92" s="91" t="str">
        <f t="shared" ca="1" si="13"/>
        <v/>
      </c>
      <c r="BP92" s="91" t="str">
        <f t="shared" ca="1" si="14"/>
        <v/>
      </c>
      <c r="BR92" s="91" t="str">
        <f ca="1">IF($BP92="","",IF(OFFSET(AS$53,'Intermediate Data'!$BP92,0)=-98,"Unknown",IF(OFFSET(AS$53,'Intermediate Data'!$BP92,0)=-99,"N/A",OFFSET(AS$53,'Intermediate Data'!$BP92,0))))</f>
        <v/>
      </c>
      <c r="BS92" s="91" t="str">
        <f ca="1">IF($BP92="","",IF(OFFSET(AT$53,'Intermediate Data'!$BP92,0)=-98,"Not collected",IF(OFFSET(AT$53,'Intermediate Data'!$BP92,0)=-99,"N/A",OFFSET(AT$53,'Intermediate Data'!$BP92,0))))</f>
        <v/>
      </c>
      <c r="BT92" s="91" t="str">
        <f ca="1">IF($BP92="","",IF(OFFSET(AU$53,'Intermediate Data'!$BP92,0)=-98,"Unknown",IF(OFFSET(AU$53,'Intermediate Data'!$BP92,0)=-99,"N/A",OFFSET(AU$53,'Intermediate Data'!$BP92,0))))</f>
        <v/>
      </c>
      <c r="BU92" s="127" t="str">
        <f ca="1">IF($BP92="","",IF(OFFSET(AV$53,'Intermediate Data'!$BP92,0)=-98,"Unknown",IF(OFFSET(AV$53,'Intermediate Data'!$BP92,0)=-99,"No spec",OFFSET(AV$53,'Intermediate Data'!$BP92,0))))</f>
        <v/>
      </c>
      <c r="BV92" s="127" t="str">
        <f ca="1">IF($BP92="","",IF(OFFSET(AW$53,'Intermediate Data'!$BP92,0)=-98,"Unknown",IF(OFFSET(AW$53,'Intermediate Data'!$BP92,0)=-99,"N/A",OFFSET(AW$53,'Intermediate Data'!$BP92,0))))</f>
        <v/>
      </c>
      <c r="BW92" s="91" t="str">
        <f ca="1">IF($BP92="","",IF(OFFSET(AX$53,'Intermediate Data'!$BP92,0)=-98,"Unknown",IF(OFFSET(AX$53,'Intermediate Data'!$BP92,0)=-99,"N/A",OFFSET(AX$53,'Intermediate Data'!$BP92,0))))</f>
        <v/>
      </c>
      <c r="BX92" s="91" t="str">
        <f ca="1">IF($BP92="","",IF(OFFSET(AY$53,'Intermediate Data'!$BP92,$AU$48)=-98,"Unknown",IF(OFFSET(AY$53,'Intermediate Data'!$BP92,$AU$48)=-99,"N/A",OFFSET(AY$53,'Intermediate Data'!$BP92,$AU$48))))</f>
        <v/>
      </c>
      <c r="BY92" s="91" t="str">
        <f ca="1">IF($BP92="","",IF(OFFSET(BD$53,'Intermediate Data'!$BP92,0)=-98,"Not published",IF(OFFSET(BD$53,'Intermediate Data'!$BP92,0)=-99,"No spec",OFFSET(BD$53,'Intermediate Data'!$BP92,0))))</f>
        <v/>
      </c>
      <c r="BZ92" s="115" t="str">
        <f ca="1">IF($BP92="","",IF(OFFSET(BE$53,'Intermediate Data'!$BP92,0)=-98,"Unknown",IF(OFFSET(BE$53,'Intermediate Data'!$BP92,0)=-99,"N/A",OFFSET(BE$53,'Intermediate Data'!$BP92,0))))</f>
        <v/>
      </c>
      <c r="CA92" s="115" t="str">
        <f ca="1">IF($BP92="","",IF(OFFSET(BF$53,'Intermediate Data'!$BP92,0)=-98,"Unknown",IF(OFFSET(BF$53,'Intermediate Data'!$BP92,0)=-99,"N/A",OFFSET(BF$53,'Intermediate Data'!$BP92,0))))</f>
        <v/>
      </c>
      <c r="CB92" s="115" t="str">
        <f ca="1">IF($BP92="","",IF(OFFSET(BG$53,'Intermediate Data'!$BP92,0)=-98,"Unknown",IF(OFFSET(BG$53,'Intermediate Data'!$BP92,0)=-99,"N/A",OFFSET(BG$53,'Intermediate Data'!$BP92,0))))</f>
        <v/>
      </c>
      <c r="CC92" s="115" t="str">
        <f ca="1">IF($BP92="","",IF(OFFSET(BH$53,'Intermediate Data'!$BP92,0)=-98,"Unknown",IF(OFFSET(BH$53,'Intermediate Data'!$BP92,0)=-99,"N/A",OFFSET(BH$53,'Intermediate Data'!$BP92,0))))</f>
        <v/>
      </c>
      <c r="CD92" s="115" t="str">
        <f ca="1">IF($BP92="","",IF(OFFSET(BI$53,'Intermediate Data'!$BP92,0)=-98,"Unknown",IF(OFFSET(BI$53,'Intermediate Data'!$BP92,0)=-99,"N/A",OFFSET(BI$53,'Intermediate Data'!$BP92,0))))</f>
        <v/>
      </c>
      <c r="CE92" s="115" t="str">
        <f ca="1">IF($BP92="","",IF(OFFSET(BJ$53,'Intermediate Data'!$BP92,0)=-98,"Unknown",IF(OFFSET(BJ$53,'Intermediate Data'!$BP92,0)=-99,"N/A",OFFSET(BJ$53,'Intermediate Data'!$BP92,0))))</f>
        <v/>
      </c>
      <c r="CF92" s="115" t="str">
        <f ca="1">IF($BP92="","",IF(OFFSET(BK$53,'Intermediate Data'!$BP92,0)=-98,"Unknown",IF(OFFSET(BK$53,'Intermediate Data'!$BP92,0)=-99,"N/A",OFFSET(BK$53,'Intermediate Data'!$BP92,0))))</f>
        <v/>
      </c>
      <c r="CG92" s="115" t="str">
        <f ca="1">IF($BP92="","",IF(OFFSET(BL$53,'Intermediate Data'!$BP92,0)=-98,"Unknown",IF(OFFSET(BL$53,'Intermediate Data'!$BP92,0)=-99,"N/A",OFFSET(BL$53,'Intermediate Data'!$BP92,0))))</f>
        <v/>
      </c>
    </row>
    <row r="93" spans="1:85" x14ac:dyDescent="0.2">
      <c r="A93" s="91">
        <f>IF(DATA!F44='Intermediate Data'!$E$46,IF(OR($E$47=$C$27,$E$46=$B$4),DATA!A44,IF($G$47=DATA!D44,DATA!A44,"")),"")</f>
        <v>40</v>
      </c>
      <c r="B93" s="91">
        <f>IF($A93="","",DATA!CS44)</f>
        <v>53</v>
      </c>
      <c r="C93" s="91" t="str">
        <f>IF($A93="","",DATA!B44)</f>
        <v>Popcorn maker</v>
      </c>
      <c r="D93" s="91">
        <f ca="1">IF($A93="","",OFFSET(DATA!$G44,0,($D$48*5)))</f>
        <v>-99</v>
      </c>
      <c r="E93" s="91">
        <f ca="1">IF($A93="","",OFFSET(DATA!$G44,0,($D$48*5)+1))</f>
        <v>-99</v>
      </c>
      <c r="F93" s="91">
        <f ca="1">IF($A93="","",OFFSET(DATA!$G44,0,($D$48*5)+2))</f>
        <v>-99</v>
      </c>
      <c r="G93" s="91">
        <f ca="1">IF($A93="","",OFFSET(DATA!$G44,0,($D$48*5)+3))</f>
        <v>-99</v>
      </c>
      <c r="H93" s="91">
        <f ca="1">IF($A93="","",OFFSET(DATA!$G44,0,($D$48*5)+4))</f>
        <v>-99</v>
      </c>
      <c r="I93" s="91">
        <f t="shared" ca="1" si="3"/>
        <v>-99</v>
      </c>
      <c r="J93" s="91" t="str">
        <f t="shared" ca="1" si="4"/>
        <v/>
      </c>
      <c r="K93" s="91">
        <f ca="1">IF($A93="","",OFFSET(DATA!$AF44,0,($D$48*5)))</f>
        <v>-99</v>
      </c>
      <c r="L93" s="91">
        <f ca="1">IF($A93="","",OFFSET(DATA!$AF44,0,($D$48*5)+1))</f>
        <v>-99</v>
      </c>
      <c r="M93" s="91">
        <f ca="1">IF($A93="","",OFFSET(DATA!$AF44,0,($D$48*5)+2))</f>
        <v>-99</v>
      </c>
      <c r="N93" s="91">
        <f ca="1">IF($A93="","",OFFSET(DATA!$AF44,0,($D$48*5)+3))</f>
        <v>-99</v>
      </c>
      <c r="O93" s="91">
        <f ca="1">IF($A93="","",OFFSET(DATA!$AF44,0,($D$48*5)+4))</f>
        <v>-99</v>
      </c>
      <c r="P93" s="91">
        <f t="shared" ca="1" si="5"/>
        <v>-99</v>
      </c>
      <c r="Q93" s="91" t="str">
        <f t="shared" ca="1" si="6"/>
        <v/>
      </c>
      <c r="R93" s="91">
        <f>IF($A93="","",DATA!BE44)</f>
        <v>-99</v>
      </c>
      <c r="S93" s="91">
        <f>IF($A93="","",DATA!BI44)</f>
        <v>-99</v>
      </c>
      <c r="T93" s="91">
        <f t="shared" ca="1" si="7"/>
        <v>-99</v>
      </c>
      <c r="U93" s="100">
        <f t="shared" ca="1" si="8"/>
        <v>-99.009899999070001</v>
      </c>
      <c r="V93" s="113">
        <f t="shared" ca="1" si="9"/>
        <v>6.6886336293737123E-2</v>
      </c>
      <c r="W93" s="91">
        <f t="shared" ca="1" si="10"/>
        <v>66</v>
      </c>
      <c r="Y93" s="91" t="str">
        <f ca="1">IF($W93="","",IF(OFFSET(C$53,'Intermediate Data'!$W93,0)=-98,"Unknown",IF(OFFSET(C$53,'Intermediate Data'!$W93,0)=-99,"N/A",OFFSET(C$53,'Intermediate Data'!$W93,0))))</f>
        <v>Air cleaner</v>
      </c>
      <c r="Z93" s="91" t="str">
        <f ca="1">IF($W93="","",IF(OFFSET(D$53,'Intermediate Data'!$W93,0)=-98,"N/A",IF(OFFSET(D$53,'Intermediate Data'!$W93,0)=-99,"N/A",OFFSET(D$53,'Intermediate Data'!$W93,0))))</f>
        <v>N/A</v>
      </c>
      <c r="AA93" s="91">
        <f ca="1">IF($W93="","",IF(OFFSET(E$53,'Intermediate Data'!$W93,0)=-98,"N/A",IF(OFFSET(E$53,'Intermediate Data'!$W93,0)=-99,"N/A",OFFSET(E$53,'Intermediate Data'!$W93,0))))</f>
        <v>5.4521266888862913E-2</v>
      </c>
      <c r="AB93" s="91" t="str">
        <f ca="1">IF($W93="","",IF(OFFSET(F$53,'Intermediate Data'!$W93,0)=-98,"N/A",IF(OFFSET(F$53,'Intermediate Data'!$W93,0)=-99,"N/A",OFFSET(F$53,'Intermediate Data'!$W93,0))))</f>
        <v>N/A</v>
      </c>
      <c r="AC93" s="91">
        <f ca="1">IF($W93="","",IF(OFFSET(G$53,'Intermediate Data'!$W93,0)=-98,"N/A",IF(OFFSET(G$53,'Intermediate Data'!$W93,0)=-99,"N/A",OFFSET(G$53,'Intermediate Data'!$W93,0))))</f>
        <v>7.1832805136575473E-2</v>
      </c>
      <c r="AD93" s="91" t="str">
        <f ca="1">IF($W93="","",IF(OFFSET(H$53,'Intermediate Data'!$W93,0)=-98,"N/A",IF(OFFSET(H$53,'Intermediate Data'!$W93,0)=-99,"N/A",OFFSET(H$53,'Intermediate Data'!$W93,0))))</f>
        <v>N/A</v>
      </c>
      <c r="AE93" s="91">
        <f ca="1">IF($W93="","",IF(OFFSET(I$53,'Intermediate Data'!$W93,0)=-98,"N/A",IF(OFFSET(I$53,'Intermediate Data'!$W93,0)=-99,"N/A",OFFSET(I$53,'Intermediate Data'!$W93,0))))</f>
        <v>7.1832805136575473E-2</v>
      </c>
      <c r="AF93" s="91" t="str">
        <f ca="1">IF($W93="","",IF(OFFSET(J$53,'Intermediate Data'!$W93,0)=-98,"N/A",IF(OFFSET(J$53,'Intermediate Data'!$W93,0)=-99,"N/A",OFFSET(J$53,'Intermediate Data'!$W93,0))))</f>
        <v>RASS</v>
      </c>
      <c r="AG93" s="91" t="str">
        <f ca="1">IF($W93="","",IF(OFFSET(K$53,'Intermediate Data'!$W93,0)=-98,"N/A",IF(OFFSET(K$53,'Intermediate Data'!$W93,0)=-99,"N/A",OFFSET(K$53,'Intermediate Data'!$W93,0))))</f>
        <v>N/A</v>
      </c>
      <c r="AH93" s="91">
        <f ca="1">IF($W93="","",IF(OFFSET(L$53,'Intermediate Data'!$W93,0)=-98,"N/A",IF(OFFSET(L$53,'Intermediate Data'!$W93,0)=-99,"N/A",OFFSET(L$53,'Intermediate Data'!$W93,0))))</f>
        <v>6.6804335947603863E-2</v>
      </c>
      <c r="AI93" s="91" t="str">
        <f ca="1">IF($W93="","",IF(OFFSET(M$53,'Intermediate Data'!$W93,0)=-98,"N/A",IF(OFFSET(M$53,'Intermediate Data'!$W93,0)=-99,"N/A",OFFSET(M$53,'Intermediate Data'!$W93,0))))</f>
        <v>N/A</v>
      </c>
      <c r="AJ93" s="91">
        <f ca="1">IF($W93="","",IF(OFFSET(N$53,'Intermediate Data'!$W93,0)=-98,"N/A",IF(OFFSET(N$53,'Intermediate Data'!$W93,0)=-99,"N/A",OFFSET(N$53,'Intermediate Data'!$W93,0))))</f>
        <v>8.8005503055022055E-2</v>
      </c>
      <c r="AK93" s="91" t="str">
        <f ca="1">IF($W93="","",IF(OFFSET(O$53,'Intermediate Data'!$W93,0)=-98,"N/A",IF(OFFSET(O$53,'Intermediate Data'!$W93,0)=-99,"N/A",OFFSET(O$53,'Intermediate Data'!$W93,0))))</f>
        <v>N/A</v>
      </c>
      <c r="AL93" s="91">
        <f ca="1">IF($W93="","",IF(OFFSET(P$53,'Intermediate Data'!$W93,0)=-98,"N/A",IF(OFFSET(P$53,'Intermediate Data'!$W93,0)=-99,"N/A",OFFSET(P$53,'Intermediate Data'!$W93,0))))</f>
        <v>8.8005503055022055E-2</v>
      </c>
      <c r="AM93" s="91" t="str">
        <f ca="1">IF($W93="","",IF(OFFSET(Q$53,'Intermediate Data'!$W93,0)=-98,"N/A",IF(OFFSET(Q$53,'Intermediate Data'!$W93,0)=-99,"N/A",OFFSET(Q$53,'Intermediate Data'!$W93,0))))</f>
        <v>RASS</v>
      </c>
      <c r="AN93" s="91">
        <f ca="1">IF($W93="","",IF(OFFSET(R$53,'Intermediate Data'!$W93,0)=-98,"Not published",IF(OFFSET(R$53,'Intermediate Data'!$W93,0)=-99,"No spec",OFFSET(R$53,'Intermediate Data'!$W93,0))))</f>
        <v>0.3</v>
      </c>
      <c r="AO93" s="91">
        <f ca="1">IF($W93="","",IF(OFFSET(S$53,'Intermediate Data'!$W93,0)=-98,"Unknown",IF(OFFSET(S$53,'Intermediate Data'!$W93,0)=-99,"No spec",OFFSET(S$53,'Intermediate Data'!$W93,0))))</f>
        <v>225</v>
      </c>
      <c r="AR93" s="113" t="str">
        <f>IF(AND(DATA!$F44='Intermediate Data'!$AV$46,DATA!$E44="Tier 1"),IF(OR($AU$47=0,$AU$46=1),DATA!A44,IF(AND($AU$47=1,INDEX('Intermediate Data'!$AV$25:$AV$42,MATCH(DATA!$B44,'Intermediate Data'!$AU$25:$AU$42,0))=TRUE),DATA!A44,"")),"")</f>
        <v/>
      </c>
      <c r="AS93" s="113" t="str">
        <f>IF($AR93="","",DATA!B44)</f>
        <v/>
      </c>
      <c r="AT93" s="113" t="str">
        <f>IF(OR($AR93="",DATA!BF44=""),"",DATA!BF44)</f>
        <v/>
      </c>
      <c r="AU93" s="113" t="str">
        <f>IF(OR($AR93="",DATA!BH44=""),"",DATA!BH44)</f>
        <v/>
      </c>
      <c r="AV93" s="113" t="str">
        <f>IF(OR($AR93="",DATA!BI44=""),"",DATA!BI44)</f>
        <v/>
      </c>
      <c r="AW93" s="113" t="str">
        <f>IF(OR($AR93="",DATA!BJ44=""),"",DATA!BJ44)</f>
        <v/>
      </c>
      <c r="AX93" s="113" t="str">
        <f>IF(OR($AR93="",DATA!BK44=""),"",DATA!BK44)</f>
        <v/>
      </c>
      <c r="AY93" s="113" t="str">
        <f>IF($AR93="","",DATA!BO44)</f>
        <v/>
      </c>
      <c r="AZ93" s="113" t="str">
        <f>IF($AR93="","",DATA!BP44)</f>
        <v/>
      </c>
      <c r="BA93" s="113" t="str">
        <f>IF($AR93="","",DATA!BQ44)</f>
        <v/>
      </c>
      <c r="BB93" s="113" t="str">
        <f>IF($AR93="","",DATA!BR44)</f>
        <v/>
      </c>
      <c r="BC93" s="113" t="str">
        <f>IF($AR93="","",DATA!BS44)</f>
        <v/>
      </c>
      <c r="BD93" s="113" t="str">
        <f>IF($AR93="","",DATA!BE44)</f>
        <v/>
      </c>
      <c r="BE93" s="113" t="str">
        <f>IF($AR93="","",DATA!CD44)</f>
        <v/>
      </c>
      <c r="BF93" s="113" t="str">
        <f>IF($AR93="","",DATA!CF44)</f>
        <v/>
      </c>
      <c r="BG93" s="113" t="str">
        <f>IF($AR93="","",DATA!CG44)</f>
        <v/>
      </c>
      <c r="BH93" s="113" t="str">
        <f>IF($AR93="","",DATA!CI44)</f>
        <v/>
      </c>
      <c r="BI93" s="113" t="str">
        <f>IF($AR93="","",DATA!CK44)</f>
        <v/>
      </c>
      <c r="BJ93" s="179" t="str">
        <f>IF($AR93="","",DATA!CL44)</f>
        <v/>
      </c>
      <c r="BK93" s="179" t="str">
        <f>IF($AR93="","",DATA!CN44)</f>
        <v/>
      </c>
      <c r="BL93" s="114" t="str">
        <f t="shared" si="11"/>
        <v/>
      </c>
      <c r="BM93" s="91" t="str">
        <f t="shared" ca="1" si="15"/>
        <v/>
      </c>
      <c r="BN93" s="100" t="str">
        <f t="shared" si="12"/>
        <v/>
      </c>
      <c r="BO93" s="91" t="str">
        <f t="shared" ca="1" si="13"/>
        <v/>
      </c>
      <c r="BP93" s="91" t="str">
        <f t="shared" ca="1" si="14"/>
        <v/>
      </c>
      <c r="BR93" s="91" t="str">
        <f ca="1">IF($BP93="","",IF(OFFSET(AS$53,'Intermediate Data'!$BP93,0)=-98,"Unknown",IF(OFFSET(AS$53,'Intermediate Data'!$BP93,0)=-99,"N/A",OFFSET(AS$53,'Intermediate Data'!$BP93,0))))</f>
        <v/>
      </c>
      <c r="BS93" s="91" t="str">
        <f ca="1">IF($BP93="","",IF(OFFSET(AT$53,'Intermediate Data'!$BP93,0)=-98,"Not collected",IF(OFFSET(AT$53,'Intermediate Data'!$BP93,0)=-99,"N/A",OFFSET(AT$53,'Intermediate Data'!$BP93,0))))</f>
        <v/>
      </c>
      <c r="BT93" s="91" t="str">
        <f ca="1">IF($BP93="","",IF(OFFSET(AU$53,'Intermediate Data'!$BP93,0)=-98,"Unknown",IF(OFFSET(AU$53,'Intermediate Data'!$BP93,0)=-99,"N/A",OFFSET(AU$53,'Intermediate Data'!$BP93,0))))</f>
        <v/>
      </c>
      <c r="BU93" s="127" t="str">
        <f ca="1">IF($BP93="","",IF(OFFSET(AV$53,'Intermediate Data'!$BP93,0)=-98,"Unknown",IF(OFFSET(AV$53,'Intermediate Data'!$BP93,0)=-99,"No spec",OFFSET(AV$53,'Intermediate Data'!$BP93,0))))</f>
        <v/>
      </c>
      <c r="BV93" s="127" t="str">
        <f ca="1">IF($BP93="","",IF(OFFSET(AW$53,'Intermediate Data'!$BP93,0)=-98,"Unknown",IF(OFFSET(AW$53,'Intermediate Data'!$BP93,0)=-99,"N/A",OFFSET(AW$53,'Intermediate Data'!$BP93,0))))</f>
        <v/>
      </c>
      <c r="BW93" s="91" t="str">
        <f ca="1">IF($BP93="","",IF(OFFSET(AX$53,'Intermediate Data'!$BP93,0)=-98,"Unknown",IF(OFFSET(AX$53,'Intermediate Data'!$BP93,0)=-99,"N/A",OFFSET(AX$53,'Intermediate Data'!$BP93,0))))</f>
        <v/>
      </c>
      <c r="BX93" s="91" t="str">
        <f ca="1">IF($BP93="","",IF(OFFSET(AY$53,'Intermediate Data'!$BP93,$AU$48)=-98,"Unknown",IF(OFFSET(AY$53,'Intermediate Data'!$BP93,$AU$48)=-99,"N/A",OFFSET(AY$53,'Intermediate Data'!$BP93,$AU$48))))</f>
        <v/>
      </c>
      <c r="BY93" s="91" t="str">
        <f ca="1">IF($BP93="","",IF(OFFSET(BD$53,'Intermediate Data'!$BP93,0)=-98,"Not published",IF(OFFSET(BD$53,'Intermediate Data'!$BP93,0)=-99,"No spec",OFFSET(BD$53,'Intermediate Data'!$BP93,0))))</f>
        <v/>
      </c>
      <c r="BZ93" s="115" t="str">
        <f ca="1">IF($BP93="","",IF(OFFSET(BE$53,'Intermediate Data'!$BP93,0)=-98,"Unknown",IF(OFFSET(BE$53,'Intermediate Data'!$BP93,0)=-99,"N/A",OFFSET(BE$53,'Intermediate Data'!$BP93,0))))</f>
        <v/>
      </c>
      <c r="CA93" s="115" t="str">
        <f ca="1">IF($BP93="","",IF(OFFSET(BF$53,'Intermediate Data'!$BP93,0)=-98,"Unknown",IF(OFFSET(BF$53,'Intermediate Data'!$BP93,0)=-99,"N/A",OFFSET(BF$53,'Intermediate Data'!$BP93,0))))</f>
        <v/>
      </c>
      <c r="CB93" s="115" t="str">
        <f ca="1">IF($BP93="","",IF(OFFSET(BG$53,'Intermediate Data'!$BP93,0)=-98,"Unknown",IF(OFFSET(BG$53,'Intermediate Data'!$BP93,0)=-99,"N/A",OFFSET(BG$53,'Intermediate Data'!$BP93,0))))</f>
        <v/>
      </c>
      <c r="CC93" s="115" t="str">
        <f ca="1">IF($BP93="","",IF(OFFSET(BH$53,'Intermediate Data'!$BP93,0)=-98,"Unknown",IF(OFFSET(BH$53,'Intermediate Data'!$BP93,0)=-99,"N/A",OFFSET(BH$53,'Intermediate Data'!$BP93,0))))</f>
        <v/>
      </c>
      <c r="CD93" s="115" t="str">
        <f ca="1">IF($BP93="","",IF(OFFSET(BI$53,'Intermediate Data'!$BP93,0)=-98,"Unknown",IF(OFFSET(BI$53,'Intermediate Data'!$BP93,0)=-99,"N/A",OFFSET(BI$53,'Intermediate Data'!$BP93,0))))</f>
        <v/>
      </c>
      <c r="CE93" s="115" t="str">
        <f ca="1">IF($BP93="","",IF(OFFSET(BJ$53,'Intermediate Data'!$BP93,0)=-98,"Unknown",IF(OFFSET(BJ$53,'Intermediate Data'!$BP93,0)=-99,"N/A",OFFSET(BJ$53,'Intermediate Data'!$BP93,0))))</f>
        <v/>
      </c>
      <c r="CF93" s="115" t="str">
        <f ca="1">IF($BP93="","",IF(OFFSET(BK$53,'Intermediate Data'!$BP93,0)=-98,"Unknown",IF(OFFSET(BK$53,'Intermediate Data'!$BP93,0)=-99,"N/A",OFFSET(BK$53,'Intermediate Data'!$BP93,0))))</f>
        <v/>
      </c>
      <c r="CG93" s="115" t="str">
        <f ca="1">IF($BP93="","",IF(OFFSET(BL$53,'Intermediate Data'!$BP93,0)=-98,"Unknown",IF(OFFSET(BL$53,'Intermediate Data'!$BP93,0)=-99,"N/A",OFFSET(BL$53,'Intermediate Data'!$BP93,0))))</f>
        <v/>
      </c>
    </row>
    <row r="94" spans="1:85" x14ac:dyDescent="0.2">
      <c r="A94" s="91">
        <f>IF(DATA!F45='Intermediate Data'!$E$46,IF(OR($E$47=$C$27,$E$46=$B$4),DATA!A45,IF($G$47=DATA!D45,DATA!A45,"")),"")</f>
        <v>41</v>
      </c>
      <c r="B94" s="91">
        <f>IF($A94="","",DATA!CS45)</f>
        <v>51</v>
      </c>
      <c r="C94" s="91" t="str">
        <f>IF($A94="","",DATA!B45)</f>
        <v>Portable electric grill</v>
      </c>
      <c r="D94" s="91">
        <f ca="1">IF($A94="","",OFFSET(DATA!$G45,0,($D$48*5)))</f>
        <v>-99</v>
      </c>
      <c r="E94" s="91">
        <f ca="1">IF($A94="","",OFFSET(DATA!$G45,0,($D$48*5)+1))</f>
        <v>-99</v>
      </c>
      <c r="F94" s="91">
        <f ca="1">IF($A94="","",OFFSET(DATA!$G45,0,($D$48*5)+2))</f>
        <v>-99</v>
      </c>
      <c r="G94" s="91">
        <f ca="1">IF($A94="","",OFFSET(DATA!$G45,0,($D$48*5)+3))</f>
        <v>-99</v>
      </c>
      <c r="H94" s="91">
        <f ca="1">IF($A94="","",OFFSET(DATA!$G45,0,($D$48*5)+4))</f>
        <v>-99</v>
      </c>
      <c r="I94" s="91">
        <f t="shared" ca="1" si="3"/>
        <v>-99</v>
      </c>
      <c r="J94" s="91" t="str">
        <f t="shared" ca="1" si="4"/>
        <v/>
      </c>
      <c r="K94" s="91">
        <f ca="1">IF($A94="","",OFFSET(DATA!$AF45,0,($D$48*5)))</f>
        <v>-99</v>
      </c>
      <c r="L94" s="91">
        <f ca="1">IF($A94="","",OFFSET(DATA!$AF45,0,($D$48*5)+1))</f>
        <v>-99</v>
      </c>
      <c r="M94" s="91">
        <f ca="1">IF($A94="","",OFFSET(DATA!$AF45,0,($D$48*5)+2))</f>
        <v>-99</v>
      </c>
      <c r="N94" s="91">
        <f ca="1">IF($A94="","",OFFSET(DATA!$AF45,0,($D$48*5)+3))</f>
        <v>-99</v>
      </c>
      <c r="O94" s="91">
        <f ca="1">IF($A94="","",OFFSET(DATA!$AF45,0,($D$48*5)+4))</f>
        <v>-99</v>
      </c>
      <c r="P94" s="91">
        <f t="shared" ca="1" si="5"/>
        <v>-99</v>
      </c>
      <c r="Q94" s="91" t="str">
        <f t="shared" ca="1" si="6"/>
        <v/>
      </c>
      <c r="R94" s="91">
        <f>IF($A94="","",DATA!BE45)</f>
        <v>-99</v>
      </c>
      <c r="S94" s="91">
        <f>IF($A94="","",DATA!BI45)</f>
        <v>-99</v>
      </c>
      <c r="T94" s="91">
        <f t="shared" ca="1" si="7"/>
        <v>-99</v>
      </c>
      <c r="U94" s="100">
        <f t="shared" ca="1" si="8"/>
        <v>-99.009899999059996</v>
      </c>
      <c r="V94" s="113">
        <f t="shared" ca="1" si="9"/>
        <v>6.4078369693744877E-2</v>
      </c>
      <c r="W94" s="91">
        <f t="shared" ca="1" si="10"/>
        <v>25</v>
      </c>
      <c r="Y94" s="91" t="str">
        <f ca="1">IF($W94="","",IF(OFFSET(C$53,'Intermediate Data'!$W94,0)=-98,"Unknown",IF(OFFSET(C$53,'Intermediate Data'!$W94,0)=-99,"N/A",OFFSET(C$53,'Intermediate Data'!$W94,0))))</f>
        <v>Trash compactor</v>
      </c>
      <c r="Z94" s="91" t="str">
        <f ca="1">IF($W94="","",IF(OFFSET(D$53,'Intermediate Data'!$W94,0)=-98,"N/A",IF(OFFSET(D$53,'Intermediate Data'!$W94,0)=-99,"N/A",OFFSET(D$53,'Intermediate Data'!$W94,0))))</f>
        <v>N/A</v>
      </c>
      <c r="AA94" s="91">
        <f ca="1">IF($W94="","",IF(OFFSET(E$53,'Intermediate Data'!$W94,0)=-98,"N/A",IF(OFFSET(E$53,'Intermediate Data'!$W94,0)=-99,"N/A",OFFSET(E$53,'Intermediate Data'!$W94,0))))</f>
        <v>6.421953903505552E-2</v>
      </c>
      <c r="AB94" s="91" t="str">
        <f ca="1">IF($W94="","",IF(OFFSET(F$53,'Intermediate Data'!$W94,0)=-98,"N/A",IF(OFFSET(F$53,'Intermediate Data'!$W94,0)=-99,"N/A",OFFSET(F$53,'Intermediate Data'!$W94,0))))</f>
        <v>N/A</v>
      </c>
      <c r="AC94" s="91">
        <f ca="1">IF($W94="","",IF(OFFSET(G$53,'Intermediate Data'!$W94,0)=-98,"N/A",IF(OFFSET(G$53,'Intermediate Data'!$W94,0)=-99,"N/A",OFFSET(G$53,'Intermediate Data'!$W94,0))))</f>
        <v>6.9025004374366011E-2</v>
      </c>
      <c r="AD94" s="91" t="str">
        <f ca="1">IF($W94="","",IF(OFFSET(H$53,'Intermediate Data'!$W94,0)=-98,"N/A",IF(OFFSET(H$53,'Intermediate Data'!$W94,0)=-99,"N/A",OFFSET(H$53,'Intermediate Data'!$W94,0))))</f>
        <v>N/A</v>
      </c>
      <c r="AE94" s="91">
        <f ca="1">IF($W94="","",IF(OFFSET(I$53,'Intermediate Data'!$W94,0)=-98,"N/A",IF(OFFSET(I$53,'Intermediate Data'!$W94,0)=-99,"N/A",OFFSET(I$53,'Intermediate Data'!$W94,0))))</f>
        <v>6.9025004374366011E-2</v>
      </c>
      <c r="AF94" s="91" t="str">
        <f ca="1">IF($W94="","",IF(OFFSET(J$53,'Intermediate Data'!$W94,0)=-98,"N/A",IF(OFFSET(J$53,'Intermediate Data'!$W94,0)=-99,"N/A",OFFSET(J$53,'Intermediate Data'!$W94,0))))</f>
        <v>RASS</v>
      </c>
      <c r="AG94" s="91" t="str">
        <f ca="1">IF($W94="","",IF(OFFSET(K$53,'Intermediate Data'!$W94,0)=-98,"N/A",IF(OFFSET(K$53,'Intermediate Data'!$W94,0)=-99,"N/A",OFFSET(K$53,'Intermediate Data'!$W94,0))))</f>
        <v>N/A</v>
      </c>
      <c r="AH94" s="91">
        <f ca="1">IF($W94="","",IF(OFFSET(L$53,'Intermediate Data'!$W94,0)=-98,"N/A",IF(OFFSET(L$53,'Intermediate Data'!$W94,0)=-99,"N/A",OFFSET(L$53,'Intermediate Data'!$W94,0))))</f>
        <v>6.4555425244636241E-2</v>
      </c>
      <c r="AI94" s="91" t="str">
        <f ca="1">IF($W94="","",IF(OFFSET(M$53,'Intermediate Data'!$W94,0)=-98,"N/A",IF(OFFSET(M$53,'Intermediate Data'!$W94,0)=-99,"N/A",OFFSET(M$53,'Intermediate Data'!$W94,0))))</f>
        <v>N/A</v>
      </c>
      <c r="AJ94" s="91">
        <f ca="1">IF($W94="","",IF(OFFSET(N$53,'Intermediate Data'!$W94,0)=-98,"N/A",IF(OFFSET(N$53,'Intermediate Data'!$W94,0)=-99,"N/A",OFFSET(N$53,'Intermediate Data'!$W94,0))))</f>
        <v>6.9628964858429301E-2</v>
      </c>
      <c r="AK94" s="91" t="str">
        <f ca="1">IF($W94="","",IF(OFFSET(O$53,'Intermediate Data'!$W94,0)=-98,"N/A",IF(OFFSET(O$53,'Intermediate Data'!$W94,0)=-99,"N/A",OFFSET(O$53,'Intermediate Data'!$W94,0))))</f>
        <v>N/A</v>
      </c>
      <c r="AL94" s="91">
        <f ca="1">IF($W94="","",IF(OFFSET(P$53,'Intermediate Data'!$W94,0)=-98,"N/A",IF(OFFSET(P$53,'Intermediate Data'!$W94,0)=-99,"N/A",OFFSET(P$53,'Intermediate Data'!$W94,0))))</f>
        <v>6.9628964858429301E-2</v>
      </c>
      <c r="AM94" s="91" t="str">
        <f ca="1">IF($W94="","",IF(OFFSET(Q$53,'Intermediate Data'!$W94,0)=-98,"N/A",IF(OFFSET(Q$53,'Intermediate Data'!$W94,0)=-99,"N/A",OFFSET(Q$53,'Intermediate Data'!$W94,0))))</f>
        <v>RASS</v>
      </c>
      <c r="AN94" s="91" t="str">
        <f ca="1">IF($W94="","",IF(OFFSET(R$53,'Intermediate Data'!$W94,0)=-98,"Not published",IF(OFFSET(R$53,'Intermediate Data'!$W94,0)=-99,"No spec",OFFSET(R$53,'Intermediate Data'!$W94,0))))</f>
        <v>No spec</v>
      </c>
      <c r="AO94" s="91" t="str">
        <f ca="1">IF($W94="","",IF(OFFSET(S$53,'Intermediate Data'!$W94,0)=-98,"Unknown",IF(OFFSET(S$53,'Intermediate Data'!$W94,0)=-99,"No spec",OFFSET(S$53,'Intermediate Data'!$W94,0))))</f>
        <v>No spec</v>
      </c>
      <c r="AR94" s="113" t="str">
        <f>IF(AND(DATA!$F45='Intermediate Data'!$AV$46,DATA!$E45="Tier 1"),IF(OR($AU$47=0,$AU$46=1),DATA!A45,IF(AND($AU$47=1,INDEX('Intermediate Data'!$AV$25:$AV$42,MATCH(DATA!$B45,'Intermediate Data'!$AU$25:$AU$42,0))=TRUE),DATA!A45,"")),"")</f>
        <v/>
      </c>
      <c r="AS94" s="113" t="str">
        <f>IF($AR94="","",DATA!B45)</f>
        <v/>
      </c>
      <c r="AT94" s="113" t="str">
        <f>IF(OR($AR94="",DATA!BF45=""),"",DATA!BF45)</f>
        <v/>
      </c>
      <c r="AU94" s="113" t="str">
        <f>IF(OR($AR94="",DATA!BH45=""),"",DATA!BH45)</f>
        <v/>
      </c>
      <c r="AV94" s="113" t="str">
        <f>IF(OR($AR94="",DATA!BI45=""),"",DATA!BI45)</f>
        <v/>
      </c>
      <c r="AW94" s="113" t="str">
        <f>IF(OR($AR94="",DATA!BJ45=""),"",DATA!BJ45)</f>
        <v/>
      </c>
      <c r="AX94" s="113" t="str">
        <f>IF(OR($AR94="",DATA!BK45=""),"",DATA!BK45)</f>
        <v/>
      </c>
      <c r="AY94" s="113" t="str">
        <f>IF($AR94="","",DATA!BO45)</f>
        <v/>
      </c>
      <c r="AZ94" s="113" t="str">
        <f>IF($AR94="","",DATA!BP45)</f>
        <v/>
      </c>
      <c r="BA94" s="113" t="str">
        <f>IF($AR94="","",DATA!BQ45)</f>
        <v/>
      </c>
      <c r="BB94" s="113" t="str">
        <f>IF($AR94="","",DATA!BR45)</f>
        <v/>
      </c>
      <c r="BC94" s="113" t="str">
        <f>IF($AR94="","",DATA!BS45)</f>
        <v/>
      </c>
      <c r="BD94" s="113" t="str">
        <f>IF($AR94="","",DATA!BE45)</f>
        <v/>
      </c>
      <c r="BE94" s="113" t="str">
        <f>IF($AR94="","",DATA!CD45)</f>
        <v/>
      </c>
      <c r="BF94" s="113" t="str">
        <f>IF($AR94="","",DATA!CF45)</f>
        <v/>
      </c>
      <c r="BG94" s="113" t="str">
        <f>IF($AR94="","",DATA!CG45)</f>
        <v/>
      </c>
      <c r="BH94" s="113" t="str">
        <f>IF($AR94="","",DATA!CI45)</f>
        <v/>
      </c>
      <c r="BI94" s="113" t="str">
        <f>IF($AR94="","",DATA!CK45)</f>
        <v/>
      </c>
      <c r="BJ94" s="179" t="str">
        <f>IF($AR94="","",DATA!CL45)</f>
        <v/>
      </c>
      <c r="BK94" s="179" t="str">
        <f>IF($AR94="","",DATA!CN45)</f>
        <v/>
      </c>
      <c r="BL94" s="114" t="str">
        <f t="shared" si="11"/>
        <v/>
      </c>
      <c r="BM94" s="91" t="str">
        <f t="shared" ca="1" si="15"/>
        <v/>
      </c>
      <c r="BN94" s="100" t="str">
        <f t="shared" si="12"/>
        <v/>
      </c>
      <c r="BO94" s="91" t="str">
        <f t="shared" ca="1" si="13"/>
        <v/>
      </c>
      <c r="BP94" s="91" t="str">
        <f t="shared" ca="1" si="14"/>
        <v/>
      </c>
      <c r="BR94" s="91" t="str">
        <f ca="1">IF($BP94="","",IF(OFFSET(AS$53,'Intermediate Data'!$BP94,0)=-98,"Unknown",IF(OFFSET(AS$53,'Intermediate Data'!$BP94,0)=-99,"N/A",OFFSET(AS$53,'Intermediate Data'!$BP94,0))))</f>
        <v/>
      </c>
      <c r="BS94" s="91" t="str">
        <f ca="1">IF($BP94="","",IF(OFFSET(AT$53,'Intermediate Data'!$BP94,0)=-98,"Not collected",IF(OFFSET(AT$53,'Intermediate Data'!$BP94,0)=-99,"N/A",OFFSET(AT$53,'Intermediate Data'!$BP94,0))))</f>
        <v/>
      </c>
      <c r="BT94" s="91" t="str">
        <f ca="1">IF($BP94="","",IF(OFFSET(AU$53,'Intermediate Data'!$BP94,0)=-98,"Unknown",IF(OFFSET(AU$53,'Intermediate Data'!$BP94,0)=-99,"N/A",OFFSET(AU$53,'Intermediate Data'!$BP94,0))))</f>
        <v/>
      </c>
      <c r="BU94" s="127" t="str">
        <f ca="1">IF($BP94="","",IF(OFFSET(AV$53,'Intermediate Data'!$BP94,0)=-98,"Unknown",IF(OFFSET(AV$53,'Intermediate Data'!$BP94,0)=-99,"No spec",OFFSET(AV$53,'Intermediate Data'!$BP94,0))))</f>
        <v/>
      </c>
      <c r="BV94" s="127" t="str">
        <f ca="1">IF($BP94="","",IF(OFFSET(AW$53,'Intermediate Data'!$BP94,0)=-98,"Unknown",IF(OFFSET(AW$53,'Intermediate Data'!$BP94,0)=-99,"N/A",OFFSET(AW$53,'Intermediate Data'!$BP94,0))))</f>
        <v/>
      </c>
      <c r="BW94" s="91" t="str">
        <f ca="1">IF($BP94="","",IF(OFFSET(AX$53,'Intermediate Data'!$BP94,0)=-98,"Unknown",IF(OFFSET(AX$53,'Intermediate Data'!$BP94,0)=-99,"N/A",OFFSET(AX$53,'Intermediate Data'!$BP94,0))))</f>
        <v/>
      </c>
      <c r="BX94" s="91" t="str">
        <f ca="1">IF($BP94="","",IF(OFFSET(AY$53,'Intermediate Data'!$BP94,$AU$48)=-98,"Unknown",IF(OFFSET(AY$53,'Intermediate Data'!$BP94,$AU$48)=-99,"N/A",OFFSET(AY$53,'Intermediate Data'!$BP94,$AU$48))))</f>
        <v/>
      </c>
      <c r="BY94" s="91" t="str">
        <f ca="1">IF($BP94="","",IF(OFFSET(BD$53,'Intermediate Data'!$BP94,0)=-98,"Not published",IF(OFFSET(BD$53,'Intermediate Data'!$BP94,0)=-99,"No spec",OFFSET(BD$53,'Intermediate Data'!$BP94,0))))</f>
        <v/>
      </c>
      <c r="BZ94" s="115" t="str">
        <f ca="1">IF($BP94="","",IF(OFFSET(BE$53,'Intermediate Data'!$BP94,0)=-98,"Unknown",IF(OFFSET(BE$53,'Intermediate Data'!$BP94,0)=-99,"N/A",OFFSET(BE$53,'Intermediate Data'!$BP94,0))))</f>
        <v/>
      </c>
      <c r="CA94" s="115" t="str">
        <f ca="1">IF($BP94="","",IF(OFFSET(BF$53,'Intermediate Data'!$BP94,0)=-98,"Unknown",IF(OFFSET(BF$53,'Intermediate Data'!$BP94,0)=-99,"N/A",OFFSET(BF$53,'Intermediate Data'!$BP94,0))))</f>
        <v/>
      </c>
      <c r="CB94" s="115" t="str">
        <f ca="1">IF($BP94="","",IF(OFFSET(BG$53,'Intermediate Data'!$BP94,0)=-98,"Unknown",IF(OFFSET(BG$53,'Intermediate Data'!$BP94,0)=-99,"N/A",OFFSET(BG$53,'Intermediate Data'!$BP94,0))))</f>
        <v/>
      </c>
      <c r="CC94" s="115" t="str">
        <f ca="1">IF($BP94="","",IF(OFFSET(BH$53,'Intermediate Data'!$BP94,0)=-98,"Unknown",IF(OFFSET(BH$53,'Intermediate Data'!$BP94,0)=-99,"N/A",OFFSET(BH$53,'Intermediate Data'!$BP94,0))))</f>
        <v/>
      </c>
      <c r="CD94" s="115" t="str">
        <f ca="1">IF($BP94="","",IF(OFFSET(BI$53,'Intermediate Data'!$BP94,0)=-98,"Unknown",IF(OFFSET(BI$53,'Intermediate Data'!$BP94,0)=-99,"N/A",OFFSET(BI$53,'Intermediate Data'!$BP94,0))))</f>
        <v/>
      </c>
      <c r="CE94" s="115" t="str">
        <f ca="1">IF($BP94="","",IF(OFFSET(BJ$53,'Intermediate Data'!$BP94,0)=-98,"Unknown",IF(OFFSET(BJ$53,'Intermediate Data'!$BP94,0)=-99,"N/A",OFFSET(BJ$53,'Intermediate Data'!$BP94,0))))</f>
        <v/>
      </c>
      <c r="CF94" s="115" t="str">
        <f ca="1">IF($BP94="","",IF(OFFSET(BK$53,'Intermediate Data'!$BP94,0)=-98,"Unknown",IF(OFFSET(BK$53,'Intermediate Data'!$BP94,0)=-99,"N/A",OFFSET(BK$53,'Intermediate Data'!$BP94,0))))</f>
        <v/>
      </c>
      <c r="CG94" s="115" t="str">
        <f ca="1">IF($BP94="","",IF(OFFSET(BL$53,'Intermediate Data'!$BP94,0)=-98,"Unknown",IF(OFFSET(BL$53,'Intermediate Data'!$BP94,0)=-99,"N/A",OFFSET(BL$53,'Intermediate Data'!$BP94,0))))</f>
        <v/>
      </c>
    </row>
    <row r="95" spans="1:85" x14ac:dyDescent="0.2">
      <c r="A95" s="91" t="str">
        <f>IF(DATA!F46='Intermediate Data'!$E$46,IF(OR($E$47=$C$27,$E$46=$B$4),DATA!A46,IF($G$47=DATA!D46,DATA!A46,"")),"")</f>
        <v/>
      </c>
      <c r="B95" s="91" t="str">
        <f>IF($A95="","",DATA!CS46)</f>
        <v/>
      </c>
      <c r="C95" s="91" t="str">
        <f>IF($A95="","",DATA!B46)</f>
        <v/>
      </c>
      <c r="D95" s="91" t="str">
        <f ca="1">IF($A95="","",OFFSET(DATA!$G46,0,($D$48*5)))</f>
        <v/>
      </c>
      <c r="E95" s="91" t="str">
        <f ca="1">IF($A95="","",OFFSET(DATA!$G46,0,($D$48*5)+1))</f>
        <v/>
      </c>
      <c r="F95" s="91" t="str">
        <f ca="1">IF($A95="","",OFFSET(DATA!$G46,0,($D$48*5)+2))</f>
        <v/>
      </c>
      <c r="G95" s="91" t="str">
        <f ca="1">IF($A95="","",OFFSET(DATA!$G46,0,($D$48*5)+3))</f>
        <v/>
      </c>
      <c r="H95" s="91" t="str">
        <f ca="1">IF($A95="","",OFFSET(DATA!$G46,0,($D$48*5)+4))</f>
        <v/>
      </c>
      <c r="I95" s="91" t="str">
        <f t="shared" si="3"/>
        <v/>
      </c>
      <c r="J95" s="91" t="str">
        <f t="shared" si="4"/>
        <v/>
      </c>
      <c r="K95" s="91" t="str">
        <f ca="1">IF($A95="","",OFFSET(DATA!$AF46,0,($D$48*5)))</f>
        <v/>
      </c>
      <c r="L95" s="91" t="str">
        <f ca="1">IF($A95="","",OFFSET(DATA!$AF46,0,($D$48*5)+1))</f>
        <v/>
      </c>
      <c r="M95" s="91" t="str">
        <f ca="1">IF($A95="","",OFFSET(DATA!$AF46,0,($D$48*5)+2))</f>
        <v/>
      </c>
      <c r="N95" s="91" t="str">
        <f ca="1">IF($A95="","",OFFSET(DATA!$AF46,0,($D$48*5)+3))</f>
        <v/>
      </c>
      <c r="O95" s="91" t="str">
        <f ca="1">IF($A95="","",OFFSET(DATA!$AF46,0,($D$48*5)+4))</f>
        <v/>
      </c>
      <c r="P95" s="91" t="str">
        <f t="shared" si="5"/>
        <v/>
      </c>
      <c r="Q95" s="91" t="str">
        <f t="shared" si="6"/>
        <v/>
      </c>
      <c r="R95" s="91" t="str">
        <f>IF($A95="","",DATA!BE46)</f>
        <v/>
      </c>
      <c r="S95" s="91" t="str">
        <f>IF($A95="","",DATA!BI46)</f>
        <v/>
      </c>
      <c r="T95" s="91" t="str">
        <f t="shared" ca="1" si="7"/>
        <v/>
      </c>
      <c r="U95" s="100" t="str">
        <f t="shared" si="8"/>
        <v/>
      </c>
      <c r="V95" s="113">
        <f t="shared" ca="1" si="9"/>
        <v>6.0188173430000012E-2</v>
      </c>
      <c r="W95" s="91">
        <f t="shared" ca="1" si="10"/>
        <v>58</v>
      </c>
      <c r="Y95" s="91" t="str">
        <f ca="1">IF($W95="","",IF(OFFSET(C$53,'Intermediate Data'!$W95,0)=-98,"Unknown",IF(OFFSET(C$53,'Intermediate Data'!$W95,0)=-99,"N/A",OFFSET(C$53,'Intermediate Data'!$W95,0))))</f>
        <v>Video streaming/OTT device</v>
      </c>
      <c r="Z95" s="91" t="str">
        <f ca="1">IF($W95="","",IF(OFFSET(D$53,'Intermediate Data'!$W95,0)=-98,"N/A",IF(OFFSET(D$53,'Intermediate Data'!$W95,0)=-99,"N/A",OFFSET(D$53,'Intermediate Data'!$W95,0))))</f>
        <v>N/A</v>
      </c>
      <c r="AA95" s="91" t="str">
        <f ca="1">IF($W95="","",IF(OFFSET(E$53,'Intermediate Data'!$W95,0)=-98,"N/A",IF(OFFSET(E$53,'Intermediate Data'!$W95,0)=-99,"N/A",OFFSET(E$53,'Intermediate Data'!$W95,0))))</f>
        <v>N/A</v>
      </c>
      <c r="AB95" s="91" t="str">
        <f ca="1">IF($W95="","",IF(OFFSET(F$53,'Intermediate Data'!$W95,0)=-98,"N/A",IF(OFFSET(F$53,'Intermediate Data'!$W95,0)=-99,"N/A",OFFSET(F$53,'Intermediate Data'!$W95,0))))</f>
        <v>N/A</v>
      </c>
      <c r="AC95" s="91" t="str">
        <f ca="1">IF($W95="","",IF(OFFSET(G$53,'Intermediate Data'!$W95,0)=-98,"N/A",IF(OFFSET(G$53,'Intermediate Data'!$W95,0)=-99,"N/A",OFFSET(G$53,'Intermediate Data'!$W95,0))))</f>
        <v>N/A</v>
      </c>
      <c r="AD95" s="91">
        <f ca="1">IF($W95="","",IF(OFFSET(H$53,'Intermediate Data'!$W95,0)=-98,"N/A",IF(OFFSET(H$53,'Intermediate Data'!$W95,0)=-99,"N/A",OFFSET(H$53,'Intermediate Data'!$W95,0))))</f>
        <v>6.7116000000000009E-2</v>
      </c>
      <c r="AE95" s="91">
        <f ca="1">IF($W95="","",IF(OFFSET(I$53,'Intermediate Data'!$W95,0)=-98,"N/A",IF(OFFSET(I$53,'Intermediate Data'!$W95,0)=-99,"N/A",OFFSET(I$53,'Intermediate Data'!$W95,0))))</f>
        <v>6.7116000000000009E-2</v>
      </c>
      <c r="AF95" s="91" t="str">
        <f ca="1">IF($W95="","",IF(OFFSET(J$53,'Intermediate Data'!$W95,0)=-98,"N/A",IF(OFFSET(J$53,'Intermediate Data'!$W95,0)=-99,"N/A",OFFSET(J$53,'Intermediate Data'!$W95,0))))</f>
        <v>CLASS</v>
      </c>
      <c r="AG95" s="91" t="str">
        <f ca="1">IF($W95="","",IF(OFFSET(K$53,'Intermediate Data'!$W95,0)=-98,"N/A",IF(OFFSET(K$53,'Intermediate Data'!$W95,0)=-99,"N/A",OFFSET(K$53,'Intermediate Data'!$W95,0))))</f>
        <v>N/A</v>
      </c>
      <c r="AH95" s="91" t="str">
        <f ca="1">IF($W95="","",IF(OFFSET(L$53,'Intermediate Data'!$W95,0)=-98,"N/A",IF(OFFSET(L$53,'Intermediate Data'!$W95,0)=-99,"N/A",OFFSET(L$53,'Intermediate Data'!$W95,0))))</f>
        <v>N/A</v>
      </c>
      <c r="AI95" s="91" t="str">
        <f ca="1">IF($W95="","",IF(OFFSET(M$53,'Intermediate Data'!$W95,0)=-98,"N/A",IF(OFFSET(M$53,'Intermediate Data'!$W95,0)=-99,"N/A",OFFSET(M$53,'Intermediate Data'!$W95,0))))</f>
        <v>N/A</v>
      </c>
      <c r="AJ95" s="91" t="str">
        <f ca="1">IF($W95="","",IF(OFFSET(N$53,'Intermediate Data'!$W95,0)=-98,"N/A",IF(OFFSET(N$53,'Intermediate Data'!$W95,0)=-99,"N/A",OFFSET(N$53,'Intermediate Data'!$W95,0))))</f>
        <v>N/A</v>
      </c>
      <c r="AK95" s="91">
        <f ca="1">IF($W95="","",IF(OFFSET(O$53,'Intermediate Data'!$W95,0)=-98,"N/A",IF(OFFSET(O$53,'Intermediate Data'!$W95,0)=-99,"N/A",OFFSET(O$53,'Intermediate Data'!$W95,0))))</f>
        <v>8.3000000000000004E-2</v>
      </c>
      <c r="AL95" s="91">
        <f ca="1">IF($W95="","",IF(OFFSET(P$53,'Intermediate Data'!$W95,0)=-98,"N/A",IF(OFFSET(P$53,'Intermediate Data'!$W95,0)=-99,"N/A",OFFSET(P$53,'Intermediate Data'!$W95,0))))</f>
        <v>8.3000000000000004E-2</v>
      </c>
      <c r="AM95" s="91" t="str">
        <f ca="1">IF($W95="","",IF(OFFSET(Q$53,'Intermediate Data'!$W95,0)=-98,"N/A",IF(OFFSET(Q$53,'Intermediate Data'!$W95,0)=-99,"N/A",OFFSET(Q$53,'Intermediate Data'!$W95,0))))</f>
        <v>CLASS</v>
      </c>
      <c r="AN95" s="91" t="str">
        <f ca="1">IF($W95="","",IF(OFFSET(R$53,'Intermediate Data'!$W95,0)=-98,"Not published",IF(OFFSET(R$53,'Intermediate Data'!$W95,0)=-99,"No spec",OFFSET(R$53,'Intermediate Data'!$W95,0))))</f>
        <v>No spec</v>
      </c>
      <c r="AO95" s="91" t="str">
        <f ca="1">IF($W95="","",IF(OFFSET(S$53,'Intermediate Data'!$W95,0)=-98,"Unknown",IF(OFFSET(S$53,'Intermediate Data'!$W95,0)=-99,"No spec",OFFSET(S$53,'Intermediate Data'!$W95,0))))</f>
        <v>No spec</v>
      </c>
      <c r="AR95" s="113" t="str">
        <f>IF(AND(DATA!$F46='Intermediate Data'!$AV$46,DATA!$E46="Tier 1"),IF(OR($AU$47=0,$AU$46=1),DATA!A46,IF(AND($AU$47=1,INDEX('Intermediate Data'!$AV$25:$AV$42,MATCH(DATA!$B46,'Intermediate Data'!$AU$25:$AU$42,0))=TRUE),DATA!A46,"")),"")</f>
        <v/>
      </c>
      <c r="AS95" s="113" t="str">
        <f>IF($AR95="","",DATA!B46)</f>
        <v/>
      </c>
      <c r="AT95" s="113" t="str">
        <f>IF(OR($AR95="",DATA!BF46=""),"",DATA!BF46)</f>
        <v/>
      </c>
      <c r="AU95" s="113" t="str">
        <f>IF(OR($AR95="",DATA!BH46=""),"",DATA!BH46)</f>
        <v/>
      </c>
      <c r="AV95" s="113" t="str">
        <f>IF(OR($AR95="",DATA!BI46=""),"",DATA!BI46)</f>
        <v/>
      </c>
      <c r="AW95" s="113" t="str">
        <f>IF(OR($AR95="",DATA!BJ46=""),"",DATA!BJ46)</f>
        <v/>
      </c>
      <c r="AX95" s="113" t="str">
        <f>IF(OR($AR95="",DATA!BK46=""),"",DATA!BK46)</f>
        <v/>
      </c>
      <c r="AY95" s="113" t="str">
        <f>IF($AR95="","",DATA!BO46)</f>
        <v/>
      </c>
      <c r="AZ95" s="113" t="str">
        <f>IF($AR95="","",DATA!BP46)</f>
        <v/>
      </c>
      <c r="BA95" s="113" t="str">
        <f>IF($AR95="","",DATA!BQ46)</f>
        <v/>
      </c>
      <c r="BB95" s="113" t="str">
        <f>IF($AR95="","",DATA!BR46)</f>
        <v/>
      </c>
      <c r="BC95" s="113" t="str">
        <f>IF($AR95="","",DATA!BS46)</f>
        <v/>
      </c>
      <c r="BD95" s="113" t="str">
        <f>IF($AR95="","",DATA!BE46)</f>
        <v/>
      </c>
      <c r="BE95" s="113" t="str">
        <f>IF($AR95="","",DATA!CD46)</f>
        <v/>
      </c>
      <c r="BF95" s="113" t="str">
        <f>IF($AR95="","",DATA!CF46)</f>
        <v/>
      </c>
      <c r="BG95" s="113" t="str">
        <f>IF($AR95="","",DATA!CG46)</f>
        <v/>
      </c>
      <c r="BH95" s="113" t="str">
        <f>IF($AR95="","",DATA!CI46)</f>
        <v/>
      </c>
      <c r="BI95" s="113" t="str">
        <f>IF($AR95="","",DATA!CK46)</f>
        <v/>
      </c>
      <c r="BJ95" s="179" t="str">
        <f>IF($AR95="","",DATA!CL46)</f>
        <v/>
      </c>
      <c r="BK95" s="179" t="str">
        <f>IF($AR95="","",DATA!CN46)</f>
        <v/>
      </c>
      <c r="BL95" s="114" t="str">
        <f t="shared" si="11"/>
        <v/>
      </c>
      <c r="BM95" s="91" t="str">
        <f t="shared" ca="1" si="15"/>
        <v/>
      </c>
      <c r="BN95" s="100" t="str">
        <f t="shared" si="12"/>
        <v/>
      </c>
      <c r="BO95" s="91" t="str">
        <f t="shared" ca="1" si="13"/>
        <v/>
      </c>
      <c r="BP95" s="91" t="str">
        <f t="shared" ca="1" si="14"/>
        <v/>
      </c>
      <c r="BR95" s="91" t="str">
        <f ca="1">IF($BP95="","",IF(OFFSET(AS$53,'Intermediate Data'!$BP95,0)=-98,"Unknown",IF(OFFSET(AS$53,'Intermediate Data'!$BP95,0)=-99,"N/A",OFFSET(AS$53,'Intermediate Data'!$BP95,0))))</f>
        <v/>
      </c>
      <c r="BS95" s="91" t="str">
        <f ca="1">IF($BP95="","",IF(OFFSET(AT$53,'Intermediate Data'!$BP95,0)=-98,"Not collected",IF(OFFSET(AT$53,'Intermediate Data'!$BP95,0)=-99,"N/A",OFFSET(AT$53,'Intermediate Data'!$BP95,0))))</f>
        <v/>
      </c>
      <c r="BT95" s="91" t="str">
        <f ca="1">IF($BP95="","",IF(OFFSET(AU$53,'Intermediate Data'!$BP95,0)=-98,"Unknown",IF(OFFSET(AU$53,'Intermediate Data'!$BP95,0)=-99,"N/A",OFFSET(AU$53,'Intermediate Data'!$BP95,0))))</f>
        <v/>
      </c>
      <c r="BU95" s="127" t="str">
        <f ca="1">IF($BP95="","",IF(OFFSET(AV$53,'Intermediate Data'!$BP95,0)=-98,"Unknown",IF(OFFSET(AV$53,'Intermediate Data'!$BP95,0)=-99,"No spec",OFFSET(AV$53,'Intermediate Data'!$BP95,0))))</f>
        <v/>
      </c>
      <c r="BV95" s="127" t="str">
        <f ca="1">IF($BP95="","",IF(OFFSET(AW$53,'Intermediate Data'!$BP95,0)=-98,"Unknown",IF(OFFSET(AW$53,'Intermediate Data'!$BP95,0)=-99,"N/A",OFFSET(AW$53,'Intermediate Data'!$BP95,0))))</f>
        <v/>
      </c>
      <c r="BW95" s="91" t="str">
        <f ca="1">IF($BP95="","",IF(OFFSET(AX$53,'Intermediate Data'!$BP95,0)=-98,"Unknown",IF(OFFSET(AX$53,'Intermediate Data'!$BP95,0)=-99,"N/A",OFFSET(AX$53,'Intermediate Data'!$BP95,0))))</f>
        <v/>
      </c>
      <c r="BX95" s="91" t="str">
        <f ca="1">IF($BP95="","",IF(OFFSET(AY$53,'Intermediate Data'!$BP95,$AU$48)=-98,"Unknown",IF(OFFSET(AY$53,'Intermediate Data'!$BP95,$AU$48)=-99,"N/A",OFFSET(AY$53,'Intermediate Data'!$BP95,$AU$48))))</f>
        <v/>
      </c>
      <c r="BY95" s="91" t="str">
        <f ca="1">IF($BP95="","",IF(OFFSET(BD$53,'Intermediate Data'!$BP95,0)=-98,"Not published",IF(OFFSET(BD$53,'Intermediate Data'!$BP95,0)=-99,"No spec",OFFSET(BD$53,'Intermediate Data'!$BP95,0))))</f>
        <v/>
      </c>
      <c r="BZ95" s="115" t="str">
        <f ca="1">IF($BP95="","",IF(OFFSET(BE$53,'Intermediate Data'!$BP95,0)=-98,"Unknown",IF(OFFSET(BE$53,'Intermediate Data'!$BP95,0)=-99,"N/A",OFFSET(BE$53,'Intermediate Data'!$BP95,0))))</f>
        <v/>
      </c>
      <c r="CA95" s="115" t="str">
        <f ca="1">IF($BP95="","",IF(OFFSET(BF$53,'Intermediate Data'!$BP95,0)=-98,"Unknown",IF(OFFSET(BF$53,'Intermediate Data'!$BP95,0)=-99,"N/A",OFFSET(BF$53,'Intermediate Data'!$BP95,0))))</f>
        <v/>
      </c>
      <c r="CB95" s="115" t="str">
        <f ca="1">IF($BP95="","",IF(OFFSET(BG$53,'Intermediate Data'!$BP95,0)=-98,"Unknown",IF(OFFSET(BG$53,'Intermediate Data'!$BP95,0)=-99,"N/A",OFFSET(BG$53,'Intermediate Data'!$BP95,0))))</f>
        <v/>
      </c>
      <c r="CC95" s="115" t="str">
        <f ca="1">IF($BP95="","",IF(OFFSET(BH$53,'Intermediate Data'!$BP95,0)=-98,"Unknown",IF(OFFSET(BH$53,'Intermediate Data'!$BP95,0)=-99,"N/A",OFFSET(BH$53,'Intermediate Data'!$BP95,0))))</f>
        <v/>
      </c>
      <c r="CD95" s="115" t="str">
        <f ca="1">IF($BP95="","",IF(OFFSET(BI$53,'Intermediate Data'!$BP95,0)=-98,"Unknown",IF(OFFSET(BI$53,'Intermediate Data'!$BP95,0)=-99,"N/A",OFFSET(BI$53,'Intermediate Data'!$BP95,0))))</f>
        <v/>
      </c>
      <c r="CE95" s="115" t="str">
        <f ca="1">IF($BP95="","",IF(OFFSET(BJ$53,'Intermediate Data'!$BP95,0)=-98,"Unknown",IF(OFFSET(BJ$53,'Intermediate Data'!$BP95,0)=-99,"N/A",OFFSET(BJ$53,'Intermediate Data'!$BP95,0))))</f>
        <v/>
      </c>
      <c r="CF95" s="115" t="str">
        <f ca="1">IF($BP95="","",IF(OFFSET(BK$53,'Intermediate Data'!$BP95,0)=-98,"Unknown",IF(OFFSET(BK$53,'Intermediate Data'!$BP95,0)=-99,"N/A",OFFSET(BK$53,'Intermediate Data'!$BP95,0))))</f>
        <v/>
      </c>
      <c r="CG95" s="115" t="str">
        <f ca="1">IF($BP95="","",IF(OFFSET(BL$53,'Intermediate Data'!$BP95,0)=-98,"Unknown",IF(OFFSET(BL$53,'Intermediate Data'!$BP95,0)=-99,"N/A",OFFSET(BL$53,'Intermediate Data'!$BP95,0))))</f>
        <v/>
      </c>
    </row>
    <row r="96" spans="1:85" x14ac:dyDescent="0.2">
      <c r="A96" s="91">
        <f>IF(DATA!F47='Intermediate Data'!$E$46,IF(OR($E$47=$C$27,$E$46=$B$4),DATA!A47,IF($G$47=DATA!D47,DATA!A47,"")),"")</f>
        <v>43</v>
      </c>
      <c r="B96" s="91">
        <f>IF($A96="","",DATA!CS47)</f>
        <v>28</v>
      </c>
      <c r="C96" s="91" t="str">
        <f>IF($A96="","",DATA!B47)</f>
        <v>Speciality cooking</v>
      </c>
      <c r="D96" s="91">
        <f ca="1">IF($A96="","",OFFSET(DATA!$G47,0,($D$48*5)))</f>
        <v>-99</v>
      </c>
      <c r="E96" s="91">
        <f ca="1">IF($A96="","",OFFSET(DATA!$G47,0,($D$48*5)+1))</f>
        <v>-99</v>
      </c>
      <c r="F96" s="91">
        <f ca="1">IF($A96="","",OFFSET(DATA!$G47,0,($D$48*5)+2))</f>
        <v>-99</v>
      </c>
      <c r="G96" s="91">
        <f ca="1">IF($A96="","",OFFSET(DATA!$G47,0,($D$48*5)+3))</f>
        <v>-99</v>
      </c>
      <c r="H96" s="91">
        <f ca="1">IF($A96="","",OFFSET(DATA!$G47,0,($D$48*5)+4))</f>
        <v>-99</v>
      </c>
      <c r="I96" s="91">
        <f t="shared" ca="1" si="3"/>
        <v>-99</v>
      </c>
      <c r="J96" s="91" t="str">
        <f t="shared" ca="1" si="4"/>
        <v/>
      </c>
      <c r="K96" s="91">
        <f ca="1">IF($A96="","",OFFSET(DATA!$AF47,0,($D$48*5)))</f>
        <v>-99</v>
      </c>
      <c r="L96" s="91">
        <f ca="1">IF($A96="","",OFFSET(DATA!$AF47,0,($D$48*5)+1))</f>
        <v>-99</v>
      </c>
      <c r="M96" s="91">
        <f ca="1">IF($A96="","",OFFSET(DATA!$AF47,0,($D$48*5)+2))</f>
        <v>-99</v>
      </c>
      <c r="N96" s="91">
        <f ca="1">IF($A96="","",OFFSET(DATA!$AF47,0,($D$48*5)+3))</f>
        <v>-99</v>
      </c>
      <c r="O96" s="91">
        <f ca="1">IF($A96="","",OFFSET(DATA!$AF47,0,($D$48*5)+4))</f>
        <v>-99</v>
      </c>
      <c r="P96" s="91">
        <f t="shared" ca="1" si="5"/>
        <v>-99</v>
      </c>
      <c r="Q96" s="91" t="str">
        <f t="shared" ca="1" si="6"/>
        <v/>
      </c>
      <c r="R96" s="91">
        <f>IF($A96="","",DATA!BE47)</f>
        <v>-99</v>
      </c>
      <c r="S96" s="91">
        <f>IF($A96="","",DATA!BI47)</f>
        <v>-99</v>
      </c>
      <c r="T96" s="91">
        <f t="shared" ca="1" si="7"/>
        <v>-99</v>
      </c>
      <c r="U96" s="100">
        <f t="shared" ca="1" si="8"/>
        <v>-99.009899999040002</v>
      </c>
      <c r="V96" s="113">
        <f t="shared" ca="1" si="9"/>
        <v>5.0266784743022791E-2</v>
      </c>
      <c r="W96" s="91">
        <f t="shared" ca="1" si="10"/>
        <v>119</v>
      </c>
      <c r="Y96" s="91" t="str">
        <f ca="1">IF($W96="","",IF(OFFSET(C$53,'Intermediate Data'!$W96,0)=-98,"Unknown",IF(OFFSET(C$53,'Intermediate Data'!$W96,0)=-99,"N/A",OFFSET(C$53,'Intermediate Data'!$W96,0))))</f>
        <v>Beverage cooler</v>
      </c>
      <c r="Z96" s="91" t="str">
        <f ca="1">IF($W96="","",IF(OFFSET(D$53,'Intermediate Data'!$W96,0)=-98,"N/A",IF(OFFSET(D$53,'Intermediate Data'!$W96,0)=-99,"N/A",OFFSET(D$53,'Intermediate Data'!$W96,0))))</f>
        <v>N/A</v>
      </c>
      <c r="AA96" s="91" t="str">
        <f ca="1">IF($W96="","",IF(OFFSET(E$53,'Intermediate Data'!$W96,0)=-98,"N/A",IF(OFFSET(E$53,'Intermediate Data'!$W96,0)=-99,"N/A",OFFSET(E$53,'Intermediate Data'!$W96,0))))</f>
        <v>N/A</v>
      </c>
      <c r="AB96" s="91" t="str">
        <f ca="1">IF($W96="","",IF(OFFSET(F$53,'Intermediate Data'!$W96,0)=-98,"N/A",IF(OFFSET(F$53,'Intermediate Data'!$W96,0)=-99,"N/A",OFFSET(F$53,'Intermediate Data'!$W96,0))))</f>
        <v>N/A</v>
      </c>
      <c r="AC96" s="91">
        <f ca="1">IF($W96="","",IF(OFFSET(G$53,'Intermediate Data'!$W96,0)=-98,"N/A",IF(OFFSET(G$53,'Intermediate Data'!$W96,0)=-99,"N/A",OFFSET(G$53,'Intermediate Data'!$W96,0))))</f>
        <v>5.7195024349907107E-2</v>
      </c>
      <c r="AD96" s="91" t="str">
        <f ca="1">IF($W96="","",IF(OFFSET(H$53,'Intermediate Data'!$W96,0)=-98,"N/A",IF(OFFSET(H$53,'Intermediate Data'!$W96,0)=-99,"N/A",OFFSET(H$53,'Intermediate Data'!$W96,0))))</f>
        <v>N/A</v>
      </c>
      <c r="AE96" s="91">
        <f ca="1">IF($W96="","",IF(OFFSET(I$53,'Intermediate Data'!$W96,0)=-98,"N/A",IF(OFFSET(I$53,'Intermediate Data'!$W96,0)=-99,"N/A",OFFSET(I$53,'Intermediate Data'!$W96,0))))</f>
        <v>5.7195024349907107E-2</v>
      </c>
      <c r="AF96" s="91" t="str">
        <f ca="1">IF($W96="","",IF(OFFSET(J$53,'Intermediate Data'!$W96,0)=-98,"N/A",IF(OFFSET(J$53,'Intermediate Data'!$W96,0)=-99,"N/A",OFFSET(J$53,'Intermediate Data'!$W96,0))))</f>
        <v>RASS</v>
      </c>
      <c r="AG96" s="91" t="str">
        <f ca="1">IF($W96="","",IF(OFFSET(K$53,'Intermediate Data'!$W96,0)=-98,"N/A",IF(OFFSET(K$53,'Intermediate Data'!$W96,0)=-99,"N/A",OFFSET(K$53,'Intermediate Data'!$W96,0))))</f>
        <v>N/A</v>
      </c>
      <c r="AH96" s="91" t="str">
        <f ca="1">IF($W96="","",IF(OFFSET(L$53,'Intermediate Data'!$W96,0)=-98,"N/A",IF(OFFSET(L$53,'Intermediate Data'!$W96,0)=-99,"N/A",OFFSET(L$53,'Intermediate Data'!$W96,0))))</f>
        <v>N/A</v>
      </c>
      <c r="AI96" s="91" t="str">
        <f ca="1">IF($W96="","",IF(OFFSET(M$53,'Intermediate Data'!$W96,0)=-98,"N/A",IF(OFFSET(M$53,'Intermediate Data'!$W96,0)=-99,"N/A",OFFSET(M$53,'Intermediate Data'!$W96,0))))</f>
        <v>N/A</v>
      </c>
      <c r="AJ96" s="91">
        <f ca="1">IF($W96="","",IF(OFFSET(N$53,'Intermediate Data'!$W96,0)=-98,"N/A",IF(OFFSET(N$53,'Intermediate Data'!$W96,0)=-99,"N/A",OFFSET(N$53,'Intermediate Data'!$W96,0))))</f>
        <v>6.1477262868794992E-2</v>
      </c>
      <c r="AK96" s="91" t="str">
        <f ca="1">IF($W96="","",IF(OFFSET(O$53,'Intermediate Data'!$W96,0)=-98,"N/A",IF(OFFSET(O$53,'Intermediate Data'!$W96,0)=-99,"N/A",OFFSET(O$53,'Intermediate Data'!$W96,0))))</f>
        <v>N/A</v>
      </c>
      <c r="AL96" s="91">
        <f ca="1">IF($W96="","",IF(OFFSET(P$53,'Intermediate Data'!$W96,0)=-98,"N/A",IF(OFFSET(P$53,'Intermediate Data'!$W96,0)=-99,"N/A",OFFSET(P$53,'Intermediate Data'!$W96,0))))</f>
        <v>6.1477262868794992E-2</v>
      </c>
      <c r="AM96" s="91" t="str">
        <f ca="1">IF($W96="","",IF(OFFSET(Q$53,'Intermediate Data'!$W96,0)=-98,"N/A",IF(OFFSET(Q$53,'Intermediate Data'!$W96,0)=-99,"N/A",OFFSET(Q$53,'Intermediate Data'!$W96,0))))</f>
        <v>RASS</v>
      </c>
      <c r="AN96" s="91" t="str">
        <f ca="1">IF($W96="","",IF(OFFSET(R$53,'Intermediate Data'!$W96,0)=-98,"Not published",IF(OFFSET(R$53,'Intermediate Data'!$W96,0)=-99,"No spec",OFFSET(R$53,'Intermediate Data'!$W96,0))))</f>
        <v>No spec</v>
      </c>
      <c r="AO96" s="91" t="str">
        <f ca="1">IF($W96="","",IF(OFFSET(S$53,'Intermediate Data'!$W96,0)=-98,"Unknown",IF(OFFSET(S$53,'Intermediate Data'!$W96,0)=-99,"No spec",OFFSET(S$53,'Intermediate Data'!$W96,0))))</f>
        <v>No spec</v>
      </c>
      <c r="AR96" s="113" t="str">
        <f>IF(AND(DATA!$F47='Intermediate Data'!$AV$46,DATA!$E47="Tier 1"),IF(OR($AU$47=0,$AU$46=1),DATA!A47,IF(AND($AU$47=1,INDEX('Intermediate Data'!$AV$25:$AV$42,MATCH(DATA!$B47,'Intermediate Data'!$AU$25:$AU$42,0))=TRUE),DATA!A47,"")),"")</f>
        <v/>
      </c>
      <c r="AS96" s="113" t="str">
        <f>IF($AR96="","",DATA!B47)</f>
        <v/>
      </c>
      <c r="AT96" s="113" t="str">
        <f>IF(OR($AR96="",DATA!BF47=""),"",DATA!BF47)</f>
        <v/>
      </c>
      <c r="AU96" s="113" t="str">
        <f>IF(OR($AR96="",DATA!BH47=""),"",DATA!BH47)</f>
        <v/>
      </c>
      <c r="AV96" s="113" t="str">
        <f>IF(OR($AR96="",DATA!BI47=""),"",DATA!BI47)</f>
        <v/>
      </c>
      <c r="AW96" s="113" t="str">
        <f>IF(OR($AR96="",DATA!BJ47=""),"",DATA!BJ47)</f>
        <v/>
      </c>
      <c r="AX96" s="113" t="str">
        <f>IF(OR($AR96="",DATA!BK47=""),"",DATA!BK47)</f>
        <v/>
      </c>
      <c r="AY96" s="113" t="str">
        <f>IF($AR96="","",DATA!BO47)</f>
        <v/>
      </c>
      <c r="AZ96" s="113" t="str">
        <f>IF($AR96="","",DATA!BP47)</f>
        <v/>
      </c>
      <c r="BA96" s="113" t="str">
        <f>IF($AR96="","",DATA!BQ47)</f>
        <v/>
      </c>
      <c r="BB96" s="113" t="str">
        <f>IF($AR96="","",DATA!BR47)</f>
        <v/>
      </c>
      <c r="BC96" s="113" t="str">
        <f>IF($AR96="","",DATA!BS47)</f>
        <v/>
      </c>
      <c r="BD96" s="113" t="str">
        <f>IF($AR96="","",DATA!BE47)</f>
        <v/>
      </c>
      <c r="BE96" s="113" t="str">
        <f>IF($AR96="","",DATA!CD47)</f>
        <v/>
      </c>
      <c r="BF96" s="113" t="str">
        <f>IF($AR96="","",DATA!CF47)</f>
        <v/>
      </c>
      <c r="BG96" s="113" t="str">
        <f>IF($AR96="","",DATA!CG47)</f>
        <v/>
      </c>
      <c r="BH96" s="113" t="str">
        <f>IF($AR96="","",DATA!CI47)</f>
        <v/>
      </c>
      <c r="BI96" s="113" t="str">
        <f>IF($AR96="","",DATA!CK47)</f>
        <v/>
      </c>
      <c r="BJ96" s="179" t="str">
        <f>IF($AR96="","",DATA!CL47)</f>
        <v/>
      </c>
      <c r="BK96" s="179" t="str">
        <f>IF($AR96="","",DATA!CN47)</f>
        <v/>
      </c>
      <c r="BL96" s="114" t="str">
        <f t="shared" si="11"/>
        <v/>
      </c>
      <c r="BM96" s="91" t="str">
        <f t="shared" ca="1" si="15"/>
        <v/>
      </c>
      <c r="BN96" s="100" t="str">
        <f t="shared" si="12"/>
        <v/>
      </c>
      <c r="BO96" s="91" t="str">
        <f t="shared" ca="1" si="13"/>
        <v/>
      </c>
      <c r="BP96" s="91" t="str">
        <f t="shared" ca="1" si="14"/>
        <v/>
      </c>
      <c r="BR96" s="91" t="str">
        <f ca="1">IF($BP96="","",IF(OFFSET(AS$53,'Intermediate Data'!$BP96,0)=-98,"Unknown",IF(OFFSET(AS$53,'Intermediate Data'!$BP96,0)=-99,"N/A",OFFSET(AS$53,'Intermediate Data'!$BP96,0))))</f>
        <v/>
      </c>
      <c r="BS96" s="91" t="str">
        <f ca="1">IF($BP96="","",IF(OFFSET(AT$53,'Intermediate Data'!$BP96,0)=-98,"Not collected",IF(OFFSET(AT$53,'Intermediate Data'!$BP96,0)=-99,"N/A",OFFSET(AT$53,'Intermediate Data'!$BP96,0))))</f>
        <v/>
      </c>
      <c r="BT96" s="91" t="str">
        <f ca="1">IF($BP96="","",IF(OFFSET(AU$53,'Intermediate Data'!$BP96,0)=-98,"Unknown",IF(OFFSET(AU$53,'Intermediate Data'!$BP96,0)=-99,"N/A",OFFSET(AU$53,'Intermediate Data'!$BP96,0))))</f>
        <v/>
      </c>
      <c r="BU96" s="127" t="str">
        <f ca="1">IF($BP96="","",IF(OFFSET(AV$53,'Intermediate Data'!$BP96,0)=-98,"Unknown",IF(OFFSET(AV$53,'Intermediate Data'!$BP96,0)=-99,"No spec",OFFSET(AV$53,'Intermediate Data'!$BP96,0))))</f>
        <v/>
      </c>
      <c r="BV96" s="127" t="str">
        <f ca="1">IF($BP96="","",IF(OFFSET(AW$53,'Intermediate Data'!$BP96,0)=-98,"Unknown",IF(OFFSET(AW$53,'Intermediate Data'!$BP96,0)=-99,"N/A",OFFSET(AW$53,'Intermediate Data'!$BP96,0))))</f>
        <v/>
      </c>
      <c r="BW96" s="91" t="str">
        <f ca="1">IF($BP96="","",IF(OFFSET(AX$53,'Intermediate Data'!$BP96,0)=-98,"Unknown",IF(OFFSET(AX$53,'Intermediate Data'!$BP96,0)=-99,"N/A",OFFSET(AX$53,'Intermediate Data'!$BP96,0))))</f>
        <v/>
      </c>
      <c r="BX96" s="91" t="str">
        <f ca="1">IF($BP96="","",IF(OFFSET(AY$53,'Intermediate Data'!$BP96,$AU$48)=-98,"Unknown",IF(OFFSET(AY$53,'Intermediate Data'!$BP96,$AU$48)=-99,"N/A",OFFSET(AY$53,'Intermediate Data'!$BP96,$AU$48))))</f>
        <v/>
      </c>
      <c r="BY96" s="91" t="str">
        <f ca="1">IF($BP96="","",IF(OFFSET(BD$53,'Intermediate Data'!$BP96,0)=-98,"Not published",IF(OFFSET(BD$53,'Intermediate Data'!$BP96,0)=-99,"No spec",OFFSET(BD$53,'Intermediate Data'!$BP96,0))))</f>
        <v/>
      </c>
      <c r="BZ96" s="115" t="str">
        <f ca="1">IF($BP96="","",IF(OFFSET(BE$53,'Intermediate Data'!$BP96,0)=-98,"Unknown",IF(OFFSET(BE$53,'Intermediate Data'!$BP96,0)=-99,"N/A",OFFSET(BE$53,'Intermediate Data'!$BP96,0))))</f>
        <v/>
      </c>
      <c r="CA96" s="115" t="str">
        <f ca="1">IF($BP96="","",IF(OFFSET(BF$53,'Intermediate Data'!$BP96,0)=-98,"Unknown",IF(OFFSET(BF$53,'Intermediate Data'!$BP96,0)=-99,"N/A",OFFSET(BF$53,'Intermediate Data'!$BP96,0))))</f>
        <v/>
      </c>
      <c r="CB96" s="115" t="str">
        <f ca="1">IF($BP96="","",IF(OFFSET(BG$53,'Intermediate Data'!$BP96,0)=-98,"Unknown",IF(OFFSET(BG$53,'Intermediate Data'!$BP96,0)=-99,"N/A",OFFSET(BG$53,'Intermediate Data'!$BP96,0))))</f>
        <v/>
      </c>
      <c r="CC96" s="115" t="str">
        <f ca="1">IF($BP96="","",IF(OFFSET(BH$53,'Intermediate Data'!$BP96,0)=-98,"Unknown",IF(OFFSET(BH$53,'Intermediate Data'!$BP96,0)=-99,"N/A",OFFSET(BH$53,'Intermediate Data'!$BP96,0))))</f>
        <v/>
      </c>
      <c r="CD96" s="115" t="str">
        <f ca="1">IF($BP96="","",IF(OFFSET(BI$53,'Intermediate Data'!$BP96,0)=-98,"Unknown",IF(OFFSET(BI$53,'Intermediate Data'!$BP96,0)=-99,"N/A",OFFSET(BI$53,'Intermediate Data'!$BP96,0))))</f>
        <v/>
      </c>
      <c r="CE96" s="115" t="str">
        <f ca="1">IF($BP96="","",IF(OFFSET(BJ$53,'Intermediate Data'!$BP96,0)=-98,"Unknown",IF(OFFSET(BJ$53,'Intermediate Data'!$BP96,0)=-99,"N/A",OFFSET(BJ$53,'Intermediate Data'!$BP96,0))))</f>
        <v/>
      </c>
      <c r="CF96" s="115" t="str">
        <f ca="1">IF($BP96="","",IF(OFFSET(BK$53,'Intermediate Data'!$BP96,0)=-98,"Unknown",IF(OFFSET(BK$53,'Intermediate Data'!$BP96,0)=-99,"N/A",OFFSET(BK$53,'Intermediate Data'!$BP96,0))))</f>
        <v/>
      </c>
      <c r="CG96" s="115" t="str">
        <f ca="1">IF($BP96="","",IF(OFFSET(BL$53,'Intermediate Data'!$BP96,0)=-98,"Unknown",IF(OFFSET(BL$53,'Intermediate Data'!$BP96,0)=-99,"N/A",OFFSET(BL$53,'Intermediate Data'!$BP96,0))))</f>
        <v/>
      </c>
    </row>
    <row r="97" spans="1:85" x14ac:dyDescent="0.2">
      <c r="A97" s="91">
        <f>IF(DATA!F48='Intermediate Data'!$E$46,IF(OR($E$47=$C$27,$E$46=$B$4),DATA!A48,IF($G$47=DATA!D48,DATA!A48,"")),"")</f>
        <v>44</v>
      </c>
      <c r="B97" s="91">
        <f>IF($A97="","",DATA!CS48)</f>
        <v>27</v>
      </c>
      <c r="C97" s="91" t="str">
        <f>IF($A97="","",DATA!B48)</f>
        <v>Stand alone electric mixer</v>
      </c>
      <c r="D97" s="91">
        <f ca="1">IF($A97="","",OFFSET(DATA!$G48,0,($D$48*5)))</f>
        <v>-99</v>
      </c>
      <c r="E97" s="91">
        <f ca="1">IF($A97="","",OFFSET(DATA!$G48,0,($D$48*5)+1))</f>
        <v>-99</v>
      </c>
      <c r="F97" s="91">
        <f ca="1">IF($A97="","",OFFSET(DATA!$G48,0,($D$48*5)+2))</f>
        <v>-99</v>
      </c>
      <c r="G97" s="91">
        <f ca="1">IF($A97="","",OFFSET(DATA!$G48,0,($D$48*5)+3))</f>
        <v>-99</v>
      </c>
      <c r="H97" s="91">
        <f ca="1">IF($A97="","",OFFSET(DATA!$G48,0,($D$48*5)+4))</f>
        <v>-99</v>
      </c>
      <c r="I97" s="91">
        <f t="shared" ca="1" si="3"/>
        <v>-99</v>
      </c>
      <c r="J97" s="91" t="str">
        <f t="shared" ca="1" si="4"/>
        <v/>
      </c>
      <c r="K97" s="91">
        <f ca="1">IF($A97="","",OFFSET(DATA!$AF48,0,($D$48*5)))</f>
        <v>-99</v>
      </c>
      <c r="L97" s="91">
        <f ca="1">IF($A97="","",OFFSET(DATA!$AF48,0,($D$48*5)+1))</f>
        <v>-99</v>
      </c>
      <c r="M97" s="91">
        <f ca="1">IF($A97="","",OFFSET(DATA!$AF48,0,($D$48*5)+2))</f>
        <v>-99</v>
      </c>
      <c r="N97" s="91">
        <f ca="1">IF($A97="","",OFFSET(DATA!$AF48,0,($D$48*5)+3))</f>
        <v>-99</v>
      </c>
      <c r="O97" s="91">
        <f ca="1">IF($A97="","",OFFSET(DATA!$AF48,0,($D$48*5)+4))</f>
        <v>-99</v>
      </c>
      <c r="P97" s="91">
        <f t="shared" ca="1" si="5"/>
        <v>-99</v>
      </c>
      <c r="Q97" s="91" t="str">
        <f t="shared" ca="1" si="6"/>
        <v/>
      </c>
      <c r="R97" s="91">
        <f>IF($A97="","",DATA!BE48)</f>
        <v>-99</v>
      </c>
      <c r="S97" s="91">
        <f>IF($A97="","",DATA!BI48)</f>
        <v>-99</v>
      </c>
      <c r="T97" s="91">
        <f t="shared" ca="1" si="7"/>
        <v>-99</v>
      </c>
      <c r="U97" s="100">
        <f t="shared" ca="1" si="8"/>
        <v>-99.009899999029997</v>
      </c>
      <c r="V97" s="113">
        <f t="shared" ca="1" si="9"/>
        <v>4.3286491844878157E-2</v>
      </c>
      <c r="W97" s="91">
        <f t="shared" ca="1" si="10"/>
        <v>80</v>
      </c>
      <c r="Y97" s="91" t="str">
        <f ca="1">IF($W97="","",IF(OFFSET(C$53,'Intermediate Data'!$W97,0)=-98,"Unknown",IF(OFFSET(C$53,'Intermediate Data'!$W97,0)=-99,"N/A",OFFSET(C$53,'Intermediate Data'!$W97,0))))</f>
        <v>Evaporative cooler</v>
      </c>
      <c r="Z97" s="91">
        <f ca="1">IF($W97="","",IF(OFFSET(D$53,'Intermediate Data'!$W97,0)=-98,"N/A",IF(OFFSET(D$53,'Intermediate Data'!$W97,0)=-99,"N/A",OFFSET(D$53,'Intermediate Data'!$W97,0))))</f>
        <v>3.2000000000000001E-2</v>
      </c>
      <c r="AA97" s="91">
        <f ca="1">IF($W97="","",IF(OFFSET(E$53,'Intermediate Data'!$W97,0)=-98,"N/A",IF(OFFSET(E$53,'Intermediate Data'!$W97,0)=-99,"N/A",OFFSET(E$53,'Intermediate Data'!$W97,0))))</f>
        <v>4.9346286092956798E-2</v>
      </c>
      <c r="AB97" s="91" t="str">
        <f ca="1">IF($W97="","",IF(OFFSET(F$53,'Intermediate Data'!$W97,0)=-98,"N/A",IF(OFFSET(F$53,'Intermediate Data'!$W97,0)=-99,"N/A",OFFSET(F$53,'Intermediate Data'!$W97,0))))</f>
        <v>N/A</v>
      </c>
      <c r="AC97" s="91">
        <f ca="1">IF($W97="","",IF(OFFSET(G$53,'Intermediate Data'!$W97,0)=-98,"N/A",IF(OFFSET(G$53,'Intermediate Data'!$W97,0)=-99,"N/A",OFFSET(G$53,'Intermediate Data'!$W97,0))))</f>
        <v>4.8223933953954405E-2</v>
      </c>
      <c r="AD97" s="91" t="str">
        <f ca="1">IF($W97="","",IF(OFFSET(H$53,'Intermediate Data'!$W97,0)=-98,"N/A",IF(OFFSET(H$53,'Intermediate Data'!$W97,0)=-99,"N/A",OFFSET(H$53,'Intermediate Data'!$W97,0))))</f>
        <v>N/A</v>
      </c>
      <c r="AE97" s="91">
        <f ca="1">IF($W97="","",IF(OFFSET(I$53,'Intermediate Data'!$W97,0)=-98,"N/A",IF(OFFSET(I$53,'Intermediate Data'!$W97,0)=-99,"N/A",OFFSET(I$53,'Intermediate Data'!$W97,0))))</f>
        <v>4.8223933953954405E-2</v>
      </c>
      <c r="AF97" s="91" t="str">
        <f ca="1">IF($W97="","",IF(OFFSET(J$53,'Intermediate Data'!$W97,0)=-98,"N/A",IF(OFFSET(J$53,'Intermediate Data'!$W97,0)=-99,"N/A",OFFSET(J$53,'Intermediate Data'!$W97,0))))</f>
        <v>RASS</v>
      </c>
      <c r="AG97" s="91" t="str">
        <f ca="1">IF($W97="","",IF(OFFSET(K$53,'Intermediate Data'!$W97,0)=-98,"N/A",IF(OFFSET(K$53,'Intermediate Data'!$W97,0)=-99,"N/A",OFFSET(K$53,'Intermediate Data'!$W97,0))))</f>
        <v>N/A</v>
      </c>
      <c r="AH97" s="91">
        <f ca="1">IF($W97="","",IF(OFFSET(L$53,'Intermediate Data'!$W97,0)=-98,"N/A",IF(OFFSET(L$53,'Intermediate Data'!$W97,0)=-99,"N/A",OFFSET(L$53,'Intermediate Data'!$W97,0))))</f>
        <v>5.5545740507961509E-2</v>
      </c>
      <c r="AI97" s="91" t="str">
        <f ca="1">IF($W97="","",IF(OFFSET(M$53,'Intermediate Data'!$W97,0)=-98,"N/A",IF(OFFSET(M$53,'Intermediate Data'!$W97,0)=-99,"N/A",OFFSET(M$53,'Intermediate Data'!$W97,0))))</f>
        <v>N/A</v>
      </c>
      <c r="AJ97" s="91">
        <f ca="1">IF($W97="","",IF(OFFSET(N$53,'Intermediate Data'!$W97,0)=-98,"N/A",IF(OFFSET(N$53,'Intermediate Data'!$W97,0)=-99,"N/A",OFFSET(N$53,'Intermediate Data'!$W97,0))))</f>
        <v>5.4316197866149371E-2</v>
      </c>
      <c r="AK97" s="91" t="str">
        <f ca="1">IF($W97="","",IF(OFFSET(O$53,'Intermediate Data'!$W97,0)=-98,"N/A",IF(OFFSET(O$53,'Intermediate Data'!$W97,0)=-99,"N/A",OFFSET(O$53,'Intermediate Data'!$W97,0))))</f>
        <v>N/A</v>
      </c>
      <c r="AL97" s="91">
        <f ca="1">IF($W97="","",IF(OFFSET(P$53,'Intermediate Data'!$W97,0)=-98,"N/A",IF(OFFSET(P$53,'Intermediate Data'!$W97,0)=-99,"N/A",OFFSET(P$53,'Intermediate Data'!$W97,0))))</f>
        <v>5.4316197866149371E-2</v>
      </c>
      <c r="AM97" s="91" t="str">
        <f ca="1">IF($W97="","",IF(OFFSET(Q$53,'Intermediate Data'!$W97,0)=-98,"N/A",IF(OFFSET(Q$53,'Intermediate Data'!$W97,0)=-99,"N/A",OFFSET(Q$53,'Intermediate Data'!$W97,0))))</f>
        <v>RASS</v>
      </c>
      <c r="AN97" s="91" t="str">
        <f ca="1">IF($W97="","",IF(OFFSET(R$53,'Intermediate Data'!$W97,0)=-98,"Not published",IF(OFFSET(R$53,'Intermediate Data'!$W97,0)=-99,"No spec",OFFSET(R$53,'Intermediate Data'!$W97,0))))</f>
        <v>No spec</v>
      </c>
      <c r="AO97" s="91" t="str">
        <f ca="1">IF($W97="","",IF(OFFSET(S$53,'Intermediate Data'!$W97,0)=-98,"Unknown",IF(OFFSET(S$53,'Intermediate Data'!$W97,0)=-99,"No spec",OFFSET(S$53,'Intermediate Data'!$W97,0))))</f>
        <v>No spec</v>
      </c>
      <c r="AR97" s="113" t="str">
        <f>IF(AND(DATA!$F48='Intermediate Data'!$AV$46,DATA!$E48="Tier 1"),IF(OR($AU$47=0,$AU$46=1),DATA!A48,IF(AND($AU$47=1,INDEX('Intermediate Data'!$AV$25:$AV$42,MATCH(DATA!$B48,'Intermediate Data'!$AU$25:$AU$42,0))=TRUE),DATA!A48,"")),"")</f>
        <v/>
      </c>
      <c r="AS97" s="113" t="str">
        <f>IF($AR97="","",DATA!B48)</f>
        <v/>
      </c>
      <c r="AT97" s="113" t="str">
        <f>IF(OR($AR97="",DATA!BF48=""),"",DATA!BF48)</f>
        <v/>
      </c>
      <c r="AU97" s="113" t="str">
        <f>IF(OR($AR97="",DATA!BH48=""),"",DATA!BH48)</f>
        <v/>
      </c>
      <c r="AV97" s="113" t="str">
        <f>IF(OR($AR97="",DATA!BI48=""),"",DATA!BI48)</f>
        <v/>
      </c>
      <c r="AW97" s="113" t="str">
        <f>IF(OR($AR97="",DATA!BJ48=""),"",DATA!BJ48)</f>
        <v/>
      </c>
      <c r="AX97" s="113" t="str">
        <f>IF(OR($AR97="",DATA!BK48=""),"",DATA!BK48)</f>
        <v/>
      </c>
      <c r="AY97" s="113" t="str">
        <f>IF($AR97="","",DATA!BO48)</f>
        <v/>
      </c>
      <c r="AZ97" s="113" t="str">
        <f>IF($AR97="","",DATA!BP48)</f>
        <v/>
      </c>
      <c r="BA97" s="113" t="str">
        <f>IF($AR97="","",DATA!BQ48)</f>
        <v/>
      </c>
      <c r="BB97" s="113" t="str">
        <f>IF($AR97="","",DATA!BR48)</f>
        <v/>
      </c>
      <c r="BC97" s="113" t="str">
        <f>IF($AR97="","",DATA!BS48)</f>
        <v/>
      </c>
      <c r="BD97" s="113" t="str">
        <f>IF($AR97="","",DATA!BE48)</f>
        <v/>
      </c>
      <c r="BE97" s="113" t="str">
        <f>IF($AR97="","",DATA!CD48)</f>
        <v/>
      </c>
      <c r="BF97" s="113" t="str">
        <f>IF($AR97="","",DATA!CF48)</f>
        <v/>
      </c>
      <c r="BG97" s="113" t="str">
        <f>IF($AR97="","",DATA!CG48)</f>
        <v/>
      </c>
      <c r="BH97" s="113" t="str">
        <f>IF($AR97="","",DATA!CI48)</f>
        <v/>
      </c>
      <c r="BI97" s="113" t="str">
        <f>IF($AR97="","",DATA!CK48)</f>
        <v/>
      </c>
      <c r="BJ97" s="179" t="str">
        <f>IF($AR97="","",DATA!CL48)</f>
        <v/>
      </c>
      <c r="BK97" s="179" t="str">
        <f>IF($AR97="","",DATA!CN48)</f>
        <v/>
      </c>
      <c r="BL97" s="114" t="str">
        <f t="shared" si="11"/>
        <v/>
      </c>
      <c r="BM97" s="91" t="str">
        <f t="shared" ca="1" si="15"/>
        <v/>
      </c>
      <c r="BN97" s="100" t="str">
        <f t="shared" si="12"/>
        <v/>
      </c>
      <c r="BO97" s="91" t="str">
        <f t="shared" ca="1" si="13"/>
        <v/>
      </c>
      <c r="BP97" s="91" t="str">
        <f t="shared" ca="1" si="14"/>
        <v/>
      </c>
      <c r="BR97" s="91" t="str">
        <f ca="1">IF($BP97="","",IF(OFFSET(AS$53,'Intermediate Data'!$BP97,0)=-98,"Unknown",IF(OFFSET(AS$53,'Intermediate Data'!$BP97,0)=-99,"N/A",OFFSET(AS$53,'Intermediate Data'!$BP97,0))))</f>
        <v/>
      </c>
      <c r="BS97" s="91" t="str">
        <f ca="1">IF($BP97="","",IF(OFFSET(AT$53,'Intermediate Data'!$BP97,0)=-98,"Not collected",IF(OFFSET(AT$53,'Intermediate Data'!$BP97,0)=-99,"N/A",OFFSET(AT$53,'Intermediate Data'!$BP97,0))))</f>
        <v/>
      </c>
      <c r="BT97" s="91" t="str">
        <f ca="1">IF($BP97="","",IF(OFFSET(AU$53,'Intermediate Data'!$BP97,0)=-98,"Unknown",IF(OFFSET(AU$53,'Intermediate Data'!$BP97,0)=-99,"N/A",OFFSET(AU$53,'Intermediate Data'!$BP97,0))))</f>
        <v/>
      </c>
      <c r="BU97" s="127" t="str">
        <f ca="1">IF($BP97="","",IF(OFFSET(AV$53,'Intermediate Data'!$BP97,0)=-98,"Unknown",IF(OFFSET(AV$53,'Intermediate Data'!$BP97,0)=-99,"No spec",OFFSET(AV$53,'Intermediate Data'!$BP97,0))))</f>
        <v/>
      </c>
      <c r="BV97" s="127" t="str">
        <f ca="1">IF($BP97="","",IF(OFFSET(AW$53,'Intermediate Data'!$BP97,0)=-98,"Unknown",IF(OFFSET(AW$53,'Intermediate Data'!$BP97,0)=-99,"N/A",OFFSET(AW$53,'Intermediate Data'!$BP97,0))))</f>
        <v/>
      </c>
      <c r="BW97" s="91" t="str">
        <f ca="1">IF($BP97="","",IF(OFFSET(AX$53,'Intermediate Data'!$BP97,0)=-98,"Unknown",IF(OFFSET(AX$53,'Intermediate Data'!$BP97,0)=-99,"N/A",OFFSET(AX$53,'Intermediate Data'!$BP97,0))))</f>
        <v/>
      </c>
      <c r="BX97" s="91" t="str">
        <f ca="1">IF($BP97="","",IF(OFFSET(AY$53,'Intermediate Data'!$BP97,$AU$48)=-98,"Unknown",IF(OFFSET(AY$53,'Intermediate Data'!$BP97,$AU$48)=-99,"N/A",OFFSET(AY$53,'Intermediate Data'!$BP97,$AU$48))))</f>
        <v/>
      </c>
      <c r="BY97" s="91" t="str">
        <f ca="1">IF($BP97="","",IF(OFFSET(BD$53,'Intermediate Data'!$BP97,0)=-98,"Not published",IF(OFFSET(BD$53,'Intermediate Data'!$BP97,0)=-99,"No spec",OFFSET(BD$53,'Intermediate Data'!$BP97,0))))</f>
        <v/>
      </c>
      <c r="BZ97" s="115" t="str">
        <f ca="1">IF($BP97="","",IF(OFFSET(BE$53,'Intermediate Data'!$BP97,0)=-98,"Unknown",IF(OFFSET(BE$53,'Intermediate Data'!$BP97,0)=-99,"N/A",OFFSET(BE$53,'Intermediate Data'!$BP97,0))))</f>
        <v/>
      </c>
      <c r="CA97" s="115" t="str">
        <f ca="1">IF($BP97="","",IF(OFFSET(BF$53,'Intermediate Data'!$BP97,0)=-98,"Unknown",IF(OFFSET(BF$53,'Intermediate Data'!$BP97,0)=-99,"N/A",OFFSET(BF$53,'Intermediate Data'!$BP97,0))))</f>
        <v/>
      </c>
      <c r="CB97" s="115" t="str">
        <f ca="1">IF($BP97="","",IF(OFFSET(BG$53,'Intermediate Data'!$BP97,0)=-98,"Unknown",IF(OFFSET(BG$53,'Intermediate Data'!$BP97,0)=-99,"N/A",OFFSET(BG$53,'Intermediate Data'!$BP97,0))))</f>
        <v/>
      </c>
      <c r="CC97" s="115" t="str">
        <f ca="1">IF($BP97="","",IF(OFFSET(BH$53,'Intermediate Data'!$BP97,0)=-98,"Unknown",IF(OFFSET(BH$53,'Intermediate Data'!$BP97,0)=-99,"N/A",OFFSET(BH$53,'Intermediate Data'!$BP97,0))))</f>
        <v/>
      </c>
      <c r="CD97" s="115" t="str">
        <f ca="1">IF($BP97="","",IF(OFFSET(BI$53,'Intermediate Data'!$BP97,0)=-98,"Unknown",IF(OFFSET(BI$53,'Intermediate Data'!$BP97,0)=-99,"N/A",OFFSET(BI$53,'Intermediate Data'!$BP97,0))))</f>
        <v/>
      </c>
      <c r="CE97" s="115" t="str">
        <f ca="1">IF($BP97="","",IF(OFFSET(BJ$53,'Intermediate Data'!$BP97,0)=-98,"Unknown",IF(OFFSET(BJ$53,'Intermediate Data'!$BP97,0)=-99,"N/A",OFFSET(BJ$53,'Intermediate Data'!$BP97,0))))</f>
        <v/>
      </c>
      <c r="CF97" s="115" t="str">
        <f ca="1">IF($BP97="","",IF(OFFSET(BK$53,'Intermediate Data'!$BP97,0)=-98,"Unknown",IF(OFFSET(BK$53,'Intermediate Data'!$BP97,0)=-99,"N/A",OFFSET(BK$53,'Intermediate Data'!$BP97,0))))</f>
        <v/>
      </c>
      <c r="CG97" s="115" t="str">
        <f ca="1">IF($BP97="","",IF(OFFSET(BL$53,'Intermediate Data'!$BP97,0)=-98,"Unknown",IF(OFFSET(BL$53,'Intermediate Data'!$BP97,0)=-99,"N/A",OFFSET(BL$53,'Intermediate Data'!$BP97,0))))</f>
        <v/>
      </c>
    </row>
    <row r="98" spans="1:85" x14ac:dyDescent="0.2">
      <c r="A98" s="91">
        <f>IF(DATA!F49='Intermediate Data'!$E$46,IF(OR($E$47=$C$27,$E$46=$B$4),DATA!A49,IF($G$47=DATA!D49,DATA!A49,"")),"")</f>
        <v>45</v>
      </c>
      <c r="B98" s="91">
        <f>IF($A98="","",DATA!CS49)</f>
        <v>19</v>
      </c>
      <c r="C98" s="91" t="str">
        <f>IF($A98="","",DATA!B49)</f>
        <v>Toaster/Toaster oven</v>
      </c>
      <c r="D98" s="91">
        <f ca="1">IF($A98="","",OFFSET(DATA!$G49,0,($D$48*5)))</f>
        <v>-99</v>
      </c>
      <c r="E98" s="91">
        <f ca="1">IF($A98="","",OFFSET(DATA!$G49,0,($D$48*5)+1))</f>
        <v>-99</v>
      </c>
      <c r="F98" s="91">
        <f ca="1">IF($A98="","",OFFSET(DATA!$G49,0,($D$48*5)+2))</f>
        <v>-99</v>
      </c>
      <c r="G98" s="91">
        <f ca="1">IF($A98="","",OFFSET(DATA!$G49,0,($D$48*5)+3))</f>
        <v>-99</v>
      </c>
      <c r="H98" s="91">
        <f ca="1">IF($A98="","",OFFSET(DATA!$G49,0,($D$48*5)+4))</f>
        <v>-99</v>
      </c>
      <c r="I98" s="91">
        <f t="shared" ca="1" si="3"/>
        <v>-99</v>
      </c>
      <c r="J98" s="91" t="str">
        <f t="shared" ca="1" si="4"/>
        <v/>
      </c>
      <c r="K98" s="91">
        <f ca="1">IF($A98="","",OFFSET(DATA!$AF49,0,($D$48*5)))</f>
        <v>-99</v>
      </c>
      <c r="L98" s="91">
        <f ca="1">IF($A98="","",OFFSET(DATA!$AF49,0,($D$48*5)+1))</f>
        <v>-99</v>
      </c>
      <c r="M98" s="91">
        <f ca="1">IF($A98="","",OFFSET(DATA!$AF49,0,($D$48*5)+2))</f>
        <v>-99</v>
      </c>
      <c r="N98" s="91">
        <f ca="1">IF($A98="","",OFFSET(DATA!$AF49,0,($D$48*5)+3))</f>
        <v>-99</v>
      </c>
      <c r="O98" s="91">
        <f ca="1">IF($A98="","",OFFSET(DATA!$AF49,0,($D$48*5)+4))</f>
        <v>-99</v>
      </c>
      <c r="P98" s="91">
        <f t="shared" ca="1" si="5"/>
        <v>-99</v>
      </c>
      <c r="Q98" s="91" t="str">
        <f t="shared" ca="1" si="6"/>
        <v/>
      </c>
      <c r="R98" s="91">
        <f>IF($A98="","",DATA!BE49)</f>
        <v>-99</v>
      </c>
      <c r="S98" s="91">
        <f>IF($A98="","",DATA!BI49)</f>
        <v>-99</v>
      </c>
      <c r="T98" s="91">
        <f t="shared" ca="1" si="7"/>
        <v>-99</v>
      </c>
      <c r="U98" s="100">
        <f t="shared" ca="1" si="8"/>
        <v>-99.009899999020007</v>
      </c>
      <c r="V98" s="113">
        <f t="shared" ca="1" si="9"/>
        <v>4.3014390293442395E-2</v>
      </c>
      <c r="W98" s="91">
        <f t="shared" ca="1" si="10"/>
        <v>114</v>
      </c>
      <c r="Y98" s="91" t="str">
        <f ca="1">IF($W98="","",IF(OFFSET(C$53,'Intermediate Data'!$W98,0)=-98,"Unknown",IF(OFFSET(C$53,'Intermediate Data'!$W98,0)=-99,"N/A",OFFSET(C$53,'Intermediate Data'!$W98,0))))</f>
        <v>Medical equipment</v>
      </c>
      <c r="Z98" s="91" t="str">
        <f ca="1">IF($W98="","",IF(OFFSET(D$53,'Intermediate Data'!$W98,0)=-98,"N/A",IF(OFFSET(D$53,'Intermediate Data'!$W98,0)=-99,"N/A",OFFSET(D$53,'Intermediate Data'!$W98,0))))</f>
        <v>N/A</v>
      </c>
      <c r="AA98" s="91">
        <f ca="1">IF($W98="","",IF(OFFSET(E$53,'Intermediate Data'!$W98,0)=-98,"N/A",IF(OFFSET(E$53,'Intermediate Data'!$W98,0)=-99,"N/A",OFFSET(E$53,'Intermediate Data'!$W98,0))))</f>
        <v>2.9803524043684457E-2</v>
      </c>
      <c r="AB98" s="91" t="str">
        <f ca="1">IF($W98="","",IF(OFFSET(F$53,'Intermediate Data'!$W98,0)=-98,"N/A",IF(OFFSET(F$53,'Intermediate Data'!$W98,0)=-99,"N/A",OFFSET(F$53,'Intermediate Data'!$W98,0))))</f>
        <v>N/A</v>
      </c>
      <c r="AC98" s="91">
        <f ca="1">IF($W98="","",IF(OFFSET(G$53,'Intermediate Data'!$W98,0)=-98,"N/A",IF(OFFSET(G$53,'Intermediate Data'!$W98,0)=-99,"N/A",OFFSET(G$53,'Intermediate Data'!$W98,0))))</f>
        <v>4.9943091726367433E-2</v>
      </c>
      <c r="AD98" s="91" t="str">
        <f ca="1">IF($W98="","",IF(OFFSET(H$53,'Intermediate Data'!$W98,0)=-98,"N/A",IF(OFFSET(H$53,'Intermediate Data'!$W98,0)=-99,"N/A",OFFSET(H$53,'Intermediate Data'!$W98,0))))</f>
        <v>N/A</v>
      </c>
      <c r="AE98" s="91">
        <f ca="1">IF($W98="","",IF(OFFSET(I$53,'Intermediate Data'!$W98,0)=-98,"N/A",IF(OFFSET(I$53,'Intermediate Data'!$W98,0)=-99,"N/A",OFFSET(I$53,'Intermediate Data'!$W98,0))))</f>
        <v>4.9943091726367433E-2</v>
      </c>
      <c r="AF98" s="91" t="str">
        <f ca="1">IF($W98="","",IF(OFFSET(J$53,'Intermediate Data'!$W98,0)=-98,"N/A",IF(OFFSET(J$53,'Intermediate Data'!$W98,0)=-99,"N/A",OFFSET(J$53,'Intermediate Data'!$W98,0))))</f>
        <v>RASS</v>
      </c>
      <c r="AG98" s="91" t="str">
        <f ca="1">IF($W98="","",IF(OFFSET(K$53,'Intermediate Data'!$W98,0)=-98,"N/A",IF(OFFSET(K$53,'Intermediate Data'!$W98,0)=-99,"N/A",OFFSET(K$53,'Intermediate Data'!$W98,0))))</f>
        <v>N/A</v>
      </c>
      <c r="AH98" s="91" t="str">
        <f ca="1">IF($W98="","",IF(OFFSET(L$53,'Intermediate Data'!$W98,0)=-98,"N/A",IF(OFFSET(L$53,'Intermediate Data'!$W98,0)=-99,"N/A",OFFSET(L$53,'Intermediate Data'!$W98,0))))</f>
        <v>N/A</v>
      </c>
      <c r="AI98" s="91" t="str">
        <f ca="1">IF($W98="","",IF(OFFSET(M$53,'Intermediate Data'!$W98,0)=-98,"N/A",IF(OFFSET(M$53,'Intermediate Data'!$W98,0)=-99,"N/A",OFFSET(M$53,'Intermediate Data'!$W98,0))))</f>
        <v>N/A</v>
      </c>
      <c r="AJ98" s="91" t="str">
        <f ca="1">IF($W98="","",IF(OFFSET(N$53,'Intermediate Data'!$W98,0)=-98,"N/A",IF(OFFSET(N$53,'Intermediate Data'!$W98,0)=-99,"N/A",OFFSET(N$53,'Intermediate Data'!$W98,0))))</f>
        <v>N/A</v>
      </c>
      <c r="AK98" s="91" t="str">
        <f ca="1">IF($W98="","",IF(OFFSET(O$53,'Intermediate Data'!$W98,0)=-98,"N/A",IF(OFFSET(O$53,'Intermediate Data'!$W98,0)=-99,"N/A",OFFSET(O$53,'Intermediate Data'!$W98,0))))</f>
        <v>N/A</v>
      </c>
      <c r="AL98" s="91" t="str">
        <f ca="1">IF($W98="","",IF(OFFSET(P$53,'Intermediate Data'!$W98,0)=-98,"N/A",IF(OFFSET(P$53,'Intermediate Data'!$W98,0)=-99,"N/A",OFFSET(P$53,'Intermediate Data'!$W98,0))))</f>
        <v>N/A</v>
      </c>
      <c r="AM98" s="91" t="str">
        <f ca="1">IF($W98="","",IF(OFFSET(Q$53,'Intermediate Data'!$W98,0)=-98,"N/A",IF(OFFSET(Q$53,'Intermediate Data'!$W98,0)=-99,"N/A",OFFSET(Q$53,'Intermediate Data'!$W98,0))))</f>
        <v/>
      </c>
      <c r="AN98" s="91" t="str">
        <f ca="1">IF($W98="","",IF(OFFSET(R$53,'Intermediate Data'!$W98,0)=-98,"Not published",IF(OFFSET(R$53,'Intermediate Data'!$W98,0)=-99,"No spec",OFFSET(R$53,'Intermediate Data'!$W98,0))))</f>
        <v>No spec</v>
      </c>
      <c r="AO98" s="91" t="str">
        <f ca="1">IF($W98="","",IF(OFFSET(S$53,'Intermediate Data'!$W98,0)=-98,"Unknown",IF(OFFSET(S$53,'Intermediate Data'!$W98,0)=-99,"No spec",OFFSET(S$53,'Intermediate Data'!$W98,0))))</f>
        <v>No spec</v>
      </c>
      <c r="AR98" s="113" t="str">
        <f>IF(AND(DATA!$F49='Intermediate Data'!$AV$46,DATA!$E49="Tier 1"),IF(OR($AU$47=0,$AU$46=1),DATA!A49,IF(AND($AU$47=1,INDEX('Intermediate Data'!$AV$25:$AV$42,MATCH(DATA!$B49,'Intermediate Data'!$AU$25:$AU$42,0))=TRUE),DATA!A49,"")),"")</f>
        <v/>
      </c>
      <c r="AS98" s="113" t="str">
        <f>IF($AR98="","",DATA!B49)</f>
        <v/>
      </c>
      <c r="AT98" s="113" t="str">
        <f>IF(OR($AR98="",DATA!BF49=""),"",DATA!BF49)</f>
        <v/>
      </c>
      <c r="AU98" s="113" t="str">
        <f>IF(OR($AR98="",DATA!BH49=""),"",DATA!BH49)</f>
        <v/>
      </c>
      <c r="AV98" s="113" t="str">
        <f>IF(OR($AR98="",DATA!BI49=""),"",DATA!BI49)</f>
        <v/>
      </c>
      <c r="AW98" s="113" t="str">
        <f>IF(OR($AR98="",DATA!BJ49=""),"",DATA!BJ49)</f>
        <v/>
      </c>
      <c r="AX98" s="113" t="str">
        <f>IF(OR($AR98="",DATA!BK49=""),"",DATA!BK49)</f>
        <v/>
      </c>
      <c r="AY98" s="113" t="str">
        <f>IF($AR98="","",DATA!BO49)</f>
        <v/>
      </c>
      <c r="AZ98" s="113" t="str">
        <f>IF($AR98="","",DATA!BP49)</f>
        <v/>
      </c>
      <c r="BA98" s="113" t="str">
        <f>IF($AR98="","",DATA!BQ49)</f>
        <v/>
      </c>
      <c r="BB98" s="113" t="str">
        <f>IF($AR98="","",DATA!BR49)</f>
        <v/>
      </c>
      <c r="BC98" s="113" t="str">
        <f>IF($AR98="","",DATA!BS49)</f>
        <v/>
      </c>
      <c r="BD98" s="113" t="str">
        <f>IF($AR98="","",DATA!BE49)</f>
        <v/>
      </c>
      <c r="BE98" s="113" t="str">
        <f>IF($AR98="","",DATA!CD49)</f>
        <v/>
      </c>
      <c r="BF98" s="113" t="str">
        <f>IF($AR98="","",DATA!CF49)</f>
        <v/>
      </c>
      <c r="BG98" s="113" t="str">
        <f>IF($AR98="","",DATA!CG49)</f>
        <v/>
      </c>
      <c r="BH98" s="113" t="str">
        <f>IF($AR98="","",DATA!CI49)</f>
        <v/>
      </c>
      <c r="BI98" s="113" t="str">
        <f>IF($AR98="","",DATA!CK49)</f>
        <v/>
      </c>
      <c r="BJ98" s="179" t="str">
        <f>IF($AR98="","",DATA!CL49)</f>
        <v/>
      </c>
      <c r="BK98" s="179" t="str">
        <f>IF($AR98="","",DATA!CN49)</f>
        <v/>
      </c>
      <c r="BL98" s="114" t="str">
        <f t="shared" si="11"/>
        <v/>
      </c>
      <c r="BM98" s="91" t="str">
        <f t="shared" ca="1" si="15"/>
        <v/>
      </c>
      <c r="BN98" s="100" t="str">
        <f t="shared" si="12"/>
        <v/>
      </c>
      <c r="BO98" s="91" t="str">
        <f t="shared" ca="1" si="13"/>
        <v/>
      </c>
      <c r="BP98" s="91" t="str">
        <f t="shared" ca="1" si="14"/>
        <v/>
      </c>
      <c r="BR98" s="91" t="str">
        <f ca="1">IF($BP98="","",IF(OFFSET(AS$53,'Intermediate Data'!$BP98,0)=-98,"Unknown",IF(OFFSET(AS$53,'Intermediate Data'!$BP98,0)=-99,"N/A",OFFSET(AS$53,'Intermediate Data'!$BP98,0))))</f>
        <v/>
      </c>
      <c r="BS98" s="91" t="str">
        <f ca="1">IF($BP98="","",IF(OFFSET(AT$53,'Intermediate Data'!$BP98,0)=-98,"Not collected",IF(OFFSET(AT$53,'Intermediate Data'!$BP98,0)=-99,"N/A",OFFSET(AT$53,'Intermediate Data'!$BP98,0))))</f>
        <v/>
      </c>
      <c r="BT98" s="91" t="str">
        <f ca="1">IF($BP98="","",IF(OFFSET(AU$53,'Intermediate Data'!$BP98,0)=-98,"Unknown",IF(OFFSET(AU$53,'Intermediate Data'!$BP98,0)=-99,"N/A",OFFSET(AU$53,'Intermediate Data'!$BP98,0))))</f>
        <v/>
      </c>
      <c r="BU98" s="127" t="str">
        <f ca="1">IF($BP98="","",IF(OFFSET(AV$53,'Intermediate Data'!$BP98,0)=-98,"Unknown",IF(OFFSET(AV$53,'Intermediate Data'!$BP98,0)=-99,"No spec",OFFSET(AV$53,'Intermediate Data'!$BP98,0))))</f>
        <v/>
      </c>
      <c r="BV98" s="127" t="str">
        <f ca="1">IF($BP98="","",IF(OFFSET(AW$53,'Intermediate Data'!$BP98,0)=-98,"Unknown",IF(OFFSET(AW$53,'Intermediate Data'!$BP98,0)=-99,"N/A",OFFSET(AW$53,'Intermediate Data'!$BP98,0))))</f>
        <v/>
      </c>
      <c r="BW98" s="91" t="str">
        <f ca="1">IF($BP98="","",IF(OFFSET(AX$53,'Intermediate Data'!$BP98,0)=-98,"Unknown",IF(OFFSET(AX$53,'Intermediate Data'!$BP98,0)=-99,"N/A",OFFSET(AX$53,'Intermediate Data'!$BP98,0))))</f>
        <v/>
      </c>
      <c r="BX98" s="91" t="str">
        <f ca="1">IF($BP98="","",IF(OFFSET(AY$53,'Intermediate Data'!$BP98,$AU$48)=-98,"Unknown",IF(OFFSET(AY$53,'Intermediate Data'!$BP98,$AU$48)=-99,"N/A",OFFSET(AY$53,'Intermediate Data'!$BP98,$AU$48))))</f>
        <v/>
      </c>
      <c r="BY98" s="91" t="str">
        <f ca="1">IF($BP98="","",IF(OFFSET(BD$53,'Intermediate Data'!$BP98,0)=-98,"Not published",IF(OFFSET(BD$53,'Intermediate Data'!$BP98,0)=-99,"No spec",OFFSET(BD$53,'Intermediate Data'!$BP98,0))))</f>
        <v/>
      </c>
      <c r="BZ98" s="115" t="str">
        <f ca="1">IF($BP98="","",IF(OFFSET(BE$53,'Intermediate Data'!$BP98,0)=-98,"Unknown",IF(OFFSET(BE$53,'Intermediate Data'!$BP98,0)=-99,"N/A",OFFSET(BE$53,'Intermediate Data'!$BP98,0))))</f>
        <v/>
      </c>
      <c r="CA98" s="115" t="str">
        <f ca="1">IF($BP98="","",IF(OFFSET(BF$53,'Intermediate Data'!$BP98,0)=-98,"Unknown",IF(OFFSET(BF$53,'Intermediate Data'!$BP98,0)=-99,"N/A",OFFSET(BF$53,'Intermediate Data'!$BP98,0))))</f>
        <v/>
      </c>
      <c r="CB98" s="115" t="str">
        <f ca="1">IF($BP98="","",IF(OFFSET(BG$53,'Intermediate Data'!$BP98,0)=-98,"Unknown",IF(OFFSET(BG$53,'Intermediate Data'!$BP98,0)=-99,"N/A",OFFSET(BG$53,'Intermediate Data'!$BP98,0))))</f>
        <v/>
      </c>
      <c r="CC98" s="115" t="str">
        <f ca="1">IF($BP98="","",IF(OFFSET(BH$53,'Intermediate Data'!$BP98,0)=-98,"Unknown",IF(OFFSET(BH$53,'Intermediate Data'!$BP98,0)=-99,"N/A",OFFSET(BH$53,'Intermediate Data'!$BP98,0))))</f>
        <v/>
      </c>
      <c r="CD98" s="115" t="str">
        <f ca="1">IF($BP98="","",IF(OFFSET(BI$53,'Intermediate Data'!$BP98,0)=-98,"Unknown",IF(OFFSET(BI$53,'Intermediate Data'!$BP98,0)=-99,"N/A",OFFSET(BI$53,'Intermediate Data'!$BP98,0))))</f>
        <v/>
      </c>
      <c r="CE98" s="115" t="str">
        <f ca="1">IF($BP98="","",IF(OFFSET(BJ$53,'Intermediate Data'!$BP98,0)=-98,"Unknown",IF(OFFSET(BJ$53,'Intermediate Data'!$BP98,0)=-99,"N/A",OFFSET(BJ$53,'Intermediate Data'!$BP98,0))))</f>
        <v/>
      </c>
      <c r="CF98" s="115" t="str">
        <f ca="1">IF($BP98="","",IF(OFFSET(BK$53,'Intermediate Data'!$BP98,0)=-98,"Unknown",IF(OFFSET(BK$53,'Intermediate Data'!$BP98,0)=-99,"N/A",OFFSET(BK$53,'Intermediate Data'!$BP98,0))))</f>
        <v/>
      </c>
      <c r="CG98" s="115" t="str">
        <f ca="1">IF($BP98="","",IF(OFFSET(BL$53,'Intermediate Data'!$BP98,0)=-98,"Unknown",IF(OFFSET(BL$53,'Intermediate Data'!$BP98,0)=-99,"N/A",OFFSET(BL$53,'Intermediate Data'!$BP98,0))))</f>
        <v/>
      </c>
    </row>
    <row r="99" spans="1:85" x14ac:dyDescent="0.2">
      <c r="A99" s="91">
        <f>IF(DATA!F50='Intermediate Data'!$E$46,IF(OR($E$47=$C$27,$E$46=$B$4),DATA!A50,IF($G$47=DATA!D50,DATA!A50,"")),"")</f>
        <v>46</v>
      </c>
      <c r="B99" s="91">
        <f>IF($A99="","",DATA!CS50)</f>
        <v>10</v>
      </c>
      <c r="C99" s="91" t="str">
        <f>IF($A99="","",DATA!B50)</f>
        <v>Waffle maker</v>
      </c>
      <c r="D99" s="91">
        <f ca="1">IF($A99="","",OFFSET(DATA!$G50,0,($D$48*5)))</f>
        <v>-99</v>
      </c>
      <c r="E99" s="91">
        <f ca="1">IF($A99="","",OFFSET(DATA!$G50,0,($D$48*5)+1))</f>
        <v>-99</v>
      </c>
      <c r="F99" s="91">
        <f ca="1">IF($A99="","",OFFSET(DATA!$G50,0,($D$48*5)+2))</f>
        <v>-99</v>
      </c>
      <c r="G99" s="91">
        <f ca="1">IF($A99="","",OFFSET(DATA!$G50,0,($D$48*5)+3))</f>
        <v>-99</v>
      </c>
      <c r="H99" s="91">
        <f ca="1">IF($A99="","",OFFSET(DATA!$G50,0,($D$48*5)+4))</f>
        <v>-99</v>
      </c>
      <c r="I99" s="91">
        <f t="shared" ca="1" si="3"/>
        <v>-99</v>
      </c>
      <c r="J99" s="91" t="str">
        <f t="shared" ca="1" si="4"/>
        <v/>
      </c>
      <c r="K99" s="91">
        <f ca="1">IF($A99="","",OFFSET(DATA!$AF50,0,($D$48*5)))</f>
        <v>-99</v>
      </c>
      <c r="L99" s="91">
        <f ca="1">IF($A99="","",OFFSET(DATA!$AF50,0,($D$48*5)+1))</f>
        <v>-99</v>
      </c>
      <c r="M99" s="91">
        <f ca="1">IF($A99="","",OFFSET(DATA!$AF50,0,($D$48*5)+2))</f>
        <v>-99</v>
      </c>
      <c r="N99" s="91">
        <f ca="1">IF($A99="","",OFFSET(DATA!$AF50,0,($D$48*5)+3))</f>
        <v>-99</v>
      </c>
      <c r="O99" s="91">
        <f ca="1">IF($A99="","",OFFSET(DATA!$AF50,0,($D$48*5)+4))</f>
        <v>-99</v>
      </c>
      <c r="P99" s="91">
        <f t="shared" ca="1" si="5"/>
        <v>-99</v>
      </c>
      <c r="Q99" s="91" t="str">
        <f t="shared" ca="1" si="6"/>
        <v/>
      </c>
      <c r="R99" s="91">
        <f>IF($A99="","",DATA!BE50)</f>
        <v>-99</v>
      </c>
      <c r="S99" s="91">
        <f>IF($A99="","",DATA!BI50)</f>
        <v>-99</v>
      </c>
      <c r="T99" s="91">
        <f t="shared" ca="1" si="7"/>
        <v>-99</v>
      </c>
      <c r="U99" s="100">
        <f t="shared" ca="1" si="8"/>
        <v>-99.009899999010003</v>
      </c>
      <c r="V99" s="113">
        <f t="shared" ca="1" si="9"/>
        <v>4.2009251539918073E-2</v>
      </c>
      <c r="W99" s="91">
        <f t="shared" ca="1" si="10"/>
        <v>11</v>
      </c>
      <c r="Y99" s="91" t="str">
        <f ca="1">IF($W99="","",IF(OFFSET(C$53,'Intermediate Data'!$W99,0)=-98,"Unknown",IF(OFFSET(C$53,'Intermediate Data'!$W99,0)=-99,"N/A",OFFSET(C$53,'Intermediate Data'!$W99,0))))</f>
        <v>Hot tub/Spa - Electric</v>
      </c>
      <c r="Z99" s="91" t="str">
        <f ca="1">IF($W99="","",IF(OFFSET(D$53,'Intermediate Data'!$W99,0)=-98,"N/A",IF(OFFSET(D$53,'Intermediate Data'!$W99,0)=-99,"N/A",OFFSET(D$53,'Intermediate Data'!$W99,0))))</f>
        <v>N/A</v>
      </c>
      <c r="AA99" s="91">
        <f ca="1">IF($W99="","",IF(OFFSET(E$53,'Intermediate Data'!$W99,0)=-98,"N/A",IF(OFFSET(E$53,'Intermediate Data'!$W99,0)=-99,"N/A",OFFSET(E$53,'Intermediate Data'!$W99,0))))</f>
        <v>9.3362613442261322E-2</v>
      </c>
      <c r="AB99" s="91">
        <f ca="1">IF($W99="","",IF(OFFSET(F$53,'Intermediate Data'!$W99,0)=-98,"N/A",IF(OFFSET(F$53,'Intermediate Data'!$W99,0)=-99,"N/A",OFFSET(F$53,'Intermediate Data'!$W99,0))))</f>
        <v>3.04E-2</v>
      </c>
      <c r="AC99" s="91">
        <f ca="1">IF($W99="","",IF(OFFSET(G$53,'Intermediate Data'!$W99,0)=-98,"N/A",IF(OFFSET(G$53,'Intermediate Data'!$W99,0)=-99,"N/A",OFFSET(G$53,'Intermediate Data'!$W99,0))))</f>
        <v>0.1074153783658072</v>
      </c>
      <c r="AD99" s="91">
        <f ca="1">IF($W99="","",IF(OFFSET(H$53,'Intermediate Data'!$W99,0)=-98,"N/A",IF(OFFSET(H$53,'Intermediate Data'!$W99,0)=-99,"N/A",OFFSET(H$53,'Intermediate Data'!$W99,0))))</f>
        <v>4.6955999999999998E-2</v>
      </c>
      <c r="AE99" s="91">
        <f ca="1">IF($W99="","",IF(OFFSET(I$53,'Intermediate Data'!$W99,0)=-98,"N/A",IF(OFFSET(I$53,'Intermediate Data'!$W99,0)=-99,"N/A",OFFSET(I$53,'Intermediate Data'!$W99,0))))</f>
        <v>4.6955999999999998E-2</v>
      </c>
      <c r="AF99" s="91" t="str">
        <f ca="1">IF($W99="","",IF(OFFSET(J$53,'Intermediate Data'!$W99,0)=-98,"N/A",IF(OFFSET(J$53,'Intermediate Data'!$W99,0)=-99,"N/A",OFFSET(J$53,'Intermediate Data'!$W99,0))))</f>
        <v>CLASS</v>
      </c>
      <c r="AG99" s="91" t="str">
        <f ca="1">IF($W99="","",IF(OFFSET(K$53,'Intermediate Data'!$W99,0)=-98,"N/A",IF(OFFSET(K$53,'Intermediate Data'!$W99,0)=-99,"N/A",OFFSET(K$53,'Intermediate Data'!$W99,0))))</f>
        <v>N/A</v>
      </c>
      <c r="AH99" s="91" t="str">
        <f ca="1">IF($W99="","",IF(OFFSET(L$53,'Intermediate Data'!$W99,0)=-98,"N/A",IF(OFFSET(L$53,'Intermediate Data'!$W99,0)=-99,"N/A",OFFSET(L$53,'Intermediate Data'!$W99,0))))</f>
        <v>N/A</v>
      </c>
      <c r="AI99" s="91" t="str">
        <f ca="1">IF($W99="","",IF(OFFSET(M$53,'Intermediate Data'!$W99,0)=-98,"N/A",IF(OFFSET(M$53,'Intermediate Data'!$W99,0)=-99,"N/A",OFFSET(M$53,'Intermediate Data'!$W99,0))))</f>
        <v>N/A</v>
      </c>
      <c r="AJ99" s="91" t="str">
        <f ca="1">IF($W99="","",IF(OFFSET(N$53,'Intermediate Data'!$W99,0)=-98,"N/A",IF(OFFSET(N$53,'Intermediate Data'!$W99,0)=-99,"N/A",OFFSET(N$53,'Intermediate Data'!$W99,0))))</f>
        <v>N/A</v>
      </c>
      <c r="AK99" s="91" t="str">
        <f ca="1">IF($W99="","",IF(OFFSET(O$53,'Intermediate Data'!$W99,0)=-98,"N/A",IF(OFFSET(O$53,'Intermediate Data'!$W99,0)=-99,"N/A",OFFSET(O$53,'Intermediate Data'!$W99,0))))</f>
        <v>N/A</v>
      </c>
      <c r="AL99" s="91" t="str">
        <f ca="1">IF($W99="","",IF(OFFSET(P$53,'Intermediate Data'!$W99,0)=-98,"N/A",IF(OFFSET(P$53,'Intermediate Data'!$W99,0)=-99,"N/A",OFFSET(P$53,'Intermediate Data'!$W99,0))))</f>
        <v>N/A</v>
      </c>
      <c r="AM99" s="91" t="str">
        <f ca="1">IF($W99="","",IF(OFFSET(Q$53,'Intermediate Data'!$W99,0)=-98,"N/A",IF(OFFSET(Q$53,'Intermediate Data'!$W99,0)=-99,"N/A",OFFSET(Q$53,'Intermediate Data'!$W99,0))))</f>
        <v/>
      </c>
      <c r="AN99" s="91" t="str">
        <f ca="1">IF($W99="","",IF(OFFSET(R$53,'Intermediate Data'!$W99,0)=-98,"Not published",IF(OFFSET(R$53,'Intermediate Data'!$W99,0)=-99,"No spec",OFFSET(R$53,'Intermediate Data'!$W99,0))))</f>
        <v>No spec</v>
      </c>
      <c r="AO99" s="91" t="str">
        <f ca="1">IF($W99="","",IF(OFFSET(S$53,'Intermediate Data'!$W99,0)=-98,"Unknown",IF(OFFSET(S$53,'Intermediate Data'!$W99,0)=-99,"No spec",OFFSET(S$53,'Intermediate Data'!$W99,0))))</f>
        <v>No spec</v>
      </c>
      <c r="AR99" s="113" t="str">
        <f>IF(AND(DATA!$F50='Intermediate Data'!$AV$46,DATA!$E50="Tier 1"),IF(OR($AU$47=0,$AU$46=1),DATA!A50,IF(AND($AU$47=1,INDEX('Intermediate Data'!$AV$25:$AV$42,MATCH(DATA!$B50,'Intermediate Data'!$AU$25:$AU$42,0))=TRUE),DATA!A50,"")),"")</f>
        <v/>
      </c>
      <c r="AS99" s="113" t="str">
        <f>IF($AR99="","",DATA!B50)</f>
        <v/>
      </c>
      <c r="AT99" s="113" t="str">
        <f>IF(OR($AR99="",DATA!BF50=""),"",DATA!BF50)</f>
        <v/>
      </c>
      <c r="AU99" s="113" t="str">
        <f>IF(OR($AR99="",DATA!BH50=""),"",DATA!BH50)</f>
        <v/>
      </c>
      <c r="AV99" s="113" t="str">
        <f>IF(OR($AR99="",DATA!BI50=""),"",DATA!BI50)</f>
        <v/>
      </c>
      <c r="AW99" s="113" t="str">
        <f>IF(OR($AR99="",DATA!BJ50=""),"",DATA!BJ50)</f>
        <v/>
      </c>
      <c r="AX99" s="113" t="str">
        <f>IF(OR($AR99="",DATA!BK50=""),"",DATA!BK50)</f>
        <v/>
      </c>
      <c r="AY99" s="113" t="str">
        <f>IF($AR99="","",DATA!BO50)</f>
        <v/>
      </c>
      <c r="AZ99" s="113" t="str">
        <f>IF($AR99="","",DATA!BP50)</f>
        <v/>
      </c>
      <c r="BA99" s="113" t="str">
        <f>IF($AR99="","",DATA!BQ50)</f>
        <v/>
      </c>
      <c r="BB99" s="113" t="str">
        <f>IF($AR99="","",DATA!BR50)</f>
        <v/>
      </c>
      <c r="BC99" s="113" t="str">
        <f>IF($AR99="","",DATA!BS50)</f>
        <v/>
      </c>
      <c r="BD99" s="113" t="str">
        <f>IF($AR99="","",DATA!BE50)</f>
        <v/>
      </c>
      <c r="BE99" s="113" t="str">
        <f>IF($AR99="","",DATA!CD50)</f>
        <v/>
      </c>
      <c r="BF99" s="113" t="str">
        <f>IF($AR99="","",DATA!CF50)</f>
        <v/>
      </c>
      <c r="BG99" s="113" t="str">
        <f>IF($AR99="","",DATA!CG50)</f>
        <v/>
      </c>
      <c r="BH99" s="113" t="str">
        <f>IF($AR99="","",DATA!CI50)</f>
        <v/>
      </c>
      <c r="BI99" s="113" t="str">
        <f>IF($AR99="","",DATA!CK50)</f>
        <v/>
      </c>
      <c r="BJ99" s="179" t="str">
        <f>IF($AR99="","",DATA!CL50)</f>
        <v/>
      </c>
      <c r="BK99" s="179" t="str">
        <f>IF($AR99="","",DATA!CN50)</f>
        <v/>
      </c>
      <c r="BL99" s="114" t="str">
        <f t="shared" si="11"/>
        <v/>
      </c>
      <c r="BM99" s="91" t="str">
        <f t="shared" ca="1" si="15"/>
        <v/>
      </c>
      <c r="BN99" s="100" t="str">
        <f t="shared" si="12"/>
        <v/>
      </c>
      <c r="BO99" s="91" t="str">
        <f t="shared" ca="1" si="13"/>
        <v/>
      </c>
      <c r="BP99" s="91" t="str">
        <f t="shared" ca="1" si="14"/>
        <v/>
      </c>
      <c r="BR99" s="91" t="str">
        <f ca="1">IF($BP99="","",IF(OFFSET(AS$53,'Intermediate Data'!$BP99,0)=-98,"Unknown",IF(OFFSET(AS$53,'Intermediate Data'!$BP99,0)=-99,"N/A",OFFSET(AS$53,'Intermediate Data'!$BP99,0))))</f>
        <v/>
      </c>
      <c r="BS99" s="91" t="str">
        <f ca="1">IF($BP99="","",IF(OFFSET(AT$53,'Intermediate Data'!$BP99,0)=-98,"Not collected",IF(OFFSET(AT$53,'Intermediate Data'!$BP99,0)=-99,"N/A",OFFSET(AT$53,'Intermediate Data'!$BP99,0))))</f>
        <v/>
      </c>
      <c r="BT99" s="91" t="str">
        <f ca="1">IF($BP99="","",IF(OFFSET(AU$53,'Intermediate Data'!$BP99,0)=-98,"Unknown",IF(OFFSET(AU$53,'Intermediate Data'!$BP99,0)=-99,"N/A",OFFSET(AU$53,'Intermediate Data'!$BP99,0))))</f>
        <v/>
      </c>
      <c r="BU99" s="127" t="str">
        <f ca="1">IF($BP99="","",IF(OFFSET(AV$53,'Intermediate Data'!$BP99,0)=-98,"Unknown",IF(OFFSET(AV$53,'Intermediate Data'!$BP99,0)=-99,"No spec",OFFSET(AV$53,'Intermediate Data'!$BP99,0))))</f>
        <v/>
      </c>
      <c r="BV99" s="127" t="str">
        <f ca="1">IF($BP99="","",IF(OFFSET(AW$53,'Intermediate Data'!$BP99,0)=-98,"Unknown",IF(OFFSET(AW$53,'Intermediate Data'!$BP99,0)=-99,"N/A",OFFSET(AW$53,'Intermediate Data'!$BP99,0))))</f>
        <v/>
      </c>
      <c r="BW99" s="91" t="str">
        <f ca="1">IF($BP99="","",IF(OFFSET(AX$53,'Intermediate Data'!$BP99,0)=-98,"Unknown",IF(OFFSET(AX$53,'Intermediate Data'!$BP99,0)=-99,"N/A",OFFSET(AX$53,'Intermediate Data'!$BP99,0))))</f>
        <v/>
      </c>
      <c r="BX99" s="91" t="str">
        <f ca="1">IF($BP99="","",IF(OFFSET(AY$53,'Intermediate Data'!$BP99,$AU$48)=-98,"Unknown",IF(OFFSET(AY$53,'Intermediate Data'!$BP99,$AU$48)=-99,"N/A",OFFSET(AY$53,'Intermediate Data'!$BP99,$AU$48))))</f>
        <v/>
      </c>
      <c r="BY99" s="91" t="str">
        <f ca="1">IF($BP99="","",IF(OFFSET(BD$53,'Intermediate Data'!$BP99,0)=-98,"Not published",IF(OFFSET(BD$53,'Intermediate Data'!$BP99,0)=-99,"No spec",OFFSET(BD$53,'Intermediate Data'!$BP99,0))))</f>
        <v/>
      </c>
      <c r="BZ99" s="115" t="str">
        <f ca="1">IF($BP99="","",IF(OFFSET(BE$53,'Intermediate Data'!$BP99,0)=-98,"Unknown",IF(OFFSET(BE$53,'Intermediate Data'!$BP99,0)=-99,"N/A",OFFSET(BE$53,'Intermediate Data'!$BP99,0))))</f>
        <v/>
      </c>
      <c r="CA99" s="115" t="str">
        <f ca="1">IF($BP99="","",IF(OFFSET(BF$53,'Intermediate Data'!$BP99,0)=-98,"Unknown",IF(OFFSET(BF$53,'Intermediate Data'!$BP99,0)=-99,"N/A",OFFSET(BF$53,'Intermediate Data'!$BP99,0))))</f>
        <v/>
      </c>
      <c r="CB99" s="115" t="str">
        <f ca="1">IF($BP99="","",IF(OFFSET(BG$53,'Intermediate Data'!$BP99,0)=-98,"Unknown",IF(OFFSET(BG$53,'Intermediate Data'!$BP99,0)=-99,"N/A",OFFSET(BG$53,'Intermediate Data'!$BP99,0))))</f>
        <v/>
      </c>
      <c r="CC99" s="115" t="str">
        <f ca="1">IF($BP99="","",IF(OFFSET(BH$53,'Intermediate Data'!$BP99,0)=-98,"Unknown",IF(OFFSET(BH$53,'Intermediate Data'!$BP99,0)=-99,"N/A",OFFSET(BH$53,'Intermediate Data'!$BP99,0))))</f>
        <v/>
      </c>
      <c r="CD99" s="115" t="str">
        <f ca="1">IF($BP99="","",IF(OFFSET(BI$53,'Intermediate Data'!$BP99,0)=-98,"Unknown",IF(OFFSET(BI$53,'Intermediate Data'!$BP99,0)=-99,"N/A",OFFSET(BI$53,'Intermediate Data'!$BP99,0))))</f>
        <v/>
      </c>
      <c r="CE99" s="115" t="str">
        <f ca="1">IF($BP99="","",IF(OFFSET(BJ$53,'Intermediate Data'!$BP99,0)=-98,"Unknown",IF(OFFSET(BJ$53,'Intermediate Data'!$BP99,0)=-99,"N/A",OFFSET(BJ$53,'Intermediate Data'!$BP99,0))))</f>
        <v/>
      </c>
      <c r="CF99" s="115" t="str">
        <f ca="1">IF($BP99="","",IF(OFFSET(BK$53,'Intermediate Data'!$BP99,0)=-98,"Unknown",IF(OFFSET(BK$53,'Intermediate Data'!$BP99,0)=-99,"N/A",OFFSET(BK$53,'Intermediate Data'!$BP99,0))))</f>
        <v/>
      </c>
      <c r="CG99" s="115" t="str">
        <f ca="1">IF($BP99="","",IF(OFFSET(BL$53,'Intermediate Data'!$BP99,0)=-98,"Unknown",IF(OFFSET(BL$53,'Intermediate Data'!$BP99,0)=-99,"N/A",OFFSET(BL$53,'Intermediate Data'!$BP99,0))))</f>
        <v/>
      </c>
    </row>
    <row r="100" spans="1:85" x14ac:dyDescent="0.2">
      <c r="A100" s="91">
        <f>IF(DATA!F51='Intermediate Data'!$E$46,IF(OR($E$47=$C$27,$E$46=$B$4),DATA!A51,IF($G$47=DATA!D51,DATA!A51,"")),"")</f>
        <v>47</v>
      </c>
      <c r="B100" s="91">
        <f>IF($A100="","",DATA!CS51)</f>
        <v>9</v>
      </c>
      <c r="C100" s="91" t="str">
        <f>IF($A100="","",DATA!B51)</f>
        <v>Warmer - Baby bottle/Food</v>
      </c>
      <c r="D100" s="91">
        <f ca="1">IF($A100="","",OFFSET(DATA!$G51,0,($D$48*5)))</f>
        <v>-99</v>
      </c>
      <c r="E100" s="91">
        <f ca="1">IF($A100="","",OFFSET(DATA!$G51,0,($D$48*5)+1))</f>
        <v>-99</v>
      </c>
      <c r="F100" s="91">
        <f ca="1">IF($A100="","",OFFSET(DATA!$G51,0,($D$48*5)+2))</f>
        <v>-99</v>
      </c>
      <c r="G100" s="91">
        <f ca="1">IF($A100="","",OFFSET(DATA!$G51,0,($D$48*5)+3))</f>
        <v>-99</v>
      </c>
      <c r="H100" s="91">
        <f ca="1">IF($A100="","",OFFSET(DATA!$G51,0,($D$48*5)+4))</f>
        <v>-99</v>
      </c>
      <c r="I100" s="91">
        <f t="shared" ca="1" si="3"/>
        <v>-99</v>
      </c>
      <c r="J100" s="91" t="str">
        <f t="shared" ca="1" si="4"/>
        <v/>
      </c>
      <c r="K100" s="91">
        <f ca="1">IF($A100="","",OFFSET(DATA!$AF51,0,($D$48*5)))</f>
        <v>-99</v>
      </c>
      <c r="L100" s="91">
        <f ca="1">IF($A100="","",OFFSET(DATA!$AF51,0,($D$48*5)+1))</f>
        <v>-99</v>
      </c>
      <c r="M100" s="91">
        <f ca="1">IF($A100="","",OFFSET(DATA!$AF51,0,($D$48*5)+2))</f>
        <v>-99</v>
      </c>
      <c r="N100" s="91">
        <f ca="1">IF($A100="","",OFFSET(DATA!$AF51,0,($D$48*5)+3))</f>
        <v>-99</v>
      </c>
      <c r="O100" s="91">
        <f ca="1">IF($A100="","",OFFSET(DATA!$AF51,0,($D$48*5)+4))</f>
        <v>-99</v>
      </c>
      <c r="P100" s="91">
        <f t="shared" ca="1" si="5"/>
        <v>-99</v>
      </c>
      <c r="Q100" s="91" t="str">
        <f t="shared" ca="1" si="6"/>
        <v/>
      </c>
      <c r="R100" s="91">
        <f>IF($A100="","",DATA!BE51)</f>
        <v>-99</v>
      </c>
      <c r="S100" s="91">
        <f>IF($A100="","",DATA!BI51)</f>
        <v>-99</v>
      </c>
      <c r="T100" s="91">
        <f t="shared" ca="1" si="7"/>
        <v>-99</v>
      </c>
      <c r="U100" s="100">
        <f t="shared" ca="1" si="8"/>
        <v>-99.009899998999998</v>
      </c>
      <c r="V100" s="113">
        <f t="shared" ca="1" si="9"/>
        <v>3.6834084007606967E-2</v>
      </c>
      <c r="W100" s="91">
        <f t="shared" ca="1" si="10"/>
        <v>74</v>
      </c>
      <c r="Y100" s="91" t="str">
        <f ca="1">IF($W100="","",IF(OFFSET(C$53,'Intermediate Data'!$W100,0)=-98,"Unknown",IF(OFFSET(C$53,'Intermediate Data'!$W100,0)=-99,"N/A",OFFSET(C$53,'Intermediate Data'!$W100,0))))</f>
        <v>Humidifier</v>
      </c>
      <c r="Z100" s="91" t="str">
        <f ca="1">IF($W100="","",IF(OFFSET(D$53,'Intermediate Data'!$W100,0)=-98,"N/A",IF(OFFSET(D$53,'Intermediate Data'!$W100,0)=-99,"N/A",OFFSET(D$53,'Intermediate Data'!$W100,0))))</f>
        <v>N/A</v>
      </c>
      <c r="AA100" s="91">
        <f ca="1">IF($W100="","",IF(OFFSET(E$53,'Intermediate Data'!$W100,0)=-98,"N/A",IF(OFFSET(E$53,'Intermediate Data'!$W100,0)=-99,"N/A",OFFSET(E$53,'Intermediate Data'!$W100,0))))</f>
        <v>4.3762746484937595E-2</v>
      </c>
      <c r="AB100" s="91" t="str">
        <f ca="1">IF($W100="","",IF(OFFSET(F$53,'Intermediate Data'!$W100,0)=-98,"N/A",IF(OFFSET(F$53,'Intermediate Data'!$W100,0)=-99,"N/A",OFFSET(F$53,'Intermediate Data'!$W100,0))))</f>
        <v>N/A</v>
      </c>
      <c r="AC100" s="91" t="str">
        <f ca="1">IF($W100="","",IF(OFFSET(G$53,'Intermediate Data'!$W100,0)=-98,"N/A",IF(OFFSET(G$53,'Intermediate Data'!$W100,0)=-99,"N/A",OFFSET(G$53,'Intermediate Data'!$W100,0))))</f>
        <v>N/A</v>
      </c>
      <c r="AD100" s="91" t="str">
        <f ca="1">IF($W100="","",IF(OFFSET(H$53,'Intermediate Data'!$W100,0)=-98,"N/A",IF(OFFSET(H$53,'Intermediate Data'!$W100,0)=-99,"N/A",OFFSET(H$53,'Intermediate Data'!$W100,0))))</f>
        <v>N/A</v>
      </c>
      <c r="AE100" s="91">
        <f ca="1">IF($W100="","",IF(OFFSET(I$53,'Intermediate Data'!$W100,0)=-98,"N/A",IF(OFFSET(I$53,'Intermediate Data'!$W100,0)=-99,"N/A",OFFSET(I$53,'Intermediate Data'!$W100,0))))</f>
        <v>4.3762746484937595E-2</v>
      </c>
      <c r="AF100" s="91" t="str">
        <f ca="1">IF($W100="","",IF(OFFSET(J$53,'Intermediate Data'!$W100,0)=-98,"N/A",IF(OFFSET(J$53,'Intermediate Data'!$W100,0)=-99,"N/A",OFFSET(J$53,'Intermediate Data'!$W100,0))))</f>
        <v>RASS</v>
      </c>
      <c r="AG100" s="91" t="str">
        <f ca="1">IF($W100="","",IF(OFFSET(K$53,'Intermediate Data'!$W100,0)=-98,"N/A",IF(OFFSET(K$53,'Intermediate Data'!$W100,0)=-99,"N/A",OFFSET(K$53,'Intermediate Data'!$W100,0))))</f>
        <v>N/A</v>
      </c>
      <c r="AH100" s="91">
        <f ca="1">IF($W100="","",IF(OFFSET(L$53,'Intermediate Data'!$W100,0)=-98,"N/A",IF(OFFSET(L$53,'Intermediate Data'!$W100,0)=-99,"N/A",OFFSET(L$53,'Intermediate Data'!$W100,0))))</f>
        <v>4.6099773967094367E-2</v>
      </c>
      <c r="AI100" s="91" t="str">
        <f ca="1">IF($W100="","",IF(OFFSET(M$53,'Intermediate Data'!$W100,0)=-98,"N/A",IF(OFFSET(M$53,'Intermediate Data'!$W100,0)=-99,"N/A",OFFSET(M$53,'Intermediate Data'!$W100,0))))</f>
        <v>N/A</v>
      </c>
      <c r="AJ100" s="91" t="str">
        <f ca="1">IF($W100="","",IF(OFFSET(N$53,'Intermediate Data'!$W100,0)=-98,"N/A",IF(OFFSET(N$53,'Intermediate Data'!$W100,0)=-99,"N/A",OFFSET(N$53,'Intermediate Data'!$W100,0))))</f>
        <v>N/A</v>
      </c>
      <c r="AK100" s="91" t="str">
        <f ca="1">IF($W100="","",IF(OFFSET(O$53,'Intermediate Data'!$W100,0)=-98,"N/A",IF(OFFSET(O$53,'Intermediate Data'!$W100,0)=-99,"N/A",OFFSET(O$53,'Intermediate Data'!$W100,0))))</f>
        <v>N/A</v>
      </c>
      <c r="AL100" s="91">
        <f ca="1">IF($W100="","",IF(OFFSET(P$53,'Intermediate Data'!$W100,0)=-98,"N/A",IF(OFFSET(P$53,'Intermediate Data'!$W100,0)=-99,"N/A",OFFSET(P$53,'Intermediate Data'!$W100,0))))</f>
        <v>4.6099773967094367E-2</v>
      </c>
      <c r="AM100" s="91" t="str">
        <f ca="1">IF($W100="","",IF(OFFSET(Q$53,'Intermediate Data'!$W100,0)=-98,"N/A",IF(OFFSET(Q$53,'Intermediate Data'!$W100,0)=-99,"N/A",OFFSET(Q$53,'Intermediate Data'!$W100,0))))</f>
        <v>RASS</v>
      </c>
      <c r="AN100" s="91" t="str">
        <f ca="1">IF($W100="","",IF(OFFSET(R$53,'Intermediate Data'!$W100,0)=-98,"Not published",IF(OFFSET(R$53,'Intermediate Data'!$W100,0)=-99,"No spec",OFFSET(R$53,'Intermediate Data'!$W100,0))))</f>
        <v>No spec</v>
      </c>
      <c r="AO100" s="91" t="str">
        <f ca="1">IF($W100="","",IF(OFFSET(S$53,'Intermediate Data'!$W100,0)=-98,"Unknown",IF(OFFSET(S$53,'Intermediate Data'!$W100,0)=-99,"No spec",OFFSET(S$53,'Intermediate Data'!$W100,0))))</f>
        <v>No spec</v>
      </c>
      <c r="AR100" s="113" t="str">
        <f>IF(AND(DATA!$F51='Intermediate Data'!$AV$46,DATA!$E51="Tier 1"),IF(OR($AU$47=0,$AU$46=1),DATA!A51,IF(AND($AU$47=1,INDEX('Intermediate Data'!$AV$25:$AV$42,MATCH(DATA!$B51,'Intermediate Data'!$AU$25:$AU$42,0))=TRUE),DATA!A51,"")),"")</f>
        <v/>
      </c>
      <c r="AS100" s="113" t="str">
        <f>IF($AR100="","",DATA!B51)</f>
        <v/>
      </c>
      <c r="AT100" s="113" t="str">
        <f>IF(OR($AR100="",DATA!BF51=""),"",DATA!BF51)</f>
        <v/>
      </c>
      <c r="AU100" s="113" t="str">
        <f>IF(OR($AR100="",DATA!BH51=""),"",DATA!BH51)</f>
        <v/>
      </c>
      <c r="AV100" s="113" t="str">
        <f>IF(OR($AR100="",DATA!BI51=""),"",DATA!BI51)</f>
        <v/>
      </c>
      <c r="AW100" s="113" t="str">
        <f>IF(OR($AR100="",DATA!BJ51=""),"",DATA!BJ51)</f>
        <v/>
      </c>
      <c r="AX100" s="113" t="str">
        <f>IF(OR($AR100="",DATA!BK51=""),"",DATA!BK51)</f>
        <v/>
      </c>
      <c r="AY100" s="113" t="str">
        <f>IF($AR100="","",DATA!BO51)</f>
        <v/>
      </c>
      <c r="AZ100" s="113" t="str">
        <f>IF($AR100="","",DATA!BP51)</f>
        <v/>
      </c>
      <c r="BA100" s="113" t="str">
        <f>IF($AR100="","",DATA!BQ51)</f>
        <v/>
      </c>
      <c r="BB100" s="113" t="str">
        <f>IF($AR100="","",DATA!BR51)</f>
        <v/>
      </c>
      <c r="BC100" s="113" t="str">
        <f>IF($AR100="","",DATA!BS51)</f>
        <v/>
      </c>
      <c r="BD100" s="113" t="str">
        <f>IF($AR100="","",DATA!BE51)</f>
        <v/>
      </c>
      <c r="BE100" s="113" t="str">
        <f>IF($AR100="","",DATA!CD51)</f>
        <v/>
      </c>
      <c r="BF100" s="113" t="str">
        <f>IF($AR100="","",DATA!CF51)</f>
        <v/>
      </c>
      <c r="BG100" s="113" t="str">
        <f>IF($AR100="","",DATA!CG51)</f>
        <v/>
      </c>
      <c r="BH100" s="113" t="str">
        <f>IF($AR100="","",DATA!CI51)</f>
        <v/>
      </c>
      <c r="BI100" s="113" t="str">
        <f>IF($AR100="","",DATA!CK51)</f>
        <v/>
      </c>
      <c r="BJ100" s="179" t="str">
        <f>IF($AR100="","",DATA!CL51)</f>
        <v/>
      </c>
      <c r="BK100" s="179" t="str">
        <f>IF($AR100="","",DATA!CN51)</f>
        <v/>
      </c>
      <c r="BL100" s="114" t="str">
        <f t="shared" si="11"/>
        <v/>
      </c>
      <c r="BM100" s="91" t="str">
        <f t="shared" ca="1" si="15"/>
        <v/>
      </c>
      <c r="BN100" s="100" t="str">
        <f t="shared" si="12"/>
        <v/>
      </c>
      <c r="BO100" s="91" t="str">
        <f t="shared" ca="1" si="13"/>
        <v/>
      </c>
      <c r="BP100" s="91" t="str">
        <f t="shared" ca="1" si="14"/>
        <v/>
      </c>
      <c r="BR100" s="91" t="str">
        <f ca="1">IF($BP100="","",IF(OFFSET(AS$53,'Intermediate Data'!$BP100,0)=-98,"Unknown",IF(OFFSET(AS$53,'Intermediate Data'!$BP100,0)=-99,"N/A",OFFSET(AS$53,'Intermediate Data'!$BP100,0))))</f>
        <v/>
      </c>
      <c r="BS100" s="91" t="str">
        <f ca="1">IF($BP100="","",IF(OFFSET(AT$53,'Intermediate Data'!$BP100,0)=-98,"Not collected",IF(OFFSET(AT$53,'Intermediate Data'!$BP100,0)=-99,"N/A",OFFSET(AT$53,'Intermediate Data'!$BP100,0))))</f>
        <v/>
      </c>
      <c r="BT100" s="91" t="str">
        <f ca="1">IF($BP100="","",IF(OFFSET(AU$53,'Intermediate Data'!$BP100,0)=-98,"Unknown",IF(OFFSET(AU$53,'Intermediate Data'!$BP100,0)=-99,"N/A",OFFSET(AU$53,'Intermediate Data'!$BP100,0))))</f>
        <v/>
      </c>
      <c r="BU100" s="127" t="str">
        <f ca="1">IF($BP100="","",IF(OFFSET(AV$53,'Intermediate Data'!$BP100,0)=-98,"Unknown",IF(OFFSET(AV$53,'Intermediate Data'!$BP100,0)=-99,"No spec",OFFSET(AV$53,'Intermediate Data'!$BP100,0))))</f>
        <v/>
      </c>
      <c r="BV100" s="127" t="str">
        <f ca="1">IF($BP100="","",IF(OFFSET(AW$53,'Intermediate Data'!$BP100,0)=-98,"Unknown",IF(OFFSET(AW$53,'Intermediate Data'!$BP100,0)=-99,"N/A",OFFSET(AW$53,'Intermediate Data'!$BP100,0))))</f>
        <v/>
      </c>
      <c r="BW100" s="91" t="str">
        <f ca="1">IF($BP100="","",IF(OFFSET(AX$53,'Intermediate Data'!$BP100,0)=-98,"Unknown",IF(OFFSET(AX$53,'Intermediate Data'!$BP100,0)=-99,"N/A",OFFSET(AX$53,'Intermediate Data'!$BP100,0))))</f>
        <v/>
      </c>
      <c r="BX100" s="91" t="str">
        <f ca="1">IF($BP100="","",IF(OFFSET(AY$53,'Intermediate Data'!$BP100,$AU$48)=-98,"Unknown",IF(OFFSET(AY$53,'Intermediate Data'!$BP100,$AU$48)=-99,"N/A",OFFSET(AY$53,'Intermediate Data'!$BP100,$AU$48))))</f>
        <v/>
      </c>
      <c r="BY100" s="91" t="str">
        <f ca="1">IF($BP100="","",IF(OFFSET(BD$53,'Intermediate Data'!$BP100,0)=-98,"Not published",IF(OFFSET(BD$53,'Intermediate Data'!$BP100,0)=-99,"No spec",OFFSET(BD$53,'Intermediate Data'!$BP100,0))))</f>
        <v/>
      </c>
      <c r="BZ100" s="115" t="str">
        <f ca="1">IF($BP100="","",IF(OFFSET(BE$53,'Intermediate Data'!$BP100,0)=-98,"Unknown",IF(OFFSET(BE$53,'Intermediate Data'!$BP100,0)=-99,"N/A",OFFSET(BE$53,'Intermediate Data'!$BP100,0))))</f>
        <v/>
      </c>
      <c r="CA100" s="115" t="str">
        <f ca="1">IF($BP100="","",IF(OFFSET(BF$53,'Intermediate Data'!$BP100,0)=-98,"Unknown",IF(OFFSET(BF$53,'Intermediate Data'!$BP100,0)=-99,"N/A",OFFSET(BF$53,'Intermediate Data'!$BP100,0))))</f>
        <v/>
      </c>
      <c r="CB100" s="115" t="str">
        <f ca="1">IF($BP100="","",IF(OFFSET(BG$53,'Intermediate Data'!$BP100,0)=-98,"Unknown",IF(OFFSET(BG$53,'Intermediate Data'!$BP100,0)=-99,"N/A",OFFSET(BG$53,'Intermediate Data'!$BP100,0))))</f>
        <v/>
      </c>
      <c r="CC100" s="115" t="str">
        <f ca="1">IF($BP100="","",IF(OFFSET(BH$53,'Intermediate Data'!$BP100,0)=-98,"Unknown",IF(OFFSET(BH$53,'Intermediate Data'!$BP100,0)=-99,"N/A",OFFSET(BH$53,'Intermediate Data'!$BP100,0))))</f>
        <v/>
      </c>
      <c r="CD100" s="115" t="str">
        <f ca="1">IF($BP100="","",IF(OFFSET(BI$53,'Intermediate Data'!$BP100,0)=-98,"Unknown",IF(OFFSET(BI$53,'Intermediate Data'!$BP100,0)=-99,"N/A",OFFSET(BI$53,'Intermediate Data'!$BP100,0))))</f>
        <v/>
      </c>
      <c r="CE100" s="115" t="str">
        <f ca="1">IF($BP100="","",IF(OFFSET(BJ$53,'Intermediate Data'!$BP100,0)=-98,"Unknown",IF(OFFSET(BJ$53,'Intermediate Data'!$BP100,0)=-99,"N/A",OFFSET(BJ$53,'Intermediate Data'!$BP100,0))))</f>
        <v/>
      </c>
      <c r="CF100" s="115" t="str">
        <f ca="1">IF($BP100="","",IF(OFFSET(BK$53,'Intermediate Data'!$BP100,0)=-98,"Unknown",IF(OFFSET(BK$53,'Intermediate Data'!$BP100,0)=-99,"N/A",OFFSET(BK$53,'Intermediate Data'!$BP100,0))))</f>
        <v/>
      </c>
      <c r="CG100" s="115" t="str">
        <f ca="1">IF($BP100="","",IF(OFFSET(BL$53,'Intermediate Data'!$BP100,0)=-98,"Unknown",IF(OFFSET(BL$53,'Intermediate Data'!$BP100,0)=-99,"N/A",OFFSET(BL$53,'Intermediate Data'!$BP100,0))))</f>
        <v/>
      </c>
    </row>
    <row r="101" spans="1:85" x14ac:dyDescent="0.2">
      <c r="A101" s="91">
        <f>IF(DATA!F52='Intermediate Data'!$E$46,IF(OR($E$47=$C$27,$E$46=$B$4),DATA!A52,IF($G$47=DATA!D52,DATA!A52,"")),"")</f>
        <v>48</v>
      </c>
      <c r="B101" s="91">
        <f>IF($A101="","",DATA!CS52)</f>
        <v>60</v>
      </c>
      <c r="C101" s="91" t="str">
        <f>IF($A101="","",DATA!B52)</f>
        <v>Occupancy sensor</v>
      </c>
      <c r="D101" s="91">
        <f ca="1">IF($A101="","",OFFSET(DATA!$G52,0,($D$48*5)))</f>
        <v>-99</v>
      </c>
      <c r="E101" s="91">
        <f ca="1">IF($A101="","",OFFSET(DATA!$G52,0,($D$48*5)+1))</f>
        <v>-99</v>
      </c>
      <c r="F101" s="91">
        <f ca="1">IF($A101="","",OFFSET(DATA!$G52,0,($D$48*5)+2))</f>
        <v>-99</v>
      </c>
      <c r="G101" s="91">
        <f ca="1">IF($A101="","",OFFSET(DATA!$G52,0,($D$48*5)+3))</f>
        <v>-99</v>
      </c>
      <c r="H101" s="91">
        <f ca="1">IF($A101="","",OFFSET(DATA!$G52,0,($D$48*5)+4))</f>
        <v>-99</v>
      </c>
      <c r="I101" s="91">
        <f t="shared" ca="1" si="3"/>
        <v>-99</v>
      </c>
      <c r="J101" s="91" t="str">
        <f t="shared" ca="1" si="4"/>
        <v/>
      </c>
      <c r="K101" s="91">
        <f ca="1">IF($A101="","",OFFSET(DATA!$AF52,0,($D$48*5)))</f>
        <v>-99</v>
      </c>
      <c r="L101" s="91">
        <f ca="1">IF($A101="","",OFFSET(DATA!$AF52,0,($D$48*5)+1))</f>
        <v>-99</v>
      </c>
      <c r="M101" s="91">
        <f ca="1">IF($A101="","",OFFSET(DATA!$AF52,0,($D$48*5)+2))</f>
        <v>-99</v>
      </c>
      <c r="N101" s="91">
        <f ca="1">IF($A101="","",OFFSET(DATA!$AF52,0,($D$48*5)+3))</f>
        <v>-99</v>
      </c>
      <c r="O101" s="91">
        <f ca="1">IF($A101="","",OFFSET(DATA!$AF52,0,($D$48*5)+4))</f>
        <v>-99</v>
      </c>
      <c r="P101" s="91">
        <f t="shared" ca="1" si="5"/>
        <v>-99</v>
      </c>
      <c r="Q101" s="91" t="str">
        <f t="shared" ca="1" si="6"/>
        <v/>
      </c>
      <c r="R101" s="91">
        <f>IF($A101="","",DATA!BE52)</f>
        <v>-99</v>
      </c>
      <c r="S101" s="91">
        <f>IF($A101="","",DATA!BI52)</f>
        <v>-99</v>
      </c>
      <c r="T101" s="91">
        <f t="shared" ca="1" si="7"/>
        <v>-99</v>
      </c>
      <c r="U101" s="100">
        <f t="shared" ca="1" si="8"/>
        <v>-99.009899998990008</v>
      </c>
      <c r="V101" s="113">
        <f t="shared" ca="1" si="9"/>
        <v>2.8283474604241861E-2</v>
      </c>
      <c r="W101" s="91">
        <f t="shared" ca="1" si="10"/>
        <v>134</v>
      </c>
      <c r="Y101" s="91" t="str">
        <f ca="1">IF($W101="","",IF(OFFSET(C$53,'Intermediate Data'!$W101,0)=-98,"Unknown",IF(OFFSET(C$53,'Intermediate Data'!$W101,0)=-99,"N/A",OFFSET(C$53,'Intermediate Data'!$W101,0))))</f>
        <v>Sump pump</v>
      </c>
      <c r="Z101" s="91" t="str">
        <f ca="1">IF($W101="","",IF(OFFSET(D$53,'Intermediate Data'!$W101,0)=-98,"N/A",IF(OFFSET(D$53,'Intermediate Data'!$W101,0)=-99,"N/A",OFFSET(D$53,'Intermediate Data'!$W101,0))))</f>
        <v>N/A</v>
      </c>
      <c r="AA101" s="91">
        <f ca="1">IF($W101="","",IF(OFFSET(E$53,'Intermediate Data'!$W101,0)=-98,"N/A",IF(OFFSET(E$53,'Intermediate Data'!$W101,0)=-99,"N/A",OFFSET(E$53,'Intermediate Data'!$W101,0))))</f>
        <v>2.7347908079528544E-2</v>
      </c>
      <c r="AB101" s="91" t="str">
        <f ca="1">IF($W101="","",IF(OFFSET(F$53,'Intermediate Data'!$W101,0)=-98,"N/A",IF(OFFSET(F$53,'Intermediate Data'!$W101,0)=-99,"N/A",OFFSET(F$53,'Intermediate Data'!$W101,0))))</f>
        <v>N/A</v>
      </c>
      <c r="AC101" s="91">
        <f ca="1">IF($W101="","",IF(OFFSET(G$53,'Intermediate Data'!$W101,0)=-98,"N/A",IF(OFFSET(G$53,'Intermediate Data'!$W101,0)=-99,"N/A",OFFSET(G$53,'Intermediate Data'!$W101,0))))</f>
        <v>3.5212495005260962E-2</v>
      </c>
      <c r="AD101" s="91" t="str">
        <f ca="1">IF($W101="","",IF(OFFSET(H$53,'Intermediate Data'!$W101,0)=-98,"N/A",IF(OFFSET(H$53,'Intermediate Data'!$W101,0)=-99,"N/A",OFFSET(H$53,'Intermediate Data'!$W101,0))))</f>
        <v>N/A</v>
      </c>
      <c r="AE101" s="91">
        <f ca="1">IF($W101="","",IF(OFFSET(I$53,'Intermediate Data'!$W101,0)=-98,"N/A",IF(OFFSET(I$53,'Intermediate Data'!$W101,0)=-99,"N/A",OFFSET(I$53,'Intermediate Data'!$W101,0))))</f>
        <v>3.5212495005260962E-2</v>
      </c>
      <c r="AF101" s="91" t="str">
        <f ca="1">IF($W101="","",IF(OFFSET(J$53,'Intermediate Data'!$W101,0)=-98,"N/A",IF(OFFSET(J$53,'Intermediate Data'!$W101,0)=-99,"N/A",OFFSET(J$53,'Intermediate Data'!$W101,0))))</f>
        <v>RASS</v>
      </c>
      <c r="AG101" s="91" t="str">
        <f ca="1">IF($W101="","",IF(OFFSET(K$53,'Intermediate Data'!$W101,0)=-98,"N/A",IF(OFFSET(K$53,'Intermediate Data'!$W101,0)=-99,"N/A",OFFSET(K$53,'Intermediate Data'!$W101,0))))</f>
        <v>N/A</v>
      </c>
      <c r="AH101" s="91" t="str">
        <f ca="1">IF($W101="","",IF(OFFSET(L$53,'Intermediate Data'!$W101,0)=-98,"N/A",IF(OFFSET(L$53,'Intermediate Data'!$W101,0)=-99,"N/A",OFFSET(L$53,'Intermediate Data'!$W101,0))))</f>
        <v>N/A</v>
      </c>
      <c r="AI101" s="91" t="str">
        <f ca="1">IF($W101="","",IF(OFFSET(M$53,'Intermediate Data'!$W101,0)=-98,"N/A",IF(OFFSET(M$53,'Intermediate Data'!$W101,0)=-99,"N/A",OFFSET(M$53,'Intermediate Data'!$W101,0))))</f>
        <v>N/A</v>
      </c>
      <c r="AJ101" s="91" t="str">
        <f ca="1">IF($W101="","",IF(OFFSET(N$53,'Intermediate Data'!$W101,0)=-98,"N/A",IF(OFFSET(N$53,'Intermediate Data'!$W101,0)=-99,"N/A",OFFSET(N$53,'Intermediate Data'!$W101,0))))</f>
        <v>N/A</v>
      </c>
      <c r="AK101" s="91" t="str">
        <f ca="1">IF($W101="","",IF(OFFSET(O$53,'Intermediate Data'!$W101,0)=-98,"N/A",IF(OFFSET(O$53,'Intermediate Data'!$W101,0)=-99,"N/A",OFFSET(O$53,'Intermediate Data'!$W101,0))))</f>
        <v>N/A</v>
      </c>
      <c r="AL101" s="91" t="str">
        <f ca="1">IF($W101="","",IF(OFFSET(P$53,'Intermediate Data'!$W101,0)=-98,"N/A",IF(OFFSET(P$53,'Intermediate Data'!$W101,0)=-99,"N/A",OFFSET(P$53,'Intermediate Data'!$W101,0))))</f>
        <v>N/A</v>
      </c>
      <c r="AM101" s="91" t="str">
        <f ca="1">IF($W101="","",IF(OFFSET(Q$53,'Intermediate Data'!$W101,0)=-98,"N/A",IF(OFFSET(Q$53,'Intermediate Data'!$W101,0)=-99,"N/A",OFFSET(Q$53,'Intermediate Data'!$W101,0))))</f>
        <v/>
      </c>
      <c r="AN101" s="91" t="str">
        <f ca="1">IF($W101="","",IF(OFFSET(R$53,'Intermediate Data'!$W101,0)=-98,"Not published",IF(OFFSET(R$53,'Intermediate Data'!$W101,0)=-99,"No spec",OFFSET(R$53,'Intermediate Data'!$W101,0))))</f>
        <v>No spec</v>
      </c>
      <c r="AO101" s="91" t="str">
        <f ca="1">IF($W101="","",IF(OFFSET(S$53,'Intermediate Data'!$W101,0)=-98,"Unknown",IF(OFFSET(S$53,'Intermediate Data'!$W101,0)=-99,"No spec",OFFSET(S$53,'Intermediate Data'!$W101,0))))</f>
        <v>No spec</v>
      </c>
      <c r="AR101" s="113" t="str">
        <f>IF(AND(DATA!$F52='Intermediate Data'!$AV$46,DATA!$E52="Tier 1"),IF(OR($AU$47=0,$AU$46=1),DATA!A52,IF(AND($AU$47=1,INDEX('Intermediate Data'!$AV$25:$AV$42,MATCH(DATA!$B52,'Intermediate Data'!$AU$25:$AU$42,0))=TRUE),DATA!A52,"")),"")</f>
        <v/>
      </c>
      <c r="AS101" s="113" t="str">
        <f>IF($AR101="","",DATA!B52)</f>
        <v/>
      </c>
      <c r="AT101" s="113" t="str">
        <f>IF(OR($AR101="",DATA!BF52=""),"",DATA!BF52)</f>
        <v/>
      </c>
      <c r="AU101" s="113" t="str">
        <f>IF(OR($AR101="",DATA!BH52=""),"",DATA!BH52)</f>
        <v/>
      </c>
      <c r="AV101" s="113" t="str">
        <f>IF(OR($AR101="",DATA!BI52=""),"",DATA!BI52)</f>
        <v/>
      </c>
      <c r="AW101" s="113" t="str">
        <f>IF(OR($AR101="",DATA!BJ52=""),"",DATA!BJ52)</f>
        <v/>
      </c>
      <c r="AX101" s="113" t="str">
        <f>IF(OR($AR101="",DATA!BK52=""),"",DATA!BK52)</f>
        <v/>
      </c>
      <c r="AY101" s="113" t="str">
        <f>IF($AR101="","",DATA!BO52)</f>
        <v/>
      </c>
      <c r="AZ101" s="113" t="str">
        <f>IF($AR101="","",DATA!BP52)</f>
        <v/>
      </c>
      <c r="BA101" s="113" t="str">
        <f>IF($AR101="","",DATA!BQ52)</f>
        <v/>
      </c>
      <c r="BB101" s="113" t="str">
        <f>IF($AR101="","",DATA!BR52)</f>
        <v/>
      </c>
      <c r="BC101" s="113" t="str">
        <f>IF($AR101="","",DATA!BS52)</f>
        <v/>
      </c>
      <c r="BD101" s="113" t="str">
        <f>IF($AR101="","",DATA!BE52)</f>
        <v/>
      </c>
      <c r="BE101" s="113" t="str">
        <f>IF($AR101="","",DATA!CD52)</f>
        <v/>
      </c>
      <c r="BF101" s="113" t="str">
        <f>IF($AR101="","",DATA!CF52)</f>
        <v/>
      </c>
      <c r="BG101" s="113" t="str">
        <f>IF($AR101="","",DATA!CG52)</f>
        <v/>
      </c>
      <c r="BH101" s="113" t="str">
        <f>IF($AR101="","",DATA!CI52)</f>
        <v/>
      </c>
      <c r="BI101" s="113" t="str">
        <f>IF($AR101="","",DATA!CK52)</f>
        <v/>
      </c>
      <c r="BJ101" s="179" t="str">
        <f>IF($AR101="","",DATA!CL52)</f>
        <v/>
      </c>
      <c r="BK101" s="179" t="str">
        <f>IF($AR101="","",DATA!CN52)</f>
        <v/>
      </c>
      <c r="BL101" s="114" t="str">
        <f t="shared" si="11"/>
        <v/>
      </c>
      <c r="BM101" s="91" t="str">
        <f t="shared" ca="1" si="15"/>
        <v/>
      </c>
      <c r="BN101" s="100" t="str">
        <f t="shared" si="12"/>
        <v/>
      </c>
      <c r="BO101" s="91" t="str">
        <f t="shared" ca="1" si="13"/>
        <v/>
      </c>
      <c r="BP101" s="91" t="str">
        <f t="shared" ca="1" si="14"/>
        <v/>
      </c>
      <c r="BR101" s="91" t="str">
        <f ca="1">IF($BP101="","",IF(OFFSET(AS$53,'Intermediate Data'!$BP101,0)=-98,"Unknown",IF(OFFSET(AS$53,'Intermediate Data'!$BP101,0)=-99,"N/A",OFFSET(AS$53,'Intermediate Data'!$BP101,0))))</f>
        <v/>
      </c>
      <c r="BS101" s="91" t="str">
        <f ca="1">IF($BP101="","",IF(OFFSET(AT$53,'Intermediate Data'!$BP101,0)=-98,"Not collected",IF(OFFSET(AT$53,'Intermediate Data'!$BP101,0)=-99,"N/A",OFFSET(AT$53,'Intermediate Data'!$BP101,0))))</f>
        <v/>
      </c>
      <c r="BT101" s="91" t="str">
        <f ca="1">IF($BP101="","",IF(OFFSET(AU$53,'Intermediate Data'!$BP101,0)=-98,"Unknown",IF(OFFSET(AU$53,'Intermediate Data'!$BP101,0)=-99,"N/A",OFFSET(AU$53,'Intermediate Data'!$BP101,0))))</f>
        <v/>
      </c>
      <c r="BU101" s="127" t="str">
        <f ca="1">IF($BP101="","",IF(OFFSET(AV$53,'Intermediate Data'!$BP101,0)=-98,"Unknown",IF(OFFSET(AV$53,'Intermediate Data'!$BP101,0)=-99,"No spec",OFFSET(AV$53,'Intermediate Data'!$BP101,0))))</f>
        <v/>
      </c>
      <c r="BV101" s="127" t="str">
        <f ca="1">IF($BP101="","",IF(OFFSET(AW$53,'Intermediate Data'!$BP101,0)=-98,"Unknown",IF(OFFSET(AW$53,'Intermediate Data'!$BP101,0)=-99,"N/A",OFFSET(AW$53,'Intermediate Data'!$BP101,0))))</f>
        <v/>
      </c>
      <c r="BW101" s="91" t="str">
        <f ca="1">IF($BP101="","",IF(OFFSET(AX$53,'Intermediate Data'!$BP101,0)=-98,"Unknown",IF(OFFSET(AX$53,'Intermediate Data'!$BP101,0)=-99,"N/A",OFFSET(AX$53,'Intermediate Data'!$BP101,0))))</f>
        <v/>
      </c>
      <c r="BX101" s="91" t="str">
        <f ca="1">IF($BP101="","",IF(OFFSET(AY$53,'Intermediate Data'!$BP101,$AU$48)=-98,"Unknown",IF(OFFSET(AY$53,'Intermediate Data'!$BP101,$AU$48)=-99,"N/A",OFFSET(AY$53,'Intermediate Data'!$BP101,$AU$48))))</f>
        <v/>
      </c>
      <c r="BY101" s="91" t="str">
        <f ca="1">IF($BP101="","",IF(OFFSET(BD$53,'Intermediate Data'!$BP101,0)=-98,"Not published",IF(OFFSET(BD$53,'Intermediate Data'!$BP101,0)=-99,"No spec",OFFSET(BD$53,'Intermediate Data'!$BP101,0))))</f>
        <v/>
      </c>
      <c r="BZ101" s="115" t="str">
        <f ca="1">IF($BP101="","",IF(OFFSET(BE$53,'Intermediate Data'!$BP101,0)=-98,"Unknown",IF(OFFSET(BE$53,'Intermediate Data'!$BP101,0)=-99,"N/A",OFFSET(BE$53,'Intermediate Data'!$BP101,0))))</f>
        <v/>
      </c>
      <c r="CA101" s="115" t="str">
        <f ca="1">IF($BP101="","",IF(OFFSET(BF$53,'Intermediate Data'!$BP101,0)=-98,"Unknown",IF(OFFSET(BF$53,'Intermediate Data'!$BP101,0)=-99,"N/A",OFFSET(BF$53,'Intermediate Data'!$BP101,0))))</f>
        <v/>
      </c>
      <c r="CB101" s="115" t="str">
        <f ca="1">IF($BP101="","",IF(OFFSET(BG$53,'Intermediate Data'!$BP101,0)=-98,"Unknown",IF(OFFSET(BG$53,'Intermediate Data'!$BP101,0)=-99,"N/A",OFFSET(BG$53,'Intermediate Data'!$BP101,0))))</f>
        <v/>
      </c>
      <c r="CC101" s="115" t="str">
        <f ca="1">IF($BP101="","",IF(OFFSET(BH$53,'Intermediate Data'!$BP101,0)=-98,"Unknown",IF(OFFSET(BH$53,'Intermediate Data'!$BP101,0)=-99,"N/A",OFFSET(BH$53,'Intermediate Data'!$BP101,0))))</f>
        <v/>
      </c>
      <c r="CD101" s="115" t="str">
        <f ca="1">IF($BP101="","",IF(OFFSET(BI$53,'Intermediate Data'!$BP101,0)=-98,"Unknown",IF(OFFSET(BI$53,'Intermediate Data'!$BP101,0)=-99,"N/A",OFFSET(BI$53,'Intermediate Data'!$BP101,0))))</f>
        <v/>
      </c>
      <c r="CE101" s="115" t="str">
        <f ca="1">IF($BP101="","",IF(OFFSET(BJ$53,'Intermediate Data'!$BP101,0)=-98,"Unknown",IF(OFFSET(BJ$53,'Intermediate Data'!$BP101,0)=-99,"N/A",OFFSET(BJ$53,'Intermediate Data'!$BP101,0))))</f>
        <v/>
      </c>
      <c r="CF101" s="115" t="str">
        <f ca="1">IF($BP101="","",IF(OFFSET(BK$53,'Intermediate Data'!$BP101,0)=-98,"Unknown",IF(OFFSET(BK$53,'Intermediate Data'!$BP101,0)=-99,"N/A",OFFSET(BK$53,'Intermediate Data'!$BP101,0))))</f>
        <v/>
      </c>
      <c r="CG101" s="115" t="str">
        <f ca="1">IF($BP101="","",IF(OFFSET(BL$53,'Intermediate Data'!$BP101,0)=-98,"Unknown",IF(OFFSET(BL$53,'Intermediate Data'!$BP101,0)=-99,"N/A",OFFSET(BL$53,'Intermediate Data'!$BP101,0))))</f>
        <v/>
      </c>
    </row>
    <row r="102" spans="1:85" x14ac:dyDescent="0.2">
      <c r="A102" s="91">
        <f>IF(DATA!F53='Intermediate Data'!$E$46,IF(OR($E$47=$C$27,$E$46=$B$4),DATA!A53,IF($G$47=DATA!D53,DATA!A53,"")),"")</f>
        <v>49</v>
      </c>
      <c r="B102" s="91">
        <f>IF($A102="","",DATA!CS53)</f>
        <v>31</v>
      </c>
      <c r="C102" s="91" t="str">
        <f>IF($A102="","",DATA!B53)</f>
        <v>Smart power strip</v>
      </c>
      <c r="D102" s="91">
        <f ca="1">IF($A102="","",OFFSET(DATA!$G53,0,($D$48*5)))</f>
        <v>-99</v>
      </c>
      <c r="E102" s="91">
        <f ca="1">IF($A102="","",OFFSET(DATA!$G53,0,($D$48*5)+1))</f>
        <v>-99</v>
      </c>
      <c r="F102" s="91">
        <f ca="1">IF($A102="","",OFFSET(DATA!$G53,0,($D$48*5)+2))</f>
        <v>-99</v>
      </c>
      <c r="G102" s="91">
        <f ca="1">IF($A102="","",OFFSET(DATA!$G53,0,($D$48*5)+3))</f>
        <v>-99</v>
      </c>
      <c r="H102" s="91">
        <f ca="1">IF($A102="","",OFFSET(DATA!$G53,0,($D$48*5)+4))</f>
        <v>-99</v>
      </c>
      <c r="I102" s="91">
        <f t="shared" ca="1" si="3"/>
        <v>-99</v>
      </c>
      <c r="J102" s="91" t="str">
        <f t="shared" ca="1" si="4"/>
        <v/>
      </c>
      <c r="K102" s="91">
        <f ca="1">IF($A102="","",OFFSET(DATA!$AF53,0,($D$48*5)))</f>
        <v>-99</v>
      </c>
      <c r="L102" s="91">
        <f ca="1">IF($A102="","",OFFSET(DATA!$AF53,0,($D$48*5)+1))</f>
        <v>-99</v>
      </c>
      <c r="M102" s="91">
        <f ca="1">IF($A102="","",OFFSET(DATA!$AF53,0,($D$48*5)+2))</f>
        <v>-99</v>
      </c>
      <c r="N102" s="91">
        <f ca="1">IF($A102="","",OFFSET(DATA!$AF53,0,($D$48*5)+3))</f>
        <v>-99</v>
      </c>
      <c r="O102" s="91">
        <f ca="1">IF($A102="","",OFFSET(DATA!$AF53,0,($D$48*5)+4))</f>
        <v>-99</v>
      </c>
      <c r="P102" s="91">
        <f t="shared" ca="1" si="5"/>
        <v>-99</v>
      </c>
      <c r="Q102" s="91" t="str">
        <f t="shared" ca="1" si="6"/>
        <v/>
      </c>
      <c r="R102" s="91">
        <f>IF($A102="","",DATA!BE53)</f>
        <v>-99</v>
      </c>
      <c r="S102" s="91">
        <f>IF($A102="","",DATA!BI53)</f>
        <v>-99</v>
      </c>
      <c r="T102" s="91">
        <f t="shared" ca="1" si="7"/>
        <v>-99</v>
      </c>
      <c r="U102" s="100">
        <f t="shared" ca="1" si="8"/>
        <v>-99.009899998980003</v>
      </c>
      <c r="V102" s="113">
        <f t="shared" ca="1" si="9"/>
        <v>1.8628478582346147E-2</v>
      </c>
      <c r="W102" s="91">
        <f t="shared" ca="1" si="10"/>
        <v>73</v>
      </c>
      <c r="Y102" s="91" t="str">
        <f ca="1">IF($W102="","",IF(OFFSET(C$53,'Intermediate Data'!$W102,0)=-98,"Unknown",IF(OFFSET(C$53,'Intermediate Data'!$W102,0)=-99,"N/A",OFFSET(C$53,'Intermediate Data'!$W102,0))))</f>
        <v>Heat pump</v>
      </c>
      <c r="Z102" s="91">
        <f ca="1">IF($W102="","",IF(OFFSET(D$53,'Intermediate Data'!$W102,0)=-98,"N/A",IF(OFFSET(D$53,'Intermediate Data'!$W102,0)=-99,"N/A",OFFSET(D$53,'Intermediate Data'!$W102,0))))</f>
        <v>4.3999999999999997E-2</v>
      </c>
      <c r="AA102" s="91">
        <f ca="1">IF($W102="","",IF(OFFSET(E$53,'Intermediate Data'!$W102,0)=-98,"N/A",IF(OFFSET(E$53,'Intermediate Data'!$W102,0)=-99,"N/A",OFFSET(E$53,'Intermediate Data'!$W102,0))))</f>
        <v>4.0531049377393852E-2</v>
      </c>
      <c r="AB102" s="91" t="str">
        <f ca="1">IF($W102="","",IF(OFFSET(F$53,'Intermediate Data'!$W102,0)=-98,"N/A",IF(OFFSET(F$53,'Intermediate Data'!$W102,0)=-99,"N/A",OFFSET(F$53,'Intermediate Data'!$W102,0))))</f>
        <v>N/A</v>
      </c>
      <c r="AC102" s="91">
        <f ca="1">IF($W102="","",IF(OFFSET(G$53,'Intermediate Data'!$W102,0)=-98,"N/A",IF(OFFSET(G$53,'Intermediate Data'!$W102,0)=-99,"N/A",OFFSET(G$53,'Intermediate Data'!$W102,0))))</f>
        <v>5.6374665779841827E-2</v>
      </c>
      <c r="AD102" s="91">
        <f ca="1">IF($W102="","",IF(OFFSET(H$53,'Intermediate Data'!$W102,0)=-98,"N/A",IF(OFFSET(H$53,'Intermediate Data'!$W102,0)=-99,"N/A",OFFSET(H$53,'Intermediate Data'!$W102,0))))</f>
        <v>2.2585999999999998E-2</v>
      </c>
      <c r="AE102" s="91">
        <f ca="1">IF($W102="","",IF(OFFSET(I$53,'Intermediate Data'!$W102,0)=-98,"N/A",IF(OFFSET(I$53,'Intermediate Data'!$W102,0)=-99,"N/A",OFFSET(I$53,'Intermediate Data'!$W102,0))))</f>
        <v>2.2585999999999998E-2</v>
      </c>
      <c r="AF102" s="91" t="str">
        <f ca="1">IF($W102="","",IF(OFFSET(J$53,'Intermediate Data'!$W102,0)=-98,"N/A",IF(OFFSET(J$53,'Intermediate Data'!$W102,0)=-99,"N/A",OFFSET(J$53,'Intermediate Data'!$W102,0))))</f>
        <v>CLASS</v>
      </c>
      <c r="AG102" s="91" t="str">
        <f ca="1">IF($W102="","",IF(OFFSET(K$53,'Intermediate Data'!$W102,0)=-98,"N/A",IF(OFFSET(K$53,'Intermediate Data'!$W102,0)=-99,"N/A",OFFSET(K$53,'Intermediate Data'!$W102,0))))</f>
        <v>N/A</v>
      </c>
      <c r="AH102" s="91">
        <f ca="1">IF($W102="","",IF(OFFSET(L$53,'Intermediate Data'!$W102,0)=-98,"N/A",IF(OFFSET(L$53,'Intermediate Data'!$W102,0)=-99,"N/A",OFFSET(L$53,'Intermediate Data'!$W102,0))))</f>
        <v>4.4268114450989965E-2</v>
      </c>
      <c r="AI102" s="91" t="str">
        <f ca="1">IF($W102="","",IF(OFFSET(M$53,'Intermediate Data'!$W102,0)=-98,"N/A",IF(OFFSET(M$53,'Intermediate Data'!$W102,0)=-99,"N/A",OFFSET(M$53,'Intermediate Data'!$W102,0))))</f>
        <v>N/A</v>
      </c>
      <c r="AJ102" s="91">
        <f ca="1">IF($W102="","",IF(OFFSET(N$53,'Intermediate Data'!$W102,0)=-98,"N/A",IF(OFFSET(N$53,'Intermediate Data'!$W102,0)=-99,"N/A",OFFSET(N$53,'Intermediate Data'!$W102,0))))</f>
        <v>6.1386405006444072E-2</v>
      </c>
      <c r="AK102" s="91" t="str">
        <f ca="1">IF($W102="","",IF(OFFSET(O$53,'Intermediate Data'!$W102,0)=-98,"N/A",IF(OFFSET(O$53,'Intermediate Data'!$W102,0)=-99,"N/A",OFFSET(O$53,'Intermediate Data'!$W102,0))))</f>
        <v>N/A</v>
      </c>
      <c r="AL102" s="91">
        <f ca="1">IF($W102="","",IF(OFFSET(P$53,'Intermediate Data'!$W102,0)=-98,"N/A",IF(OFFSET(P$53,'Intermediate Data'!$W102,0)=-99,"N/A",OFFSET(P$53,'Intermediate Data'!$W102,0))))</f>
        <v>6.1386405006444072E-2</v>
      </c>
      <c r="AM102" s="91" t="str">
        <f ca="1">IF($W102="","",IF(OFFSET(Q$53,'Intermediate Data'!$W102,0)=-98,"N/A",IF(OFFSET(Q$53,'Intermediate Data'!$W102,0)=-99,"N/A",OFFSET(Q$53,'Intermediate Data'!$W102,0))))</f>
        <v>RASS</v>
      </c>
      <c r="AN102" s="91">
        <f ca="1">IF($W102="","",IF(OFFSET(R$53,'Intermediate Data'!$W102,0)=-98,"Not published",IF(OFFSET(R$53,'Intermediate Data'!$W102,0)=-99,"No spec",OFFSET(R$53,'Intermediate Data'!$W102,0))))</f>
        <v>0.24</v>
      </c>
      <c r="AO102" s="91">
        <f ca="1">IF($W102="","",IF(OFFSET(S$53,'Intermediate Data'!$W102,0)=-98,"Unknown",IF(OFFSET(S$53,'Intermediate Data'!$W102,0)=-99,"No spec",OFFSET(S$53,'Intermediate Data'!$W102,0))))</f>
        <v>570</v>
      </c>
      <c r="AR102" s="113" t="str">
        <f>IF(AND(DATA!$F53='Intermediate Data'!$AV$46,DATA!$E53="Tier 1"),IF(OR($AU$47=0,$AU$46=1),DATA!A53,IF(AND($AU$47=1,INDEX('Intermediate Data'!$AV$25:$AV$42,MATCH(DATA!$B53,'Intermediate Data'!$AU$25:$AU$42,0))=TRUE),DATA!A53,"")),"")</f>
        <v/>
      </c>
      <c r="AS102" s="113" t="str">
        <f>IF($AR102="","",DATA!B53)</f>
        <v/>
      </c>
      <c r="AT102" s="113" t="str">
        <f>IF(OR($AR102="",DATA!BF53=""),"",DATA!BF53)</f>
        <v/>
      </c>
      <c r="AU102" s="113" t="str">
        <f>IF(OR($AR102="",DATA!BH53=""),"",DATA!BH53)</f>
        <v/>
      </c>
      <c r="AV102" s="113" t="str">
        <f>IF(OR($AR102="",DATA!BI53=""),"",DATA!BI53)</f>
        <v/>
      </c>
      <c r="AW102" s="113" t="str">
        <f>IF(OR($AR102="",DATA!BJ53=""),"",DATA!BJ53)</f>
        <v/>
      </c>
      <c r="AX102" s="113" t="str">
        <f>IF(OR($AR102="",DATA!BK53=""),"",DATA!BK53)</f>
        <v/>
      </c>
      <c r="AY102" s="113" t="str">
        <f>IF($AR102="","",DATA!BO53)</f>
        <v/>
      </c>
      <c r="AZ102" s="113" t="str">
        <f>IF($AR102="","",DATA!BP53)</f>
        <v/>
      </c>
      <c r="BA102" s="113" t="str">
        <f>IF($AR102="","",DATA!BQ53)</f>
        <v/>
      </c>
      <c r="BB102" s="113" t="str">
        <f>IF($AR102="","",DATA!BR53)</f>
        <v/>
      </c>
      <c r="BC102" s="113" t="str">
        <f>IF($AR102="","",DATA!BS53)</f>
        <v/>
      </c>
      <c r="BD102" s="113" t="str">
        <f>IF($AR102="","",DATA!BE53)</f>
        <v/>
      </c>
      <c r="BE102" s="113" t="str">
        <f>IF($AR102="","",DATA!CD53)</f>
        <v/>
      </c>
      <c r="BF102" s="113" t="str">
        <f>IF($AR102="","",DATA!CF53)</f>
        <v/>
      </c>
      <c r="BG102" s="113" t="str">
        <f>IF($AR102="","",DATA!CG53)</f>
        <v/>
      </c>
      <c r="BH102" s="113" t="str">
        <f>IF($AR102="","",DATA!CI53)</f>
        <v/>
      </c>
      <c r="BI102" s="113" t="str">
        <f>IF($AR102="","",DATA!CK53)</f>
        <v/>
      </c>
      <c r="BJ102" s="179" t="str">
        <f>IF($AR102="","",DATA!CL53)</f>
        <v/>
      </c>
      <c r="BK102" s="179" t="str">
        <f>IF($AR102="","",DATA!CN53)</f>
        <v/>
      </c>
      <c r="BL102" s="114" t="str">
        <f t="shared" si="11"/>
        <v/>
      </c>
      <c r="BM102" s="91" t="str">
        <f t="shared" ca="1" si="15"/>
        <v/>
      </c>
      <c r="BN102" s="100" t="str">
        <f t="shared" si="12"/>
        <v/>
      </c>
      <c r="BO102" s="91" t="str">
        <f t="shared" ca="1" si="13"/>
        <v/>
      </c>
      <c r="BP102" s="91" t="str">
        <f t="shared" ca="1" si="14"/>
        <v/>
      </c>
      <c r="BR102" s="91" t="str">
        <f ca="1">IF($BP102="","",IF(OFFSET(AS$53,'Intermediate Data'!$BP102,0)=-98,"Unknown",IF(OFFSET(AS$53,'Intermediate Data'!$BP102,0)=-99,"N/A",OFFSET(AS$53,'Intermediate Data'!$BP102,0))))</f>
        <v/>
      </c>
      <c r="BS102" s="91" t="str">
        <f ca="1">IF($BP102="","",IF(OFFSET(AT$53,'Intermediate Data'!$BP102,0)=-98,"Not collected",IF(OFFSET(AT$53,'Intermediate Data'!$BP102,0)=-99,"N/A",OFFSET(AT$53,'Intermediate Data'!$BP102,0))))</f>
        <v/>
      </c>
      <c r="BT102" s="91" t="str">
        <f ca="1">IF($BP102="","",IF(OFFSET(AU$53,'Intermediate Data'!$BP102,0)=-98,"Unknown",IF(OFFSET(AU$53,'Intermediate Data'!$BP102,0)=-99,"N/A",OFFSET(AU$53,'Intermediate Data'!$BP102,0))))</f>
        <v/>
      </c>
      <c r="BU102" s="127" t="str">
        <f ca="1">IF($BP102="","",IF(OFFSET(AV$53,'Intermediate Data'!$BP102,0)=-98,"Unknown",IF(OFFSET(AV$53,'Intermediate Data'!$BP102,0)=-99,"No spec",OFFSET(AV$53,'Intermediate Data'!$BP102,0))))</f>
        <v/>
      </c>
      <c r="BV102" s="127" t="str">
        <f ca="1">IF($BP102="","",IF(OFFSET(AW$53,'Intermediate Data'!$BP102,0)=-98,"Unknown",IF(OFFSET(AW$53,'Intermediate Data'!$BP102,0)=-99,"N/A",OFFSET(AW$53,'Intermediate Data'!$BP102,0))))</f>
        <v/>
      </c>
      <c r="BW102" s="91" t="str">
        <f ca="1">IF($BP102="","",IF(OFFSET(AX$53,'Intermediate Data'!$BP102,0)=-98,"Unknown",IF(OFFSET(AX$53,'Intermediate Data'!$BP102,0)=-99,"N/A",OFFSET(AX$53,'Intermediate Data'!$BP102,0))))</f>
        <v/>
      </c>
      <c r="BX102" s="91" t="str">
        <f ca="1">IF($BP102="","",IF(OFFSET(AY$53,'Intermediate Data'!$BP102,$AU$48)=-98,"Unknown",IF(OFFSET(AY$53,'Intermediate Data'!$BP102,$AU$48)=-99,"N/A",OFFSET(AY$53,'Intermediate Data'!$BP102,$AU$48))))</f>
        <v/>
      </c>
      <c r="BY102" s="91" t="str">
        <f ca="1">IF($BP102="","",IF(OFFSET(BD$53,'Intermediate Data'!$BP102,0)=-98,"Not published",IF(OFFSET(BD$53,'Intermediate Data'!$BP102,0)=-99,"No spec",OFFSET(BD$53,'Intermediate Data'!$BP102,0))))</f>
        <v/>
      </c>
      <c r="BZ102" s="115" t="str">
        <f ca="1">IF($BP102="","",IF(OFFSET(BE$53,'Intermediate Data'!$BP102,0)=-98,"Unknown",IF(OFFSET(BE$53,'Intermediate Data'!$BP102,0)=-99,"N/A",OFFSET(BE$53,'Intermediate Data'!$BP102,0))))</f>
        <v/>
      </c>
      <c r="CA102" s="115" t="str">
        <f ca="1">IF($BP102="","",IF(OFFSET(BF$53,'Intermediate Data'!$BP102,0)=-98,"Unknown",IF(OFFSET(BF$53,'Intermediate Data'!$BP102,0)=-99,"N/A",OFFSET(BF$53,'Intermediate Data'!$BP102,0))))</f>
        <v/>
      </c>
      <c r="CB102" s="115" t="str">
        <f ca="1">IF($BP102="","",IF(OFFSET(BG$53,'Intermediate Data'!$BP102,0)=-98,"Unknown",IF(OFFSET(BG$53,'Intermediate Data'!$BP102,0)=-99,"N/A",OFFSET(BG$53,'Intermediate Data'!$BP102,0))))</f>
        <v/>
      </c>
      <c r="CC102" s="115" t="str">
        <f ca="1">IF($BP102="","",IF(OFFSET(BH$53,'Intermediate Data'!$BP102,0)=-98,"Unknown",IF(OFFSET(BH$53,'Intermediate Data'!$BP102,0)=-99,"N/A",OFFSET(BH$53,'Intermediate Data'!$BP102,0))))</f>
        <v/>
      </c>
      <c r="CD102" s="115" t="str">
        <f ca="1">IF($BP102="","",IF(OFFSET(BI$53,'Intermediate Data'!$BP102,0)=-98,"Unknown",IF(OFFSET(BI$53,'Intermediate Data'!$BP102,0)=-99,"N/A",OFFSET(BI$53,'Intermediate Data'!$BP102,0))))</f>
        <v/>
      </c>
      <c r="CE102" s="115" t="str">
        <f ca="1">IF($BP102="","",IF(OFFSET(BJ$53,'Intermediate Data'!$BP102,0)=-98,"Unknown",IF(OFFSET(BJ$53,'Intermediate Data'!$BP102,0)=-99,"N/A",OFFSET(BJ$53,'Intermediate Data'!$BP102,0))))</f>
        <v/>
      </c>
      <c r="CF102" s="115" t="str">
        <f ca="1">IF($BP102="","",IF(OFFSET(BK$53,'Intermediate Data'!$BP102,0)=-98,"Unknown",IF(OFFSET(BK$53,'Intermediate Data'!$BP102,0)=-99,"N/A",OFFSET(BK$53,'Intermediate Data'!$BP102,0))))</f>
        <v/>
      </c>
      <c r="CG102" s="115" t="str">
        <f ca="1">IF($BP102="","",IF(OFFSET(BL$53,'Intermediate Data'!$BP102,0)=-98,"Unknown",IF(OFFSET(BL$53,'Intermediate Data'!$BP102,0)=-99,"N/A",OFFSET(BL$53,'Intermediate Data'!$BP102,0))))</f>
        <v/>
      </c>
    </row>
    <row r="103" spans="1:85" x14ac:dyDescent="0.2">
      <c r="A103" s="91">
        <f>IF(DATA!F54='Intermediate Data'!$E$46,IF(OR($E$47=$C$27,$E$46=$B$4),DATA!A54,IF($G$47=DATA!D54,DATA!A54,"")),"")</f>
        <v>50</v>
      </c>
      <c r="B103" s="91">
        <f>IF($A103="","",DATA!CS54)</f>
        <v>20</v>
      </c>
      <c r="C103" s="91" t="str">
        <f>IF($A103="","",DATA!B54)</f>
        <v>Timer for devices, lights, etc</v>
      </c>
      <c r="D103" s="91">
        <f ca="1">IF($A103="","",OFFSET(DATA!$G54,0,($D$48*5)))</f>
        <v>-99</v>
      </c>
      <c r="E103" s="91">
        <f ca="1">IF($A103="","",OFFSET(DATA!$G54,0,($D$48*5)+1))</f>
        <v>-99</v>
      </c>
      <c r="F103" s="91">
        <f ca="1">IF($A103="","",OFFSET(DATA!$G54,0,($D$48*5)+2))</f>
        <v>-99</v>
      </c>
      <c r="G103" s="91">
        <f ca="1">IF($A103="","",OFFSET(DATA!$G54,0,($D$48*5)+3))</f>
        <v>-99</v>
      </c>
      <c r="H103" s="91">
        <f ca="1">IF($A103="","",OFFSET(DATA!$G54,0,($D$48*5)+4))</f>
        <v>-99</v>
      </c>
      <c r="I103" s="91">
        <f t="shared" ca="1" si="3"/>
        <v>-99</v>
      </c>
      <c r="J103" s="91" t="str">
        <f t="shared" ca="1" si="4"/>
        <v/>
      </c>
      <c r="K103" s="91">
        <f ca="1">IF($A103="","",OFFSET(DATA!$AF54,0,($D$48*5)))</f>
        <v>-99</v>
      </c>
      <c r="L103" s="91">
        <f ca="1">IF($A103="","",OFFSET(DATA!$AF54,0,($D$48*5)+1))</f>
        <v>-99</v>
      </c>
      <c r="M103" s="91">
        <f ca="1">IF($A103="","",OFFSET(DATA!$AF54,0,($D$48*5)+2))</f>
        <v>-99</v>
      </c>
      <c r="N103" s="91">
        <f ca="1">IF($A103="","",OFFSET(DATA!$AF54,0,($D$48*5)+3))</f>
        <v>-99</v>
      </c>
      <c r="O103" s="91">
        <f ca="1">IF($A103="","",OFFSET(DATA!$AF54,0,($D$48*5)+4))</f>
        <v>-99</v>
      </c>
      <c r="P103" s="91">
        <f t="shared" ca="1" si="5"/>
        <v>-99</v>
      </c>
      <c r="Q103" s="91" t="str">
        <f t="shared" ca="1" si="6"/>
        <v/>
      </c>
      <c r="R103" s="91">
        <f>IF($A103="","",DATA!BE54)</f>
        <v>-99</v>
      </c>
      <c r="S103" s="91">
        <f>IF($A103="","",DATA!BI54)</f>
        <v>-99</v>
      </c>
      <c r="T103" s="91">
        <f t="shared" ca="1" si="7"/>
        <v>-99</v>
      </c>
      <c r="U103" s="100">
        <f t="shared" ca="1" si="8"/>
        <v>-99.009899998969999</v>
      </c>
      <c r="V103" s="113">
        <f t="shared" ca="1" si="9"/>
        <v>1.005700037841372E-2</v>
      </c>
      <c r="W103" s="91">
        <f t="shared" ca="1" si="10"/>
        <v>59</v>
      </c>
      <c r="Y103" s="91" t="str">
        <f ca="1">IF($W103="","",IF(OFFSET(C$53,'Intermediate Data'!$W103,0)=-98,"Unknown",IF(OFFSET(C$53,'Intermediate Data'!$W103,0)=-99,"N/A",OFFSET(C$53,'Intermediate Data'!$W103,0))))</f>
        <v>Ceramics - Kiln - Electric</v>
      </c>
      <c r="Z103" s="91" t="str">
        <f ca="1">IF($W103="","",IF(OFFSET(D$53,'Intermediate Data'!$W103,0)=-98,"N/A",IF(OFFSET(D$53,'Intermediate Data'!$W103,0)=-99,"N/A",OFFSET(D$53,'Intermediate Data'!$W103,0))))</f>
        <v>N/A</v>
      </c>
      <c r="AA103" s="91">
        <f ca="1">IF($W103="","",IF(OFFSET(E$53,'Intermediate Data'!$W103,0)=-98,"N/A",IF(OFFSET(E$53,'Intermediate Data'!$W103,0)=-99,"N/A",OFFSET(E$53,'Intermediate Data'!$W103,0))))</f>
        <v>1.504527058943011E-2</v>
      </c>
      <c r="AB103" s="91" t="str">
        <f ca="1">IF($W103="","",IF(OFFSET(F$53,'Intermediate Data'!$W103,0)=-98,"N/A",IF(OFFSET(F$53,'Intermediate Data'!$W103,0)=-99,"N/A",OFFSET(F$53,'Intermediate Data'!$W103,0))))</f>
        <v>N/A</v>
      </c>
      <c r="AC103" s="91">
        <f ca="1">IF($W103="","",IF(OFFSET(G$53,'Intermediate Data'!$W103,0)=-98,"N/A",IF(OFFSET(G$53,'Intermediate Data'!$W103,0)=-99,"N/A",OFFSET(G$53,'Intermediate Data'!$W103,0))))</f>
        <v>1.6986509075526315E-2</v>
      </c>
      <c r="AD103" s="91" t="str">
        <f ca="1">IF($W103="","",IF(OFFSET(H$53,'Intermediate Data'!$W103,0)=-98,"N/A",IF(OFFSET(H$53,'Intermediate Data'!$W103,0)=-99,"N/A",OFFSET(H$53,'Intermediate Data'!$W103,0))))</f>
        <v>N/A</v>
      </c>
      <c r="AE103" s="91">
        <f ca="1">IF($W103="","",IF(OFFSET(I$53,'Intermediate Data'!$W103,0)=-98,"N/A",IF(OFFSET(I$53,'Intermediate Data'!$W103,0)=-99,"N/A",OFFSET(I$53,'Intermediate Data'!$W103,0))))</f>
        <v>1.6986509075526315E-2</v>
      </c>
      <c r="AF103" s="91" t="str">
        <f ca="1">IF($W103="","",IF(OFFSET(J$53,'Intermediate Data'!$W103,0)=-98,"N/A",IF(OFFSET(J$53,'Intermediate Data'!$W103,0)=-99,"N/A",OFFSET(J$53,'Intermediate Data'!$W103,0))))</f>
        <v>RASS</v>
      </c>
      <c r="AG103" s="91" t="str">
        <f ca="1">IF($W103="","",IF(OFFSET(K$53,'Intermediate Data'!$W103,0)=-98,"N/A",IF(OFFSET(K$53,'Intermediate Data'!$W103,0)=-99,"N/A",OFFSET(K$53,'Intermediate Data'!$W103,0))))</f>
        <v>N/A</v>
      </c>
      <c r="AH103" s="91" t="str">
        <f ca="1">IF($W103="","",IF(OFFSET(L$53,'Intermediate Data'!$W103,0)=-98,"N/A",IF(OFFSET(L$53,'Intermediate Data'!$W103,0)=-99,"N/A",OFFSET(L$53,'Intermediate Data'!$W103,0))))</f>
        <v>N/A</v>
      </c>
      <c r="AI103" s="91" t="str">
        <f ca="1">IF($W103="","",IF(OFFSET(M$53,'Intermediate Data'!$W103,0)=-98,"N/A",IF(OFFSET(M$53,'Intermediate Data'!$W103,0)=-99,"N/A",OFFSET(M$53,'Intermediate Data'!$W103,0))))</f>
        <v>N/A</v>
      </c>
      <c r="AJ103" s="91" t="str">
        <f ca="1">IF($W103="","",IF(OFFSET(N$53,'Intermediate Data'!$W103,0)=-98,"N/A",IF(OFFSET(N$53,'Intermediate Data'!$W103,0)=-99,"N/A",OFFSET(N$53,'Intermediate Data'!$W103,0))))</f>
        <v>N/A</v>
      </c>
      <c r="AK103" s="91" t="str">
        <f ca="1">IF($W103="","",IF(OFFSET(O$53,'Intermediate Data'!$W103,0)=-98,"N/A",IF(OFFSET(O$53,'Intermediate Data'!$W103,0)=-99,"N/A",OFFSET(O$53,'Intermediate Data'!$W103,0))))</f>
        <v>N/A</v>
      </c>
      <c r="AL103" s="91" t="str">
        <f ca="1">IF($W103="","",IF(OFFSET(P$53,'Intermediate Data'!$W103,0)=-98,"N/A",IF(OFFSET(P$53,'Intermediate Data'!$W103,0)=-99,"N/A",OFFSET(P$53,'Intermediate Data'!$W103,0))))</f>
        <v>N/A</v>
      </c>
      <c r="AM103" s="91" t="str">
        <f ca="1">IF($W103="","",IF(OFFSET(Q$53,'Intermediate Data'!$W103,0)=-98,"N/A",IF(OFFSET(Q$53,'Intermediate Data'!$W103,0)=-99,"N/A",OFFSET(Q$53,'Intermediate Data'!$W103,0))))</f>
        <v/>
      </c>
      <c r="AN103" s="91" t="str">
        <f ca="1">IF($W103="","",IF(OFFSET(R$53,'Intermediate Data'!$W103,0)=-98,"Not published",IF(OFFSET(R$53,'Intermediate Data'!$W103,0)=-99,"No spec",OFFSET(R$53,'Intermediate Data'!$W103,0))))</f>
        <v>No spec</v>
      </c>
      <c r="AO103" s="91" t="str">
        <f ca="1">IF($W103="","",IF(OFFSET(S$53,'Intermediate Data'!$W103,0)=-98,"Unknown",IF(OFFSET(S$53,'Intermediate Data'!$W103,0)=-99,"No spec",OFFSET(S$53,'Intermediate Data'!$W103,0))))</f>
        <v>No spec</v>
      </c>
      <c r="AR103" s="113" t="str">
        <f>IF(AND(DATA!$F54='Intermediate Data'!$AV$46,DATA!$E54="Tier 1"),IF(OR($AU$47=0,$AU$46=1),DATA!A54,IF(AND($AU$47=1,INDEX('Intermediate Data'!$AV$25:$AV$42,MATCH(DATA!$B54,'Intermediate Data'!$AU$25:$AU$42,0))=TRUE),DATA!A54,"")),"")</f>
        <v/>
      </c>
      <c r="AS103" s="113" t="str">
        <f>IF($AR103="","",DATA!B54)</f>
        <v/>
      </c>
      <c r="AT103" s="113" t="str">
        <f>IF(OR($AR103="",DATA!BF54=""),"",DATA!BF54)</f>
        <v/>
      </c>
      <c r="AU103" s="113" t="str">
        <f>IF(OR($AR103="",DATA!BH54=""),"",DATA!BH54)</f>
        <v/>
      </c>
      <c r="AV103" s="113" t="str">
        <f>IF(OR($AR103="",DATA!BI54=""),"",DATA!BI54)</f>
        <v/>
      </c>
      <c r="AW103" s="113" t="str">
        <f>IF(OR($AR103="",DATA!BJ54=""),"",DATA!BJ54)</f>
        <v/>
      </c>
      <c r="AX103" s="113" t="str">
        <f>IF(OR($AR103="",DATA!BK54=""),"",DATA!BK54)</f>
        <v/>
      </c>
      <c r="AY103" s="113" t="str">
        <f>IF($AR103="","",DATA!BO54)</f>
        <v/>
      </c>
      <c r="AZ103" s="113" t="str">
        <f>IF($AR103="","",DATA!BP54)</f>
        <v/>
      </c>
      <c r="BA103" s="113" t="str">
        <f>IF($AR103="","",DATA!BQ54)</f>
        <v/>
      </c>
      <c r="BB103" s="113" t="str">
        <f>IF($AR103="","",DATA!BR54)</f>
        <v/>
      </c>
      <c r="BC103" s="113" t="str">
        <f>IF($AR103="","",DATA!BS54)</f>
        <v/>
      </c>
      <c r="BD103" s="113" t="str">
        <f>IF($AR103="","",DATA!BE54)</f>
        <v/>
      </c>
      <c r="BE103" s="113" t="str">
        <f>IF($AR103="","",DATA!CD54)</f>
        <v/>
      </c>
      <c r="BF103" s="113" t="str">
        <f>IF($AR103="","",DATA!CF54)</f>
        <v/>
      </c>
      <c r="BG103" s="113" t="str">
        <f>IF($AR103="","",DATA!CG54)</f>
        <v/>
      </c>
      <c r="BH103" s="113" t="str">
        <f>IF($AR103="","",DATA!CI54)</f>
        <v/>
      </c>
      <c r="BI103" s="113" t="str">
        <f>IF($AR103="","",DATA!CK54)</f>
        <v/>
      </c>
      <c r="BJ103" s="179" t="str">
        <f>IF($AR103="","",DATA!CL54)</f>
        <v/>
      </c>
      <c r="BK103" s="179" t="str">
        <f>IF($AR103="","",DATA!CN54)</f>
        <v/>
      </c>
      <c r="BL103" s="114" t="str">
        <f t="shared" si="11"/>
        <v/>
      </c>
      <c r="BM103" s="91" t="str">
        <f t="shared" ca="1" si="15"/>
        <v/>
      </c>
      <c r="BN103" s="100" t="str">
        <f t="shared" si="12"/>
        <v/>
      </c>
      <c r="BO103" s="91" t="str">
        <f t="shared" ca="1" si="13"/>
        <v/>
      </c>
      <c r="BP103" s="91" t="str">
        <f t="shared" ca="1" si="14"/>
        <v/>
      </c>
      <c r="BR103" s="91" t="str">
        <f ca="1">IF($BP103="","",IF(OFFSET(AS$53,'Intermediate Data'!$BP103,0)=-98,"Unknown",IF(OFFSET(AS$53,'Intermediate Data'!$BP103,0)=-99,"N/A",OFFSET(AS$53,'Intermediate Data'!$BP103,0))))</f>
        <v/>
      </c>
      <c r="BS103" s="91" t="str">
        <f ca="1">IF($BP103="","",IF(OFFSET(AT$53,'Intermediate Data'!$BP103,0)=-98,"Not collected",IF(OFFSET(AT$53,'Intermediate Data'!$BP103,0)=-99,"N/A",OFFSET(AT$53,'Intermediate Data'!$BP103,0))))</f>
        <v/>
      </c>
      <c r="BT103" s="91" t="str">
        <f ca="1">IF($BP103="","",IF(OFFSET(AU$53,'Intermediate Data'!$BP103,0)=-98,"Unknown",IF(OFFSET(AU$53,'Intermediate Data'!$BP103,0)=-99,"N/A",OFFSET(AU$53,'Intermediate Data'!$BP103,0))))</f>
        <v/>
      </c>
      <c r="BU103" s="127" t="str">
        <f ca="1">IF($BP103="","",IF(OFFSET(AV$53,'Intermediate Data'!$BP103,0)=-98,"Unknown",IF(OFFSET(AV$53,'Intermediate Data'!$BP103,0)=-99,"No spec",OFFSET(AV$53,'Intermediate Data'!$BP103,0))))</f>
        <v/>
      </c>
      <c r="BV103" s="127" t="str">
        <f ca="1">IF($BP103="","",IF(OFFSET(AW$53,'Intermediate Data'!$BP103,0)=-98,"Unknown",IF(OFFSET(AW$53,'Intermediate Data'!$BP103,0)=-99,"N/A",OFFSET(AW$53,'Intermediate Data'!$BP103,0))))</f>
        <v/>
      </c>
      <c r="BW103" s="91" t="str">
        <f ca="1">IF($BP103="","",IF(OFFSET(AX$53,'Intermediate Data'!$BP103,0)=-98,"Unknown",IF(OFFSET(AX$53,'Intermediate Data'!$BP103,0)=-99,"N/A",OFFSET(AX$53,'Intermediate Data'!$BP103,0))))</f>
        <v/>
      </c>
      <c r="BX103" s="91" t="str">
        <f ca="1">IF($BP103="","",IF(OFFSET(AY$53,'Intermediate Data'!$BP103,$AU$48)=-98,"Unknown",IF(OFFSET(AY$53,'Intermediate Data'!$BP103,$AU$48)=-99,"N/A",OFFSET(AY$53,'Intermediate Data'!$BP103,$AU$48))))</f>
        <v/>
      </c>
      <c r="BY103" s="91" t="str">
        <f ca="1">IF($BP103="","",IF(OFFSET(BD$53,'Intermediate Data'!$BP103,0)=-98,"Not published",IF(OFFSET(BD$53,'Intermediate Data'!$BP103,0)=-99,"No spec",OFFSET(BD$53,'Intermediate Data'!$BP103,0))))</f>
        <v/>
      </c>
      <c r="BZ103" s="115" t="str">
        <f ca="1">IF($BP103="","",IF(OFFSET(BE$53,'Intermediate Data'!$BP103,0)=-98,"Unknown",IF(OFFSET(BE$53,'Intermediate Data'!$BP103,0)=-99,"N/A",OFFSET(BE$53,'Intermediate Data'!$BP103,0))))</f>
        <v/>
      </c>
      <c r="CA103" s="115" t="str">
        <f ca="1">IF($BP103="","",IF(OFFSET(BF$53,'Intermediate Data'!$BP103,0)=-98,"Unknown",IF(OFFSET(BF$53,'Intermediate Data'!$BP103,0)=-99,"N/A",OFFSET(BF$53,'Intermediate Data'!$BP103,0))))</f>
        <v/>
      </c>
      <c r="CB103" s="115" t="str">
        <f ca="1">IF($BP103="","",IF(OFFSET(BG$53,'Intermediate Data'!$BP103,0)=-98,"Unknown",IF(OFFSET(BG$53,'Intermediate Data'!$BP103,0)=-99,"N/A",OFFSET(BG$53,'Intermediate Data'!$BP103,0))))</f>
        <v/>
      </c>
      <c r="CC103" s="115" t="str">
        <f ca="1">IF($BP103="","",IF(OFFSET(BH$53,'Intermediate Data'!$BP103,0)=-98,"Unknown",IF(OFFSET(BH$53,'Intermediate Data'!$BP103,0)=-99,"N/A",OFFSET(BH$53,'Intermediate Data'!$BP103,0))))</f>
        <v/>
      </c>
      <c r="CD103" s="115" t="str">
        <f ca="1">IF($BP103="","",IF(OFFSET(BI$53,'Intermediate Data'!$BP103,0)=-98,"Unknown",IF(OFFSET(BI$53,'Intermediate Data'!$BP103,0)=-99,"N/A",OFFSET(BI$53,'Intermediate Data'!$BP103,0))))</f>
        <v/>
      </c>
      <c r="CE103" s="115" t="str">
        <f ca="1">IF($BP103="","",IF(OFFSET(BJ$53,'Intermediate Data'!$BP103,0)=-98,"Unknown",IF(OFFSET(BJ$53,'Intermediate Data'!$BP103,0)=-99,"N/A",OFFSET(BJ$53,'Intermediate Data'!$BP103,0))))</f>
        <v/>
      </c>
      <c r="CF103" s="115" t="str">
        <f ca="1">IF($BP103="","",IF(OFFSET(BK$53,'Intermediate Data'!$BP103,0)=-98,"Unknown",IF(OFFSET(BK$53,'Intermediate Data'!$BP103,0)=-99,"N/A",OFFSET(BK$53,'Intermediate Data'!$BP103,0))))</f>
        <v/>
      </c>
      <c r="CG103" s="115" t="str">
        <f ca="1">IF($BP103="","",IF(OFFSET(BL$53,'Intermediate Data'!$BP103,0)=-98,"Unknown",IF(OFFSET(BL$53,'Intermediate Data'!$BP103,0)=-99,"N/A",OFFSET(BL$53,'Intermediate Data'!$BP103,0))))</f>
        <v/>
      </c>
    </row>
    <row r="104" spans="1:85" x14ac:dyDescent="0.2">
      <c r="A104" s="91">
        <f>IF(DATA!F55='Intermediate Data'!$E$46,IF(OR($E$47=$C$27,$E$46=$B$4),DATA!A55,IF($G$47=DATA!D55,DATA!A55,"")),"")</f>
        <v>51</v>
      </c>
      <c r="B104" s="91">
        <f>IF($A104="","",DATA!CS55)</f>
        <v>87</v>
      </c>
      <c r="C104" s="91" t="str">
        <f>IF($A104="","",DATA!B55)</f>
        <v>Game console</v>
      </c>
      <c r="D104" s="91">
        <f ca="1">IF($A104="","",OFFSET(DATA!$G55,0,($D$48*5)))</f>
        <v>-99</v>
      </c>
      <c r="E104" s="91">
        <f ca="1">IF($A104="","",OFFSET(DATA!$G55,0,($D$48*5)+1))</f>
        <v>-99</v>
      </c>
      <c r="F104" s="91">
        <f ca="1">IF($A104="","",OFFSET(DATA!$G55,0,($D$48*5)+2))</f>
        <v>-99</v>
      </c>
      <c r="G104" s="91">
        <f ca="1">IF($A104="","",OFFSET(DATA!$G55,0,($D$48*5)+3))</f>
        <v>0.29154011697021659</v>
      </c>
      <c r="H104" s="91">
        <f ca="1">IF($A104="","",OFFSET(DATA!$G55,0,($D$48*5)+4))</f>
        <v>0.37703399999999998</v>
      </c>
      <c r="I104" s="91">
        <f t="shared" ca="1" si="3"/>
        <v>0.37703399999999998</v>
      </c>
      <c r="J104" s="91" t="str">
        <f t="shared" ca="1" si="4"/>
        <v>CLASS</v>
      </c>
      <c r="K104" s="91">
        <f ca="1">IF($A104="","",OFFSET(DATA!$AF55,0,($D$48*5)))</f>
        <v>-99</v>
      </c>
      <c r="L104" s="91">
        <f ca="1">IF($A104="","",OFFSET(DATA!$AF55,0,($D$48*5)+1))</f>
        <v>-99</v>
      </c>
      <c r="M104" s="91">
        <f ca="1">IF($A104="","",OFFSET(DATA!$AF55,0,($D$48*5)+2))</f>
        <v>-99</v>
      </c>
      <c r="N104" s="91">
        <f ca="1">IF($A104="","",OFFSET(DATA!$AF55,0,($D$48*5)+3))</f>
        <v>-99</v>
      </c>
      <c r="O104" s="91">
        <f ca="1">IF($A104="","",OFFSET(DATA!$AF55,0,($D$48*5)+4))</f>
        <v>0.47099999999999997</v>
      </c>
      <c r="P104" s="91">
        <f t="shared" ca="1" si="5"/>
        <v>0.47099999999999997</v>
      </c>
      <c r="Q104" s="91" t="str">
        <f t="shared" ca="1" si="6"/>
        <v>CLASS</v>
      </c>
      <c r="R104" s="91">
        <f>IF($A104="","",DATA!BE55)</f>
        <v>-99</v>
      </c>
      <c r="S104" s="91">
        <f>IF($A104="","",DATA!BI55)</f>
        <v>-99</v>
      </c>
      <c r="T104" s="91">
        <f t="shared" ca="1" si="7"/>
        <v>0.37703399999999998</v>
      </c>
      <c r="U104" s="100">
        <f t="shared" ca="1" si="8"/>
        <v>0.37110916712116965</v>
      </c>
      <c r="V104" s="113">
        <f t="shared" ca="1" si="9"/>
        <v>9.5334890405631249E-3</v>
      </c>
      <c r="W104" s="91">
        <f t="shared" ca="1" si="10"/>
        <v>111</v>
      </c>
      <c r="Y104" s="91" t="str">
        <f ca="1">IF($W104="","",IF(OFFSET(C$53,'Intermediate Data'!$W104,0)=-98,"Unknown",IF(OFFSET(C$53,'Intermediate Data'!$W104,0)=-99,"N/A",OFFSET(C$53,'Intermediate Data'!$W104,0))))</f>
        <v>Waterbed heater</v>
      </c>
      <c r="Z104" s="91" t="str">
        <f ca="1">IF($W104="","",IF(OFFSET(D$53,'Intermediate Data'!$W104,0)=-98,"N/A",IF(OFFSET(D$53,'Intermediate Data'!$W104,0)=-99,"N/A",OFFSET(D$53,'Intermediate Data'!$W104,0))))</f>
        <v>N/A</v>
      </c>
      <c r="AA104" s="91">
        <f ca="1">IF($W104="","",IF(OFFSET(E$53,'Intermediate Data'!$W104,0)=-98,"N/A",IF(OFFSET(E$53,'Intermediate Data'!$W104,0)=-99,"N/A",OFFSET(E$53,'Intermediate Data'!$W104,0))))</f>
        <v>1.6462975021171413E-2</v>
      </c>
      <c r="AB104" s="91" t="str">
        <f ca="1">IF($W104="","",IF(OFFSET(F$53,'Intermediate Data'!$W104,0)=-98,"N/A",IF(OFFSET(F$53,'Intermediate Data'!$W104,0)=-99,"N/A",OFFSET(F$53,'Intermediate Data'!$W104,0))))</f>
        <v>N/A</v>
      </c>
      <c r="AC104" s="91" t="str">
        <f ca="1">IF($W104="","",IF(OFFSET(G$53,'Intermediate Data'!$W104,0)=-98,"N/A",IF(OFFSET(G$53,'Intermediate Data'!$W104,0)=-99,"N/A",OFFSET(G$53,'Intermediate Data'!$W104,0))))</f>
        <v>N/A</v>
      </c>
      <c r="AD104" s="91" t="str">
        <f ca="1">IF($W104="","",IF(OFFSET(H$53,'Intermediate Data'!$W104,0)=-98,"N/A",IF(OFFSET(H$53,'Intermediate Data'!$W104,0)=-99,"N/A",OFFSET(H$53,'Intermediate Data'!$W104,0))))</f>
        <v>N/A</v>
      </c>
      <c r="AE104" s="91">
        <f ca="1">IF($W104="","",IF(OFFSET(I$53,'Intermediate Data'!$W104,0)=-98,"N/A",IF(OFFSET(I$53,'Intermediate Data'!$W104,0)=-99,"N/A",OFFSET(I$53,'Intermediate Data'!$W104,0))))</f>
        <v>1.6462975021171413E-2</v>
      </c>
      <c r="AF104" s="91" t="str">
        <f ca="1">IF($W104="","",IF(OFFSET(J$53,'Intermediate Data'!$W104,0)=-98,"N/A",IF(OFFSET(J$53,'Intermediate Data'!$W104,0)=-99,"N/A",OFFSET(J$53,'Intermediate Data'!$W104,0))))</f>
        <v>RASS</v>
      </c>
      <c r="AG104" s="91" t="str">
        <f ca="1">IF($W104="","",IF(OFFSET(K$53,'Intermediate Data'!$W104,0)=-98,"N/A",IF(OFFSET(K$53,'Intermediate Data'!$W104,0)=-99,"N/A",OFFSET(K$53,'Intermediate Data'!$W104,0))))</f>
        <v>N/A</v>
      </c>
      <c r="AH104" s="91">
        <f ca="1">IF($W104="","",IF(OFFSET(L$53,'Intermediate Data'!$W104,0)=-98,"N/A",IF(OFFSET(L$53,'Intermediate Data'!$W104,0)=-99,"N/A",OFFSET(L$53,'Intermediate Data'!$W104,0))))</f>
        <v>1.8311989128922661E-2</v>
      </c>
      <c r="AI104" s="91" t="str">
        <f ca="1">IF($W104="","",IF(OFFSET(M$53,'Intermediate Data'!$W104,0)=-98,"N/A",IF(OFFSET(M$53,'Intermediate Data'!$W104,0)=-99,"N/A",OFFSET(M$53,'Intermediate Data'!$W104,0))))</f>
        <v>N/A</v>
      </c>
      <c r="AJ104" s="91" t="str">
        <f ca="1">IF($W104="","",IF(OFFSET(N$53,'Intermediate Data'!$W104,0)=-98,"N/A",IF(OFFSET(N$53,'Intermediate Data'!$W104,0)=-99,"N/A",OFFSET(N$53,'Intermediate Data'!$W104,0))))</f>
        <v>N/A</v>
      </c>
      <c r="AK104" s="91" t="str">
        <f ca="1">IF($W104="","",IF(OFFSET(O$53,'Intermediate Data'!$W104,0)=-98,"N/A",IF(OFFSET(O$53,'Intermediate Data'!$W104,0)=-99,"N/A",OFFSET(O$53,'Intermediate Data'!$W104,0))))</f>
        <v>N/A</v>
      </c>
      <c r="AL104" s="91">
        <f ca="1">IF($W104="","",IF(OFFSET(P$53,'Intermediate Data'!$W104,0)=-98,"N/A",IF(OFFSET(P$53,'Intermediate Data'!$W104,0)=-99,"N/A",OFFSET(P$53,'Intermediate Data'!$W104,0))))</f>
        <v>1.8311989128922661E-2</v>
      </c>
      <c r="AM104" s="91" t="str">
        <f ca="1">IF($W104="","",IF(OFFSET(Q$53,'Intermediate Data'!$W104,0)=-98,"N/A",IF(OFFSET(Q$53,'Intermediate Data'!$W104,0)=-99,"N/A",OFFSET(Q$53,'Intermediate Data'!$W104,0))))</f>
        <v>RASS</v>
      </c>
      <c r="AN104" s="91" t="str">
        <f ca="1">IF($W104="","",IF(OFFSET(R$53,'Intermediate Data'!$W104,0)=-98,"Not published",IF(OFFSET(R$53,'Intermediate Data'!$W104,0)=-99,"No spec",OFFSET(R$53,'Intermediate Data'!$W104,0))))</f>
        <v>No spec</v>
      </c>
      <c r="AO104" s="91" t="str">
        <f ca="1">IF($W104="","",IF(OFFSET(S$53,'Intermediate Data'!$W104,0)=-98,"Unknown",IF(OFFSET(S$53,'Intermediate Data'!$W104,0)=-99,"No spec",OFFSET(S$53,'Intermediate Data'!$W104,0))))</f>
        <v>No spec</v>
      </c>
      <c r="AR104" s="113" t="str">
        <f>IF(AND(DATA!$F55='Intermediate Data'!$AV$46,DATA!$E55="Tier 1"),IF(OR($AU$47=0,$AU$46=1),DATA!A55,IF(AND($AU$47=1,INDEX('Intermediate Data'!$AV$25:$AV$42,MATCH(DATA!$B55,'Intermediate Data'!$AU$25:$AU$42,0))=TRUE),DATA!A55,"")),"")</f>
        <v/>
      </c>
      <c r="AS104" s="113" t="str">
        <f>IF($AR104="","",DATA!B55)</f>
        <v/>
      </c>
      <c r="AT104" s="113" t="str">
        <f>IF(OR($AR104="",DATA!BF55=""),"",DATA!BF55)</f>
        <v/>
      </c>
      <c r="AU104" s="113" t="str">
        <f>IF(OR($AR104="",DATA!BH55=""),"",DATA!BH55)</f>
        <v/>
      </c>
      <c r="AV104" s="113" t="str">
        <f>IF(OR($AR104="",DATA!BI55=""),"",DATA!BI55)</f>
        <v/>
      </c>
      <c r="AW104" s="113" t="str">
        <f>IF(OR($AR104="",DATA!BJ55=""),"",DATA!BJ55)</f>
        <v/>
      </c>
      <c r="AX104" s="113" t="str">
        <f>IF(OR($AR104="",DATA!BK55=""),"",DATA!BK55)</f>
        <v/>
      </c>
      <c r="AY104" s="113" t="str">
        <f>IF($AR104="","",DATA!BO55)</f>
        <v/>
      </c>
      <c r="AZ104" s="113" t="str">
        <f>IF($AR104="","",DATA!BP55)</f>
        <v/>
      </c>
      <c r="BA104" s="113" t="str">
        <f>IF($AR104="","",DATA!BQ55)</f>
        <v/>
      </c>
      <c r="BB104" s="113" t="str">
        <f>IF($AR104="","",DATA!BR55)</f>
        <v/>
      </c>
      <c r="BC104" s="113" t="str">
        <f>IF($AR104="","",DATA!BS55)</f>
        <v/>
      </c>
      <c r="BD104" s="113" t="str">
        <f>IF($AR104="","",DATA!BE55)</f>
        <v/>
      </c>
      <c r="BE104" s="113" t="str">
        <f>IF($AR104="","",DATA!CD55)</f>
        <v/>
      </c>
      <c r="BF104" s="113" t="str">
        <f>IF($AR104="","",DATA!CF55)</f>
        <v/>
      </c>
      <c r="BG104" s="113" t="str">
        <f>IF($AR104="","",DATA!CG55)</f>
        <v/>
      </c>
      <c r="BH104" s="113" t="str">
        <f>IF($AR104="","",DATA!CI55)</f>
        <v/>
      </c>
      <c r="BI104" s="113" t="str">
        <f>IF($AR104="","",DATA!CK55)</f>
        <v/>
      </c>
      <c r="BJ104" s="179" t="str">
        <f>IF($AR104="","",DATA!CL55)</f>
        <v/>
      </c>
      <c r="BK104" s="179" t="str">
        <f>IF($AR104="","",DATA!CN55)</f>
        <v/>
      </c>
      <c r="BL104" s="114" t="str">
        <f t="shared" si="11"/>
        <v/>
      </c>
      <c r="BM104" s="91" t="str">
        <f t="shared" ca="1" si="15"/>
        <v/>
      </c>
      <c r="BN104" s="100" t="str">
        <f t="shared" si="12"/>
        <v/>
      </c>
      <c r="BO104" s="91" t="str">
        <f t="shared" ca="1" si="13"/>
        <v/>
      </c>
      <c r="BP104" s="91" t="str">
        <f t="shared" ca="1" si="14"/>
        <v/>
      </c>
      <c r="BR104" s="91" t="str">
        <f ca="1">IF($BP104="","",IF(OFFSET(AS$53,'Intermediate Data'!$BP104,0)=-98,"Unknown",IF(OFFSET(AS$53,'Intermediate Data'!$BP104,0)=-99,"N/A",OFFSET(AS$53,'Intermediate Data'!$BP104,0))))</f>
        <v/>
      </c>
      <c r="BS104" s="91" t="str">
        <f ca="1">IF($BP104="","",IF(OFFSET(AT$53,'Intermediate Data'!$BP104,0)=-98,"Not collected",IF(OFFSET(AT$53,'Intermediate Data'!$BP104,0)=-99,"N/A",OFFSET(AT$53,'Intermediate Data'!$BP104,0))))</f>
        <v/>
      </c>
      <c r="BT104" s="91" t="str">
        <f ca="1">IF($BP104="","",IF(OFFSET(AU$53,'Intermediate Data'!$BP104,0)=-98,"Unknown",IF(OFFSET(AU$53,'Intermediate Data'!$BP104,0)=-99,"N/A",OFFSET(AU$53,'Intermediate Data'!$BP104,0))))</f>
        <v/>
      </c>
      <c r="BU104" s="127" t="str">
        <f ca="1">IF($BP104="","",IF(OFFSET(AV$53,'Intermediate Data'!$BP104,0)=-98,"Unknown",IF(OFFSET(AV$53,'Intermediate Data'!$BP104,0)=-99,"No spec",OFFSET(AV$53,'Intermediate Data'!$BP104,0))))</f>
        <v/>
      </c>
      <c r="BV104" s="127" t="str">
        <f ca="1">IF($BP104="","",IF(OFFSET(AW$53,'Intermediate Data'!$BP104,0)=-98,"Unknown",IF(OFFSET(AW$53,'Intermediate Data'!$BP104,0)=-99,"N/A",OFFSET(AW$53,'Intermediate Data'!$BP104,0))))</f>
        <v/>
      </c>
      <c r="BW104" s="91" t="str">
        <f ca="1">IF($BP104="","",IF(OFFSET(AX$53,'Intermediate Data'!$BP104,0)=-98,"Unknown",IF(OFFSET(AX$53,'Intermediate Data'!$BP104,0)=-99,"N/A",OFFSET(AX$53,'Intermediate Data'!$BP104,0))))</f>
        <v/>
      </c>
      <c r="BX104" s="91" t="str">
        <f ca="1">IF($BP104="","",IF(OFFSET(AY$53,'Intermediate Data'!$BP104,$AU$48)=-98,"Unknown",IF(OFFSET(AY$53,'Intermediate Data'!$BP104,$AU$48)=-99,"N/A",OFFSET(AY$53,'Intermediate Data'!$BP104,$AU$48))))</f>
        <v/>
      </c>
      <c r="BY104" s="91" t="str">
        <f ca="1">IF($BP104="","",IF(OFFSET(BD$53,'Intermediate Data'!$BP104,0)=-98,"Not published",IF(OFFSET(BD$53,'Intermediate Data'!$BP104,0)=-99,"No spec",OFFSET(BD$53,'Intermediate Data'!$BP104,0))))</f>
        <v/>
      </c>
      <c r="BZ104" s="115" t="str">
        <f ca="1">IF($BP104="","",IF(OFFSET(BE$53,'Intermediate Data'!$BP104,0)=-98,"Unknown",IF(OFFSET(BE$53,'Intermediate Data'!$BP104,0)=-99,"N/A",OFFSET(BE$53,'Intermediate Data'!$BP104,0))))</f>
        <v/>
      </c>
      <c r="CA104" s="115" t="str">
        <f ca="1">IF($BP104="","",IF(OFFSET(BF$53,'Intermediate Data'!$BP104,0)=-98,"Unknown",IF(OFFSET(BF$53,'Intermediate Data'!$BP104,0)=-99,"N/A",OFFSET(BF$53,'Intermediate Data'!$BP104,0))))</f>
        <v/>
      </c>
      <c r="CB104" s="115" t="str">
        <f ca="1">IF($BP104="","",IF(OFFSET(BG$53,'Intermediate Data'!$BP104,0)=-98,"Unknown",IF(OFFSET(BG$53,'Intermediate Data'!$BP104,0)=-99,"N/A",OFFSET(BG$53,'Intermediate Data'!$BP104,0))))</f>
        <v/>
      </c>
      <c r="CC104" s="115" t="str">
        <f ca="1">IF($BP104="","",IF(OFFSET(BH$53,'Intermediate Data'!$BP104,0)=-98,"Unknown",IF(OFFSET(BH$53,'Intermediate Data'!$BP104,0)=-99,"N/A",OFFSET(BH$53,'Intermediate Data'!$BP104,0))))</f>
        <v/>
      </c>
      <c r="CD104" s="115" t="str">
        <f ca="1">IF($BP104="","",IF(OFFSET(BI$53,'Intermediate Data'!$BP104,0)=-98,"Unknown",IF(OFFSET(BI$53,'Intermediate Data'!$BP104,0)=-99,"N/A",OFFSET(BI$53,'Intermediate Data'!$BP104,0))))</f>
        <v/>
      </c>
      <c r="CE104" s="115" t="str">
        <f ca="1">IF($BP104="","",IF(OFFSET(BJ$53,'Intermediate Data'!$BP104,0)=-98,"Unknown",IF(OFFSET(BJ$53,'Intermediate Data'!$BP104,0)=-99,"N/A",OFFSET(BJ$53,'Intermediate Data'!$BP104,0))))</f>
        <v/>
      </c>
      <c r="CF104" s="115" t="str">
        <f ca="1">IF($BP104="","",IF(OFFSET(BK$53,'Intermediate Data'!$BP104,0)=-98,"Unknown",IF(OFFSET(BK$53,'Intermediate Data'!$BP104,0)=-99,"N/A",OFFSET(BK$53,'Intermediate Data'!$BP104,0))))</f>
        <v/>
      </c>
      <c r="CG104" s="115" t="str">
        <f ca="1">IF($BP104="","",IF(OFFSET(BL$53,'Intermediate Data'!$BP104,0)=-98,"Unknown",IF(OFFSET(BL$53,'Intermediate Data'!$BP104,0)=-99,"N/A",OFFSET(BL$53,'Intermediate Data'!$BP104,0))))</f>
        <v/>
      </c>
    </row>
    <row r="105" spans="1:85" x14ac:dyDescent="0.2">
      <c r="A105" s="91">
        <f>IF(DATA!F56='Intermediate Data'!$E$46,IF(OR($E$47=$C$27,$E$46=$B$4),DATA!A56,IF($G$47=DATA!D56,DATA!A56,"")),"")</f>
        <v>52</v>
      </c>
      <c r="B105" s="91">
        <f>IF($A105="","",DATA!CS56)</f>
        <v>81</v>
      </c>
      <c r="C105" s="91" t="str">
        <f>IF($A105="","",DATA!B56)</f>
        <v>Home automation</v>
      </c>
      <c r="D105" s="91">
        <f ca="1">IF($A105="","",OFFSET(DATA!$G56,0,($D$48*5)))</f>
        <v>-99</v>
      </c>
      <c r="E105" s="91">
        <f ca="1">IF($A105="","",OFFSET(DATA!$G56,0,($D$48*5)+1))</f>
        <v>-99</v>
      </c>
      <c r="F105" s="91">
        <f ca="1">IF($A105="","",OFFSET(DATA!$G56,0,($D$48*5)+2))</f>
        <v>-99</v>
      </c>
      <c r="G105" s="91">
        <f ca="1">IF($A105="","",OFFSET(DATA!$G56,0,($D$48*5)+3))</f>
        <v>-99</v>
      </c>
      <c r="H105" s="91">
        <f ca="1">IF($A105="","",OFFSET(DATA!$G56,0,($D$48*5)+4))</f>
        <v>-99</v>
      </c>
      <c r="I105" s="91">
        <f t="shared" ca="1" si="3"/>
        <v>-99</v>
      </c>
      <c r="J105" s="91" t="str">
        <f t="shared" ca="1" si="4"/>
        <v/>
      </c>
      <c r="K105" s="91">
        <f ca="1">IF($A105="","",OFFSET(DATA!$AF56,0,($D$48*5)))</f>
        <v>-99</v>
      </c>
      <c r="L105" s="91">
        <f ca="1">IF($A105="","",OFFSET(DATA!$AF56,0,($D$48*5)+1))</f>
        <v>-99</v>
      </c>
      <c r="M105" s="91">
        <f ca="1">IF($A105="","",OFFSET(DATA!$AF56,0,($D$48*5)+2))</f>
        <v>-99</v>
      </c>
      <c r="N105" s="91">
        <f ca="1">IF($A105="","",OFFSET(DATA!$AF56,0,($D$48*5)+3))</f>
        <v>-99</v>
      </c>
      <c r="O105" s="91">
        <f ca="1">IF($A105="","",OFFSET(DATA!$AF56,0,($D$48*5)+4))</f>
        <v>-99</v>
      </c>
      <c r="P105" s="91">
        <f t="shared" ca="1" si="5"/>
        <v>-99</v>
      </c>
      <c r="Q105" s="91" t="str">
        <f t="shared" ca="1" si="6"/>
        <v/>
      </c>
      <c r="R105" s="91">
        <f>IF($A105="","",DATA!BE56)</f>
        <v>-99</v>
      </c>
      <c r="S105" s="91">
        <f>IF($A105="","",DATA!BI56)</f>
        <v>-99</v>
      </c>
      <c r="T105" s="91">
        <f t="shared" ca="1" si="7"/>
        <v>-99</v>
      </c>
      <c r="U105" s="100">
        <f t="shared" ca="1" si="8"/>
        <v>-99.009899998950004</v>
      </c>
      <c r="V105" s="113">
        <f t="shared" ca="1" si="9"/>
        <v>6.3403705522127058E-3</v>
      </c>
      <c r="W105" s="91">
        <f t="shared" ca="1" si="10"/>
        <v>29</v>
      </c>
      <c r="Y105" s="91" t="str">
        <f ca="1">IF($W105="","",IF(OFFSET(C$53,'Intermediate Data'!$W105,0)=-98,"Unknown",IF(OFFSET(C$53,'Intermediate Data'!$W105,0)=-99,"N/A",OFFSET(C$53,'Intermediate Data'!$W105,0))))</f>
        <v>Barbeque - Electric</v>
      </c>
      <c r="Z105" s="91" t="str">
        <f ca="1">IF($W105="","",IF(OFFSET(D$53,'Intermediate Data'!$W105,0)=-98,"N/A",IF(OFFSET(D$53,'Intermediate Data'!$W105,0)=-99,"N/A",OFFSET(D$53,'Intermediate Data'!$W105,0))))</f>
        <v>N/A</v>
      </c>
      <c r="AA105" s="91">
        <f ca="1">IF($W105="","",IF(OFFSET(E$53,'Intermediate Data'!$W105,0)=-98,"N/A",IF(OFFSET(E$53,'Intermediate Data'!$W105,0)=-99,"N/A",OFFSET(E$53,'Intermediate Data'!$W105,0))))</f>
        <v>7.0590057387349059E-3</v>
      </c>
      <c r="AB105" s="91" t="str">
        <f ca="1">IF($W105="","",IF(OFFSET(F$53,'Intermediate Data'!$W105,0)=-98,"N/A",IF(OFFSET(F$53,'Intermediate Data'!$W105,0)=-99,"N/A",OFFSET(F$53,'Intermediate Data'!$W105,0))))</f>
        <v>N/A</v>
      </c>
      <c r="AC105" s="91">
        <f ca="1">IF($W105="","",IF(OFFSET(G$53,'Intermediate Data'!$W105,0)=-98,"N/A",IF(OFFSET(G$53,'Intermediate Data'!$W105,0)=-99,"N/A",OFFSET(G$53,'Intermediate Data'!$W105,0))))</f>
        <v>1.3270033741480489E-2</v>
      </c>
      <c r="AD105" s="91" t="str">
        <f ca="1">IF($W105="","",IF(OFFSET(H$53,'Intermediate Data'!$W105,0)=-98,"N/A",IF(OFFSET(H$53,'Intermediate Data'!$W105,0)=-99,"N/A",OFFSET(H$53,'Intermediate Data'!$W105,0))))</f>
        <v>N/A</v>
      </c>
      <c r="AE105" s="91">
        <f ca="1">IF($W105="","",IF(OFFSET(I$53,'Intermediate Data'!$W105,0)=-98,"N/A",IF(OFFSET(I$53,'Intermediate Data'!$W105,0)=-99,"N/A",OFFSET(I$53,'Intermediate Data'!$W105,0))))</f>
        <v>1.3270033741480489E-2</v>
      </c>
      <c r="AF105" s="91" t="str">
        <f ca="1">IF($W105="","",IF(OFFSET(J$53,'Intermediate Data'!$W105,0)=-98,"N/A",IF(OFFSET(J$53,'Intermediate Data'!$W105,0)=-99,"N/A",OFFSET(J$53,'Intermediate Data'!$W105,0))))</f>
        <v>RASS</v>
      </c>
      <c r="AG105" s="91" t="str">
        <f ca="1">IF($W105="","",IF(OFFSET(K$53,'Intermediate Data'!$W105,0)=-98,"N/A",IF(OFFSET(K$53,'Intermediate Data'!$W105,0)=-99,"N/A",OFFSET(K$53,'Intermediate Data'!$W105,0))))</f>
        <v>N/A</v>
      </c>
      <c r="AH105" s="91" t="str">
        <f ca="1">IF($W105="","",IF(OFFSET(L$53,'Intermediate Data'!$W105,0)=-98,"N/A",IF(OFFSET(L$53,'Intermediate Data'!$W105,0)=-99,"N/A",OFFSET(L$53,'Intermediate Data'!$W105,0))))</f>
        <v>N/A</v>
      </c>
      <c r="AI105" s="91" t="str">
        <f ca="1">IF($W105="","",IF(OFFSET(M$53,'Intermediate Data'!$W105,0)=-98,"N/A",IF(OFFSET(M$53,'Intermediate Data'!$W105,0)=-99,"N/A",OFFSET(M$53,'Intermediate Data'!$W105,0))))</f>
        <v>N/A</v>
      </c>
      <c r="AJ105" s="91" t="str">
        <f ca="1">IF($W105="","",IF(OFFSET(N$53,'Intermediate Data'!$W105,0)=-98,"N/A",IF(OFFSET(N$53,'Intermediate Data'!$W105,0)=-99,"N/A",OFFSET(N$53,'Intermediate Data'!$W105,0))))</f>
        <v>N/A</v>
      </c>
      <c r="AK105" s="91" t="str">
        <f ca="1">IF($W105="","",IF(OFFSET(O$53,'Intermediate Data'!$W105,0)=-98,"N/A",IF(OFFSET(O$53,'Intermediate Data'!$W105,0)=-99,"N/A",OFFSET(O$53,'Intermediate Data'!$W105,0))))</f>
        <v>N/A</v>
      </c>
      <c r="AL105" s="91" t="str">
        <f ca="1">IF($W105="","",IF(OFFSET(P$53,'Intermediate Data'!$W105,0)=-98,"N/A",IF(OFFSET(P$53,'Intermediate Data'!$W105,0)=-99,"N/A",OFFSET(P$53,'Intermediate Data'!$W105,0))))</f>
        <v>N/A</v>
      </c>
      <c r="AM105" s="91" t="str">
        <f ca="1">IF($W105="","",IF(OFFSET(Q$53,'Intermediate Data'!$W105,0)=-98,"N/A",IF(OFFSET(Q$53,'Intermediate Data'!$W105,0)=-99,"N/A",OFFSET(Q$53,'Intermediate Data'!$W105,0))))</f>
        <v/>
      </c>
      <c r="AN105" s="91" t="str">
        <f ca="1">IF($W105="","",IF(OFFSET(R$53,'Intermediate Data'!$W105,0)=-98,"Not published",IF(OFFSET(R$53,'Intermediate Data'!$W105,0)=-99,"No spec",OFFSET(R$53,'Intermediate Data'!$W105,0))))</f>
        <v>No spec</v>
      </c>
      <c r="AO105" s="91" t="str">
        <f ca="1">IF($W105="","",IF(OFFSET(S$53,'Intermediate Data'!$W105,0)=-98,"Unknown",IF(OFFSET(S$53,'Intermediate Data'!$W105,0)=-99,"No spec",OFFSET(S$53,'Intermediate Data'!$W105,0))))</f>
        <v>No spec</v>
      </c>
      <c r="AR105" s="113" t="str">
        <f>IF(AND(DATA!$F56='Intermediate Data'!$AV$46,DATA!$E56="Tier 1"),IF(OR($AU$47=0,$AU$46=1),DATA!A56,IF(AND($AU$47=1,INDEX('Intermediate Data'!$AV$25:$AV$42,MATCH(DATA!$B56,'Intermediate Data'!$AU$25:$AU$42,0))=TRUE),DATA!A56,"")),"")</f>
        <v/>
      </c>
      <c r="AS105" s="113" t="str">
        <f>IF($AR105="","",DATA!B56)</f>
        <v/>
      </c>
      <c r="AT105" s="113" t="str">
        <f>IF(OR($AR105="",DATA!BF56=""),"",DATA!BF56)</f>
        <v/>
      </c>
      <c r="AU105" s="113" t="str">
        <f>IF(OR($AR105="",DATA!BH56=""),"",DATA!BH56)</f>
        <v/>
      </c>
      <c r="AV105" s="113" t="str">
        <f>IF(OR($AR105="",DATA!BI56=""),"",DATA!BI56)</f>
        <v/>
      </c>
      <c r="AW105" s="113" t="str">
        <f>IF(OR($AR105="",DATA!BJ56=""),"",DATA!BJ56)</f>
        <v/>
      </c>
      <c r="AX105" s="113" t="str">
        <f>IF(OR($AR105="",DATA!BK56=""),"",DATA!BK56)</f>
        <v/>
      </c>
      <c r="AY105" s="113" t="str">
        <f>IF($AR105="","",DATA!BO56)</f>
        <v/>
      </c>
      <c r="AZ105" s="113" t="str">
        <f>IF($AR105="","",DATA!BP56)</f>
        <v/>
      </c>
      <c r="BA105" s="113" t="str">
        <f>IF($AR105="","",DATA!BQ56)</f>
        <v/>
      </c>
      <c r="BB105" s="113" t="str">
        <f>IF($AR105="","",DATA!BR56)</f>
        <v/>
      </c>
      <c r="BC105" s="113" t="str">
        <f>IF($AR105="","",DATA!BS56)</f>
        <v/>
      </c>
      <c r="BD105" s="113" t="str">
        <f>IF($AR105="","",DATA!BE56)</f>
        <v/>
      </c>
      <c r="BE105" s="113" t="str">
        <f>IF($AR105="","",DATA!CD56)</f>
        <v/>
      </c>
      <c r="BF105" s="113" t="str">
        <f>IF($AR105="","",DATA!CF56)</f>
        <v/>
      </c>
      <c r="BG105" s="113" t="str">
        <f>IF($AR105="","",DATA!CG56)</f>
        <v/>
      </c>
      <c r="BH105" s="113" t="str">
        <f>IF($AR105="","",DATA!CI56)</f>
        <v/>
      </c>
      <c r="BI105" s="113" t="str">
        <f>IF($AR105="","",DATA!CK56)</f>
        <v/>
      </c>
      <c r="BJ105" s="179" t="str">
        <f>IF($AR105="","",DATA!CL56)</f>
        <v/>
      </c>
      <c r="BK105" s="179" t="str">
        <f>IF($AR105="","",DATA!CN56)</f>
        <v/>
      </c>
      <c r="BL105" s="114" t="str">
        <f t="shared" si="11"/>
        <v/>
      </c>
      <c r="BM105" s="91" t="str">
        <f t="shared" ca="1" si="15"/>
        <v/>
      </c>
      <c r="BN105" s="100" t="str">
        <f t="shared" si="12"/>
        <v/>
      </c>
      <c r="BO105" s="91" t="str">
        <f t="shared" ca="1" si="13"/>
        <v/>
      </c>
      <c r="BP105" s="91" t="str">
        <f t="shared" ca="1" si="14"/>
        <v/>
      </c>
      <c r="BR105" s="91" t="str">
        <f ca="1">IF($BP105="","",IF(OFFSET(AS$53,'Intermediate Data'!$BP105,0)=-98,"Unknown",IF(OFFSET(AS$53,'Intermediate Data'!$BP105,0)=-99,"N/A",OFFSET(AS$53,'Intermediate Data'!$BP105,0))))</f>
        <v/>
      </c>
      <c r="BS105" s="91" t="str">
        <f ca="1">IF($BP105="","",IF(OFFSET(AT$53,'Intermediate Data'!$BP105,0)=-98,"Not collected",IF(OFFSET(AT$53,'Intermediate Data'!$BP105,0)=-99,"N/A",OFFSET(AT$53,'Intermediate Data'!$BP105,0))))</f>
        <v/>
      </c>
      <c r="BT105" s="91" t="str">
        <f ca="1">IF($BP105="","",IF(OFFSET(AU$53,'Intermediate Data'!$BP105,0)=-98,"Unknown",IF(OFFSET(AU$53,'Intermediate Data'!$BP105,0)=-99,"N/A",OFFSET(AU$53,'Intermediate Data'!$BP105,0))))</f>
        <v/>
      </c>
      <c r="BU105" s="127" t="str">
        <f ca="1">IF($BP105="","",IF(OFFSET(AV$53,'Intermediate Data'!$BP105,0)=-98,"Unknown",IF(OFFSET(AV$53,'Intermediate Data'!$BP105,0)=-99,"No spec",OFFSET(AV$53,'Intermediate Data'!$BP105,0))))</f>
        <v/>
      </c>
      <c r="BV105" s="127" t="str">
        <f ca="1">IF($BP105="","",IF(OFFSET(AW$53,'Intermediate Data'!$BP105,0)=-98,"Unknown",IF(OFFSET(AW$53,'Intermediate Data'!$BP105,0)=-99,"N/A",OFFSET(AW$53,'Intermediate Data'!$BP105,0))))</f>
        <v/>
      </c>
      <c r="BW105" s="91" t="str">
        <f ca="1">IF($BP105="","",IF(OFFSET(AX$53,'Intermediate Data'!$BP105,0)=-98,"Unknown",IF(OFFSET(AX$53,'Intermediate Data'!$BP105,0)=-99,"N/A",OFFSET(AX$53,'Intermediate Data'!$BP105,0))))</f>
        <v/>
      </c>
      <c r="BX105" s="91" t="str">
        <f ca="1">IF($BP105="","",IF(OFFSET(AY$53,'Intermediate Data'!$BP105,$AU$48)=-98,"Unknown",IF(OFFSET(AY$53,'Intermediate Data'!$BP105,$AU$48)=-99,"N/A",OFFSET(AY$53,'Intermediate Data'!$BP105,$AU$48))))</f>
        <v/>
      </c>
      <c r="BY105" s="91" t="str">
        <f ca="1">IF($BP105="","",IF(OFFSET(BD$53,'Intermediate Data'!$BP105,0)=-98,"Not published",IF(OFFSET(BD$53,'Intermediate Data'!$BP105,0)=-99,"No spec",OFFSET(BD$53,'Intermediate Data'!$BP105,0))))</f>
        <v/>
      </c>
      <c r="BZ105" s="115" t="str">
        <f ca="1">IF($BP105="","",IF(OFFSET(BE$53,'Intermediate Data'!$BP105,0)=-98,"Unknown",IF(OFFSET(BE$53,'Intermediate Data'!$BP105,0)=-99,"N/A",OFFSET(BE$53,'Intermediate Data'!$BP105,0))))</f>
        <v/>
      </c>
      <c r="CA105" s="115" t="str">
        <f ca="1">IF($BP105="","",IF(OFFSET(BF$53,'Intermediate Data'!$BP105,0)=-98,"Unknown",IF(OFFSET(BF$53,'Intermediate Data'!$BP105,0)=-99,"N/A",OFFSET(BF$53,'Intermediate Data'!$BP105,0))))</f>
        <v/>
      </c>
      <c r="CB105" s="115" t="str">
        <f ca="1">IF($BP105="","",IF(OFFSET(BG$53,'Intermediate Data'!$BP105,0)=-98,"Unknown",IF(OFFSET(BG$53,'Intermediate Data'!$BP105,0)=-99,"N/A",OFFSET(BG$53,'Intermediate Data'!$BP105,0))))</f>
        <v/>
      </c>
      <c r="CC105" s="115" t="str">
        <f ca="1">IF($BP105="","",IF(OFFSET(BH$53,'Intermediate Data'!$BP105,0)=-98,"Unknown",IF(OFFSET(BH$53,'Intermediate Data'!$BP105,0)=-99,"N/A",OFFSET(BH$53,'Intermediate Data'!$BP105,0))))</f>
        <v/>
      </c>
      <c r="CD105" s="115" t="str">
        <f ca="1">IF($BP105="","",IF(OFFSET(BI$53,'Intermediate Data'!$BP105,0)=-98,"Unknown",IF(OFFSET(BI$53,'Intermediate Data'!$BP105,0)=-99,"N/A",OFFSET(BI$53,'Intermediate Data'!$BP105,0))))</f>
        <v/>
      </c>
      <c r="CE105" s="115" t="str">
        <f ca="1">IF($BP105="","",IF(OFFSET(BJ$53,'Intermediate Data'!$BP105,0)=-98,"Unknown",IF(OFFSET(BJ$53,'Intermediate Data'!$BP105,0)=-99,"N/A",OFFSET(BJ$53,'Intermediate Data'!$BP105,0))))</f>
        <v/>
      </c>
      <c r="CF105" s="115" t="str">
        <f ca="1">IF($BP105="","",IF(OFFSET(BK$53,'Intermediate Data'!$BP105,0)=-98,"Unknown",IF(OFFSET(BK$53,'Intermediate Data'!$BP105,0)=-99,"N/A",OFFSET(BK$53,'Intermediate Data'!$BP105,0))))</f>
        <v/>
      </c>
      <c r="CG105" s="115" t="str">
        <f ca="1">IF($BP105="","",IF(OFFSET(BL$53,'Intermediate Data'!$BP105,0)=-98,"Unknown",IF(OFFSET(BL$53,'Intermediate Data'!$BP105,0)=-99,"N/A",OFFSET(BL$53,'Intermediate Data'!$BP105,0))))</f>
        <v/>
      </c>
    </row>
    <row r="106" spans="1:85" x14ac:dyDescent="0.2">
      <c r="A106" s="91">
        <f>IF(DATA!F57='Intermediate Data'!$E$46,IF(OR($E$47=$C$27,$E$46=$B$4),DATA!A57,IF($G$47=DATA!D57,DATA!A57,"")),"")</f>
        <v>53</v>
      </c>
      <c r="B106" s="91">
        <f>IF($A106="","",DATA!CS57)</f>
        <v>79</v>
      </c>
      <c r="C106" s="91" t="str">
        <f>IF($A106="","",DATA!B57)</f>
        <v>Home Theater in a Box</v>
      </c>
      <c r="D106" s="91">
        <f ca="1">IF($A106="","",OFFSET(DATA!$G57,0,($D$48*5)))</f>
        <v>-99</v>
      </c>
      <c r="E106" s="91">
        <f ca="1">IF($A106="","",OFFSET(DATA!$G57,0,($D$48*5)+1))</f>
        <v>-99</v>
      </c>
      <c r="F106" s="91">
        <f ca="1">IF($A106="","",OFFSET(DATA!$G57,0,($D$48*5)+2))</f>
        <v>-99</v>
      </c>
      <c r="G106" s="91">
        <f ca="1">IF($A106="","",OFFSET(DATA!$G57,0,($D$48*5)+3))</f>
        <v>-99</v>
      </c>
      <c r="H106" s="91">
        <f ca="1">IF($A106="","",OFFSET(DATA!$G57,0,($D$48*5)+4))</f>
        <v>-98</v>
      </c>
      <c r="I106" s="91">
        <f t="shared" ca="1" si="3"/>
        <v>-99</v>
      </c>
      <c r="J106" s="91" t="str">
        <f t="shared" ca="1" si="4"/>
        <v/>
      </c>
      <c r="K106" s="91">
        <f ca="1">IF($A106="","",OFFSET(DATA!$AF57,0,($D$48*5)))</f>
        <v>-99</v>
      </c>
      <c r="L106" s="91">
        <f ca="1">IF($A106="","",OFFSET(DATA!$AF57,0,($D$48*5)+1))</f>
        <v>-99</v>
      </c>
      <c r="M106" s="91">
        <f ca="1">IF($A106="","",OFFSET(DATA!$AF57,0,($D$48*5)+2))</f>
        <v>-99</v>
      </c>
      <c r="N106" s="91">
        <f ca="1">IF($A106="","",OFFSET(DATA!$AF57,0,($D$48*5)+3))</f>
        <v>-99</v>
      </c>
      <c r="O106" s="91">
        <f ca="1">IF($A106="","",OFFSET(DATA!$AF57,0,($D$48*5)+4))</f>
        <v>-99</v>
      </c>
      <c r="P106" s="91">
        <f t="shared" ca="1" si="5"/>
        <v>-99</v>
      </c>
      <c r="Q106" s="91" t="str">
        <f t="shared" ca="1" si="6"/>
        <v/>
      </c>
      <c r="R106" s="91">
        <f>IF($A106="","",DATA!BE57)</f>
        <v>0.04</v>
      </c>
      <c r="S106" s="91">
        <f>IF($A106="","",DATA!BI57)</f>
        <v>-98</v>
      </c>
      <c r="T106" s="91">
        <f t="shared" ca="1" si="7"/>
        <v>-99</v>
      </c>
      <c r="U106" s="100">
        <f t="shared" ca="1" si="8"/>
        <v>-99.009889998939997</v>
      </c>
      <c r="V106" s="113">
        <f t="shared" ca="1" si="9"/>
        <v>3.4086507680273219E-3</v>
      </c>
      <c r="W106" s="91">
        <f t="shared" ca="1" si="10"/>
        <v>110</v>
      </c>
      <c r="Y106" s="91" t="str">
        <f ca="1">IF($W106="","",IF(OFFSET(C$53,'Intermediate Data'!$W106,0)=-98,"Unknown",IF(OFFSET(C$53,'Intermediate Data'!$W106,0)=-99,"N/A",OFFSET(C$53,'Intermediate Data'!$W106,0))))</f>
        <v>Sauna</v>
      </c>
      <c r="Z106" s="91" t="str">
        <f ca="1">IF($W106="","",IF(OFFSET(D$53,'Intermediate Data'!$W106,0)=-98,"N/A",IF(OFFSET(D$53,'Intermediate Data'!$W106,0)=-99,"N/A",OFFSET(D$53,'Intermediate Data'!$W106,0))))</f>
        <v>N/A</v>
      </c>
      <c r="AA106" s="91">
        <f ca="1">IF($W106="","",IF(OFFSET(E$53,'Intermediate Data'!$W106,0)=-98,"N/A",IF(OFFSET(E$53,'Intermediate Data'!$W106,0)=-99,"N/A",OFFSET(E$53,'Intermediate Data'!$W106,0))))</f>
        <v>7.8222873142073206E-3</v>
      </c>
      <c r="AB106" s="91" t="str">
        <f ca="1">IF($W106="","",IF(OFFSET(F$53,'Intermediate Data'!$W106,0)=-98,"N/A",IF(OFFSET(F$53,'Intermediate Data'!$W106,0)=-99,"N/A",OFFSET(F$53,'Intermediate Data'!$W106,0))))</f>
        <v>N/A</v>
      </c>
      <c r="AC106" s="91">
        <f ca="1">IF($W106="","",IF(OFFSET(G$53,'Intermediate Data'!$W106,0)=-98,"N/A",IF(OFFSET(G$53,'Intermediate Data'!$W106,0)=-99,"N/A",OFFSET(G$53,'Intermediate Data'!$W106,0))))</f>
        <v>8.358238643330072E-3</v>
      </c>
      <c r="AD106" s="91" t="str">
        <f ca="1">IF($W106="","",IF(OFFSET(H$53,'Intermediate Data'!$W106,0)=-98,"N/A",IF(OFFSET(H$53,'Intermediate Data'!$W106,0)=-99,"N/A",OFFSET(H$53,'Intermediate Data'!$W106,0))))</f>
        <v>N/A</v>
      </c>
      <c r="AE106" s="91">
        <f ca="1">IF($W106="","",IF(OFFSET(I$53,'Intermediate Data'!$W106,0)=-98,"N/A",IF(OFFSET(I$53,'Intermediate Data'!$W106,0)=-99,"N/A",OFFSET(I$53,'Intermediate Data'!$W106,0))))</f>
        <v>8.358238643330072E-3</v>
      </c>
      <c r="AF106" s="91" t="str">
        <f ca="1">IF($W106="","",IF(OFFSET(J$53,'Intermediate Data'!$W106,0)=-98,"N/A",IF(OFFSET(J$53,'Intermediate Data'!$W106,0)=-99,"N/A",OFFSET(J$53,'Intermediate Data'!$W106,0))))</f>
        <v>RASS</v>
      </c>
      <c r="AG106" s="91" t="str">
        <f ca="1">IF($W106="","",IF(OFFSET(K$53,'Intermediate Data'!$W106,0)=-98,"N/A",IF(OFFSET(K$53,'Intermediate Data'!$W106,0)=-99,"N/A",OFFSET(K$53,'Intermediate Data'!$W106,0))))</f>
        <v>N/A</v>
      </c>
      <c r="AH106" s="91">
        <f ca="1">IF($W106="","",IF(OFFSET(L$53,'Intermediate Data'!$W106,0)=-98,"N/A",IF(OFFSET(L$53,'Intermediate Data'!$W106,0)=-99,"N/A",OFFSET(L$53,'Intermediate Data'!$W106,0))))</f>
        <v>7.920143926447373E-3</v>
      </c>
      <c r="AI106" s="91" t="str">
        <f ca="1">IF($W106="","",IF(OFFSET(M$53,'Intermediate Data'!$W106,0)=-98,"N/A",IF(OFFSET(M$53,'Intermediate Data'!$W106,0)=-99,"N/A",OFFSET(M$53,'Intermediate Data'!$W106,0))))</f>
        <v>N/A</v>
      </c>
      <c r="AJ106" s="91">
        <f ca="1">IF($W106="","",IF(OFFSET(N$53,'Intermediate Data'!$W106,0)=-98,"N/A",IF(OFFSET(N$53,'Intermediate Data'!$W106,0)=-99,"N/A",OFFSET(N$53,'Intermediate Data'!$W106,0))))</f>
        <v>8.5905611976979934E-3</v>
      </c>
      <c r="AK106" s="91" t="str">
        <f ca="1">IF($W106="","",IF(OFFSET(O$53,'Intermediate Data'!$W106,0)=-98,"N/A",IF(OFFSET(O$53,'Intermediate Data'!$W106,0)=-99,"N/A",OFFSET(O$53,'Intermediate Data'!$W106,0))))</f>
        <v>N/A</v>
      </c>
      <c r="AL106" s="91">
        <f ca="1">IF($W106="","",IF(OFFSET(P$53,'Intermediate Data'!$W106,0)=-98,"N/A",IF(OFFSET(P$53,'Intermediate Data'!$W106,0)=-99,"N/A",OFFSET(P$53,'Intermediate Data'!$W106,0))))</f>
        <v>8.5905611976979934E-3</v>
      </c>
      <c r="AM106" s="91" t="str">
        <f ca="1">IF($W106="","",IF(OFFSET(Q$53,'Intermediate Data'!$W106,0)=-98,"N/A",IF(OFFSET(Q$53,'Intermediate Data'!$W106,0)=-99,"N/A",OFFSET(Q$53,'Intermediate Data'!$W106,0))))</f>
        <v>RASS</v>
      </c>
      <c r="AN106" s="91" t="str">
        <f ca="1">IF($W106="","",IF(OFFSET(R$53,'Intermediate Data'!$W106,0)=-98,"Not published",IF(OFFSET(R$53,'Intermediate Data'!$W106,0)=-99,"No spec",OFFSET(R$53,'Intermediate Data'!$W106,0))))</f>
        <v>No spec</v>
      </c>
      <c r="AO106" s="91" t="str">
        <f ca="1">IF($W106="","",IF(OFFSET(S$53,'Intermediate Data'!$W106,0)=-98,"Unknown",IF(OFFSET(S$53,'Intermediate Data'!$W106,0)=-99,"No spec",OFFSET(S$53,'Intermediate Data'!$W106,0))))</f>
        <v>No spec</v>
      </c>
      <c r="AR106" s="113" t="str">
        <f>IF(AND(DATA!$F57='Intermediate Data'!$AV$46,DATA!$E57="Tier 1"),IF(OR($AU$47=0,$AU$46=1),DATA!A57,IF(AND($AU$47=1,INDEX('Intermediate Data'!$AV$25:$AV$42,MATCH(DATA!$B57,'Intermediate Data'!$AU$25:$AU$42,0))=TRUE),DATA!A57,"")),"")</f>
        <v/>
      </c>
      <c r="AS106" s="113" t="str">
        <f>IF($AR106="","",DATA!B57)</f>
        <v/>
      </c>
      <c r="AT106" s="113" t="str">
        <f>IF(OR($AR106="",DATA!BF57=""),"",DATA!BF57)</f>
        <v/>
      </c>
      <c r="AU106" s="113" t="str">
        <f>IF(OR($AR106="",DATA!BH57=""),"",DATA!BH57)</f>
        <v/>
      </c>
      <c r="AV106" s="113" t="str">
        <f>IF(OR($AR106="",DATA!BI57=""),"",DATA!BI57)</f>
        <v/>
      </c>
      <c r="AW106" s="113" t="str">
        <f>IF(OR($AR106="",DATA!BJ57=""),"",DATA!BJ57)</f>
        <v/>
      </c>
      <c r="AX106" s="113" t="str">
        <f>IF(OR($AR106="",DATA!BK57=""),"",DATA!BK57)</f>
        <v/>
      </c>
      <c r="AY106" s="113" t="str">
        <f>IF($AR106="","",DATA!BO57)</f>
        <v/>
      </c>
      <c r="AZ106" s="113" t="str">
        <f>IF($AR106="","",DATA!BP57)</f>
        <v/>
      </c>
      <c r="BA106" s="113" t="str">
        <f>IF($AR106="","",DATA!BQ57)</f>
        <v/>
      </c>
      <c r="BB106" s="113" t="str">
        <f>IF($AR106="","",DATA!BR57)</f>
        <v/>
      </c>
      <c r="BC106" s="113" t="str">
        <f>IF($AR106="","",DATA!BS57)</f>
        <v/>
      </c>
      <c r="BD106" s="113" t="str">
        <f>IF($AR106="","",DATA!BE57)</f>
        <v/>
      </c>
      <c r="BE106" s="113" t="str">
        <f>IF($AR106="","",DATA!CD57)</f>
        <v/>
      </c>
      <c r="BF106" s="113" t="str">
        <f>IF($AR106="","",DATA!CF57)</f>
        <v/>
      </c>
      <c r="BG106" s="113" t="str">
        <f>IF($AR106="","",DATA!CG57)</f>
        <v/>
      </c>
      <c r="BH106" s="113" t="str">
        <f>IF($AR106="","",DATA!CI57)</f>
        <v/>
      </c>
      <c r="BI106" s="113" t="str">
        <f>IF($AR106="","",DATA!CK57)</f>
        <v/>
      </c>
      <c r="BJ106" s="179" t="str">
        <f>IF($AR106="","",DATA!CL57)</f>
        <v/>
      </c>
      <c r="BK106" s="179" t="str">
        <f>IF($AR106="","",DATA!CN57)</f>
        <v/>
      </c>
      <c r="BL106" s="114" t="str">
        <f t="shared" si="11"/>
        <v/>
      </c>
      <c r="BM106" s="91" t="str">
        <f t="shared" ca="1" si="15"/>
        <v/>
      </c>
      <c r="BN106" s="100" t="str">
        <f t="shared" si="12"/>
        <v/>
      </c>
      <c r="BO106" s="91" t="str">
        <f t="shared" ca="1" si="13"/>
        <v/>
      </c>
      <c r="BP106" s="91" t="str">
        <f t="shared" ca="1" si="14"/>
        <v/>
      </c>
      <c r="BR106" s="91" t="str">
        <f ca="1">IF($BP106="","",IF(OFFSET(AS$53,'Intermediate Data'!$BP106,0)=-98,"Unknown",IF(OFFSET(AS$53,'Intermediate Data'!$BP106,0)=-99,"N/A",OFFSET(AS$53,'Intermediate Data'!$BP106,0))))</f>
        <v/>
      </c>
      <c r="BS106" s="91" t="str">
        <f ca="1">IF($BP106="","",IF(OFFSET(AT$53,'Intermediate Data'!$BP106,0)=-98,"Not collected",IF(OFFSET(AT$53,'Intermediate Data'!$BP106,0)=-99,"N/A",OFFSET(AT$53,'Intermediate Data'!$BP106,0))))</f>
        <v/>
      </c>
      <c r="BT106" s="91" t="str">
        <f ca="1">IF($BP106="","",IF(OFFSET(AU$53,'Intermediate Data'!$BP106,0)=-98,"Unknown",IF(OFFSET(AU$53,'Intermediate Data'!$BP106,0)=-99,"N/A",OFFSET(AU$53,'Intermediate Data'!$BP106,0))))</f>
        <v/>
      </c>
      <c r="BU106" s="127" t="str">
        <f ca="1">IF($BP106="","",IF(OFFSET(AV$53,'Intermediate Data'!$BP106,0)=-98,"Unknown",IF(OFFSET(AV$53,'Intermediate Data'!$BP106,0)=-99,"No spec",OFFSET(AV$53,'Intermediate Data'!$BP106,0))))</f>
        <v/>
      </c>
      <c r="BV106" s="127" t="str">
        <f ca="1">IF($BP106="","",IF(OFFSET(AW$53,'Intermediate Data'!$BP106,0)=-98,"Unknown",IF(OFFSET(AW$53,'Intermediate Data'!$BP106,0)=-99,"N/A",OFFSET(AW$53,'Intermediate Data'!$BP106,0))))</f>
        <v/>
      </c>
      <c r="BW106" s="91" t="str">
        <f ca="1">IF($BP106="","",IF(OFFSET(AX$53,'Intermediate Data'!$BP106,0)=-98,"Unknown",IF(OFFSET(AX$53,'Intermediate Data'!$BP106,0)=-99,"N/A",OFFSET(AX$53,'Intermediate Data'!$BP106,0))))</f>
        <v/>
      </c>
      <c r="BX106" s="91" t="str">
        <f ca="1">IF($BP106="","",IF(OFFSET(AY$53,'Intermediate Data'!$BP106,$AU$48)=-98,"Unknown",IF(OFFSET(AY$53,'Intermediate Data'!$BP106,$AU$48)=-99,"N/A",OFFSET(AY$53,'Intermediate Data'!$BP106,$AU$48))))</f>
        <v/>
      </c>
      <c r="BY106" s="91" t="str">
        <f ca="1">IF($BP106="","",IF(OFFSET(BD$53,'Intermediate Data'!$BP106,0)=-98,"Not published",IF(OFFSET(BD$53,'Intermediate Data'!$BP106,0)=-99,"No spec",OFFSET(BD$53,'Intermediate Data'!$BP106,0))))</f>
        <v/>
      </c>
      <c r="BZ106" s="115" t="str">
        <f ca="1">IF($BP106="","",IF(OFFSET(BE$53,'Intermediate Data'!$BP106,0)=-98,"Unknown",IF(OFFSET(BE$53,'Intermediate Data'!$BP106,0)=-99,"N/A",OFFSET(BE$53,'Intermediate Data'!$BP106,0))))</f>
        <v/>
      </c>
      <c r="CA106" s="115" t="str">
        <f ca="1">IF($BP106="","",IF(OFFSET(BF$53,'Intermediate Data'!$BP106,0)=-98,"Unknown",IF(OFFSET(BF$53,'Intermediate Data'!$BP106,0)=-99,"N/A",OFFSET(BF$53,'Intermediate Data'!$BP106,0))))</f>
        <v/>
      </c>
      <c r="CB106" s="115" t="str">
        <f ca="1">IF($BP106="","",IF(OFFSET(BG$53,'Intermediate Data'!$BP106,0)=-98,"Unknown",IF(OFFSET(BG$53,'Intermediate Data'!$BP106,0)=-99,"N/A",OFFSET(BG$53,'Intermediate Data'!$BP106,0))))</f>
        <v/>
      </c>
      <c r="CC106" s="115" t="str">
        <f ca="1">IF($BP106="","",IF(OFFSET(BH$53,'Intermediate Data'!$BP106,0)=-98,"Unknown",IF(OFFSET(BH$53,'Intermediate Data'!$BP106,0)=-99,"N/A",OFFSET(BH$53,'Intermediate Data'!$BP106,0))))</f>
        <v/>
      </c>
      <c r="CD106" s="115" t="str">
        <f ca="1">IF($BP106="","",IF(OFFSET(BI$53,'Intermediate Data'!$BP106,0)=-98,"Unknown",IF(OFFSET(BI$53,'Intermediate Data'!$BP106,0)=-99,"N/A",OFFSET(BI$53,'Intermediate Data'!$BP106,0))))</f>
        <v/>
      </c>
      <c r="CE106" s="115" t="str">
        <f ca="1">IF($BP106="","",IF(OFFSET(BJ$53,'Intermediate Data'!$BP106,0)=-98,"Unknown",IF(OFFSET(BJ$53,'Intermediate Data'!$BP106,0)=-99,"N/A",OFFSET(BJ$53,'Intermediate Data'!$BP106,0))))</f>
        <v/>
      </c>
      <c r="CF106" s="115" t="str">
        <f ca="1">IF($BP106="","",IF(OFFSET(BK$53,'Intermediate Data'!$BP106,0)=-98,"Unknown",IF(OFFSET(BK$53,'Intermediate Data'!$BP106,0)=-99,"N/A",OFFSET(BK$53,'Intermediate Data'!$BP106,0))))</f>
        <v/>
      </c>
      <c r="CG106" s="115" t="str">
        <f ca="1">IF($BP106="","",IF(OFFSET(BL$53,'Intermediate Data'!$BP106,0)=-98,"Unknown",IF(OFFSET(BL$53,'Intermediate Data'!$BP106,0)=-99,"N/A",OFFSET(BL$53,'Intermediate Data'!$BP106,0))))</f>
        <v/>
      </c>
    </row>
    <row r="107" spans="1:85" x14ac:dyDescent="0.2">
      <c r="A107" s="91">
        <f>IF(DATA!F58='Intermediate Data'!$E$46,IF(OR($E$47=$C$27,$E$46=$B$4),DATA!A58,IF($G$47=DATA!D58,DATA!A58,"")),"")</f>
        <v>54</v>
      </c>
      <c r="B107" s="91">
        <f>IF($A107="","",DATA!CS58)</f>
        <v>67</v>
      </c>
      <c r="C107" s="91" t="str">
        <f>IF($A107="","",DATA!B58)</f>
        <v>Media player/recorder</v>
      </c>
      <c r="D107" s="91">
        <f ca="1">IF($A107="","",OFFSET(DATA!$G58,0,($D$48*5)))</f>
        <v>-99</v>
      </c>
      <c r="E107" s="91">
        <f ca="1">IF($A107="","",OFFSET(DATA!$G58,0,($D$48*5)+1))</f>
        <v>-98</v>
      </c>
      <c r="F107" s="91">
        <f ca="1">IF($A107="","",OFFSET(DATA!$G58,0,($D$48*5)+2))</f>
        <v>-99</v>
      </c>
      <c r="G107" s="91">
        <f ca="1">IF($A107="","",OFFSET(DATA!$G58,0,($D$48*5)+3))</f>
        <v>0.71909487210975553</v>
      </c>
      <c r="H107" s="91">
        <f ca="1">IF($A107="","",OFFSET(DATA!$G58,0,($D$48*5)+4))</f>
        <v>-98</v>
      </c>
      <c r="I107" s="91">
        <f t="shared" ca="1" si="3"/>
        <v>0.71909487210975553</v>
      </c>
      <c r="J107" s="91" t="str">
        <f t="shared" ca="1" si="4"/>
        <v>RASS</v>
      </c>
      <c r="K107" s="91">
        <f ca="1">IF($A107="","",OFFSET(DATA!$AF58,0,($D$48*5)))</f>
        <v>-99</v>
      </c>
      <c r="L107" s="91">
        <f ca="1">IF($A107="","",OFFSET(DATA!$AF58,0,($D$48*5)+1))</f>
        <v>1.8775888734689006</v>
      </c>
      <c r="M107" s="91">
        <f ca="1">IF($A107="","",OFFSET(DATA!$AF58,0,($D$48*5)+2))</f>
        <v>-99</v>
      </c>
      <c r="N107" s="91">
        <f ca="1">IF($A107="","",OFFSET(DATA!$AF58,0,($D$48*5)+3))</f>
        <v>1.1251934270888684</v>
      </c>
      <c r="O107" s="91">
        <f ca="1">IF($A107="","",OFFSET(DATA!$AF58,0,($D$48*5)+4))</f>
        <v>1.9060000000000001</v>
      </c>
      <c r="P107" s="91">
        <f t="shared" ca="1" si="5"/>
        <v>1.9060000000000001</v>
      </c>
      <c r="Q107" s="91" t="str">
        <f t="shared" ca="1" si="6"/>
        <v>CLASS</v>
      </c>
      <c r="R107" s="91">
        <f>IF($A107="","",DATA!BE58)</f>
        <v>0.61</v>
      </c>
      <c r="S107" s="91">
        <f>IF($A107="","",DATA!BI58)</f>
        <v>7</v>
      </c>
      <c r="T107" s="91">
        <f t="shared" ca="1" si="7"/>
        <v>0.71909487210975553</v>
      </c>
      <c r="U107" s="100">
        <f t="shared" ca="1" si="8"/>
        <v>0.71422834290020332</v>
      </c>
      <c r="V107" s="113">
        <f t="shared" ca="1" si="9"/>
        <v>3.1442521094693144E-3</v>
      </c>
      <c r="W107" s="91">
        <f t="shared" ca="1" si="10"/>
        <v>71</v>
      </c>
      <c r="Y107" s="91" t="str">
        <f ca="1">IF($W107="","",IF(OFFSET(C$53,'Intermediate Data'!$W107,0)=-98,"Unknown",IF(OFFSET(C$53,'Intermediate Data'!$W107,0)=-99,"N/A",OFFSET(C$53,'Intermediate Data'!$W107,0))))</f>
        <v>Dehumidifier</v>
      </c>
      <c r="Z107" s="91" t="str">
        <f ca="1">IF($W107="","",IF(OFFSET(D$53,'Intermediate Data'!$W107,0)=-98,"N/A",IF(OFFSET(D$53,'Intermediate Data'!$W107,0)=-99,"N/A",OFFSET(D$53,'Intermediate Data'!$W107,0))))</f>
        <v>N/A</v>
      </c>
      <c r="AA107" s="91">
        <f ca="1">IF($W107="","",IF(OFFSET(E$53,'Intermediate Data'!$W107,0)=-98,"N/A",IF(OFFSET(E$53,'Intermediate Data'!$W107,0)=-99,"N/A",OFFSET(E$53,'Intermediate Data'!$W107,0))))</f>
        <v>1.0073942579849681E-2</v>
      </c>
      <c r="AB107" s="91" t="str">
        <f ca="1">IF($W107="","",IF(OFFSET(F$53,'Intermediate Data'!$W107,0)=-98,"N/A",IF(OFFSET(F$53,'Intermediate Data'!$W107,0)=-99,"N/A",OFFSET(F$53,'Intermediate Data'!$W107,0))))</f>
        <v>N/A</v>
      </c>
      <c r="AC107" s="91" t="str">
        <f ca="1">IF($W107="","",IF(OFFSET(G$53,'Intermediate Data'!$W107,0)=-98,"N/A",IF(OFFSET(G$53,'Intermediate Data'!$W107,0)=-99,"N/A",OFFSET(G$53,'Intermediate Data'!$W107,0))))</f>
        <v>N/A</v>
      </c>
      <c r="AD107" s="91" t="str">
        <f ca="1">IF($W107="","",IF(OFFSET(H$53,'Intermediate Data'!$W107,0)=-98,"N/A",IF(OFFSET(H$53,'Intermediate Data'!$W107,0)=-99,"N/A",OFFSET(H$53,'Intermediate Data'!$W107,0))))</f>
        <v>N/A</v>
      </c>
      <c r="AE107" s="91">
        <f ca="1">IF($W107="","",IF(OFFSET(I$53,'Intermediate Data'!$W107,0)=-98,"N/A",IF(OFFSET(I$53,'Intermediate Data'!$W107,0)=-99,"N/A",OFFSET(I$53,'Intermediate Data'!$W107,0))))</f>
        <v>1.0073942579849681E-2</v>
      </c>
      <c r="AF107" s="91" t="str">
        <f ca="1">IF($W107="","",IF(OFFSET(J$53,'Intermediate Data'!$W107,0)=-98,"N/A",IF(OFFSET(J$53,'Intermediate Data'!$W107,0)=-99,"N/A",OFFSET(J$53,'Intermediate Data'!$W107,0))))</f>
        <v>RASS</v>
      </c>
      <c r="AG107" s="91" t="str">
        <f ca="1">IF($W107="","",IF(OFFSET(K$53,'Intermediate Data'!$W107,0)=-98,"N/A",IF(OFFSET(K$53,'Intermediate Data'!$W107,0)=-99,"N/A",OFFSET(K$53,'Intermediate Data'!$W107,0))))</f>
        <v>N/A</v>
      </c>
      <c r="AH107" s="91">
        <f ca="1">IF($W107="","",IF(OFFSET(L$53,'Intermediate Data'!$W107,0)=-98,"N/A",IF(OFFSET(L$53,'Intermediate Data'!$W107,0)=-99,"N/A",OFFSET(L$53,'Intermediate Data'!$W107,0))))</f>
        <v>1.0681076803695913E-2</v>
      </c>
      <c r="AI107" s="91" t="str">
        <f ca="1">IF($W107="","",IF(OFFSET(M$53,'Intermediate Data'!$W107,0)=-98,"N/A",IF(OFFSET(M$53,'Intermediate Data'!$W107,0)=-99,"N/A",OFFSET(M$53,'Intermediate Data'!$W107,0))))</f>
        <v>N/A</v>
      </c>
      <c r="AJ107" s="91" t="str">
        <f ca="1">IF($W107="","",IF(OFFSET(N$53,'Intermediate Data'!$W107,0)=-98,"N/A",IF(OFFSET(N$53,'Intermediate Data'!$W107,0)=-99,"N/A",OFFSET(N$53,'Intermediate Data'!$W107,0))))</f>
        <v>N/A</v>
      </c>
      <c r="AK107" s="91" t="str">
        <f ca="1">IF($W107="","",IF(OFFSET(O$53,'Intermediate Data'!$W107,0)=-98,"N/A",IF(OFFSET(O$53,'Intermediate Data'!$W107,0)=-99,"N/A",OFFSET(O$53,'Intermediate Data'!$W107,0))))</f>
        <v>N/A</v>
      </c>
      <c r="AL107" s="91">
        <f ca="1">IF($W107="","",IF(OFFSET(P$53,'Intermediate Data'!$W107,0)=-98,"N/A",IF(OFFSET(P$53,'Intermediate Data'!$W107,0)=-99,"N/A",OFFSET(P$53,'Intermediate Data'!$W107,0))))</f>
        <v>1.0681076803695913E-2</v>
      </c>
      <c r="AM107" s="91" t="str">
        <f ca="1">IF($W107="","",IF(OFFSET(Q$53,'Intermediate Data'!$W107,0)=-98,"N/A",IF(OFFSET(Q$53,'Intermediate Data'!$W107,0)=-99,"N/A",OFFSET(Q$53,'Intermediate Data'!$W107,0))))</f>
        <v>RASS</v>
      </c>
      <c r="AN107" s="91">
        <f ca="1">IF($W107="","",IF(OFFSET(R$53,'Intermediate Data'!$W107,0)=-98,"Not published",IF(OFFSET(R$53,'Intermediate Data'!$W107,0)=-99,"No spec",OFFSET(R$53,'Intermediate Data'!$W107,0))))</f>
        <v>0.99</v>
      </c>
      <c r="AO107" s="91">
        <f ca="1">IF($W107="","",IF(OFFSET(S$53,'Intermediate Data'!$W107,0)=-98,"Unknown",IF(OFFSET(S$53,'Intermediate Data'!$W107,0)=-99,"No spec",OFFSET(S$53,'Intermediate Data'!$W107,0))))</f>
        <v>140</v>
      </c>
      <c r="AR107" s="113" t="str">
        <f>IF(AND(DATA!$F58='Intermediate Data'!$AV$46,DATA!$E58="Tier 1"),IF(OR($AU$47=0,$AU$46=1),DATA!A58,IF(AND($AU$47=1,INDEX('Intermediate Data'!$AV$25:$AV$42,MATCH(DATA!$B58,'Intermediate Data'!$AU$25:$AU$42,0))=TRUE),DATA!A58,"")),"")</f>
        <v/>
      </c>
      <c r="AS107" s="113" t="str">
        <f>IF($AR107="","",DATA!B58)</f>
        <v/>
      </c>
      <c r="AT107" s="113" t="str">
        <f>IF(OR($AR107="",DATA!BF58=""),"",DATA!BF58)</f>
        <v/>
      </c>
      <c r="AU107" s="113" t="str">
        <f>IF(OR($AR107="",DATA!BH58=""),"",DATA!BH58)</f>
        <v/>
      </c>
      <c r="AV107" s="113" t="str">
        <f>IF(OR($AR107="",DATA!BI58=""),"",DATA!BI58)</f>
        <v/>
      </c>
      <c r="AW107" s="113" t="str">
        <f>IF(OR($AR107="",DATA!BJ58=""),"",DATA!BJ58)</f>
        <v/>
      </c>
      <c r="AX107" s="113" t="str">
        <f>IF(OR($AR107="",DATA!BK58=""),"",DATA!BK58)</f>
        <v/>
      </c>
      <c r="AY107" s="113" t="str">
        <f>IF($AR107="","",DATA!BO58)</f>
        <v/>
      </c>
      <c r="AZ107" s="113" t="str">
        <f>IF($AR107="","",DATA!BP58)</f>
        <v/>
      </c>
      <c r="BA107" s="113" t="str">
        <f>IF($AR107="","",DATA!BQ58)</f>
        <v/>
      </c>
      <c r="BB107" s="113" t="str">
        <f>IF($AR107="","",DATA!BR58)</f>
        <v/>
      </c>
      <c r="BC107" s="113" t="str">
        <f>IF($AR107="","",DATA!BS58)</f>
        <v/>
      </c>
      <c r="BD107" s="113" t="str">
        <f>IF($AR107="","",DATA!BE58)</f>
        <v/>
      </c>
      <c r="BE107" s="113" t="str">
        <f>IF($AR107="","",DATA!CD58)</f>
        <v/>
      </c>
      <c r="BF107" s="113" t="str">
        <f>IF($AR107="","",DATA!CF58)</f>
        <v/>
      </c>
      <c r="BG107" s="113" t="str">
        <f>IF($AR107="","",DATA!CG58)</f>
        <v/>
      </c>
      <c r="BH107" s="113" t="str">
        <f>IF($AR107="","",DATA!CI58)</f>
        <v/>
      </c>
      <c r="BI107" s="113" t="str">
        <f>IF($AR107="","",DATA!CK58)</f>
        <v/>
      </c>
      <c r="BJ107" s="179" t="str">
        <f>IF($AR107="","",DATA!CL58)</f>
        <v/>
      </c>
      <c r="BK107" s="179" t="str">
        <f>IF($AR107="","",DATA!CN58)</f>
        <v/>
      </c>
      <c r="BL107" s="114" t="str">
        <f t="shared" si="11"/>
        <v/>
      </c>
      <c r="BM107" s="91" t="str">
        <f t="shared" ca="1" si="15"/>
        <v/>
      </c>
      <c r="BN107" s="100" t="str">
        <f t="shared" si="12"/>
        <v/>
      </c>
      <c r="BO107" s="91" t="str">
        <f t="shared" ca="1" si="13"/>
        <v/>
      </c>
      <c r="BP107" s="91" t="str">
        <f t="shared" ca="1" si="14"/>
        <v/>
      </c>
      <c r="BR107" s="91" t="str">
        <f ca="1">IF($BP107="","",IF(OFFSET(AS$53,'Intermediate Data'!$BP107,0)=-98,"Unknown",IF(OFFSET(AS$53,'Intermediate Data'!$BP107,0)=-99,"N/A",OFFSET(AS$53,'Intermediate Data'!$BP107,0))))</f>
        <v/>
      </c>
      <c r="BS107" s="91" t="str">
        <f ca="1">IF($BP107="","",IF(OFFSET(AT$53,'Intermediate Data'!$BP107,0)=-98,"Not collected",IF(OFFSET(AT$53,'Intermediate Data'!$BP107,0)=-99,"N/A",OFFSET(AT$53,'Intermediate Data'!$BP107,0))))</f>
        <v/>
      </c>
      <c r="BT107" s="91" t="str">
        <f ca="1">IF($BP107="","",IF(OFFSET(AU$53,'Intermediate Data'!$BP107,0)=-98,"Unknown",IF(OFFSET(AU$53,'Intermediate Data'!$BP107,0)=-99,"N/A",OFFSET(AU$53,'Intermediate Data'!$BP107,0))))</f>
        <v/>
      </c>
      <c r="BU107" s="127" t="str">
        <f ca="1">IF($BP107="","",IF(OFFSET(AV$53,'Intermediate Data'!$BP107,0)=-98,"Unknown",IF(OFFSET(AV$53,'Intermediate Data'!$BP107,0)=-99,"No spec",OFFSET(AV$53,'Intermediate Data'!$BP107,0))))</f>
        <v/>
      </c>
      <c r="BV107" s="127" t="str">
        <f ca="1">IF($BP107="","",IF(OFFSET(AW$53,'Intermediate Data'!$BP107,0)=-98,"Unknown",IF(OFFSET(AW$53,'Intermediate Data'!$BP107,0)=-99,"N/A",OFFSET(AW$53,'Intermediate Data'!$BP107,0))))</f>
        <v/>
      </c>
      <c r="BW107" s="91" t="str">
        <f ca="1">IF($BP107="","",IF(OFFSET(AX$53,'Intermediate Data'!$BP107,0)=-98,"Unknown",IF(OFFSET(AX$53,'Intermediate Data'!$BP107,0)=-99,"N/A",OFFSET(AX$53,'Intermediate Data'!$BP107,0))))</f>
        <v/>
      </c>
      <c r="BX107" s="91" t="str">
        <f ca="1">IF($BP107="","",IF(OFFSET(AY$53,'Intermediate Data'!$BP107,$AU$48)=-98,"Unknown",IF(OFFSET(AY$53,'Intermediate Data'!$BP107,$AU$48)=-99,"N/A",OFFSET(AY$53,'Intermediate Data'!$BP107,$AU$48))))</f>
        <v/>
      </c>
      <c r="BY107" s="91" t="str">
        <f ca="1">IF($BP107="","",IF(OFFSET(BD$53,'Intermediate Data'!$BP107,0)=-98,"Not published",IF(OFFSET(BD$53,'Intermediate Data'!$BP107,0)=-99,"No spec",OFFSET(BD$53,'Intermediate Data'!$BP107,0))))</f>
        <v/>
      </c>
      <c r="BZ107" s="115" t="str">
        <f ca="1">IF($BP107="","",IF(OFFSET(BE$53,'Intermediate Data'!$BP107,0)=-98,"Unknown",IF(OFFSET(BE$53,'Intermediate Data'!$BP107,0)=-99,"N/A",OFFSET(BE$53,'Intermediate Data'!$BP107,0))))</f>
        <v/>
      </c>
      <c r="CA107" s="115" t="str">
        <f ca="1">IF($BP107="","",IF(OFFSET(BF$53,'Intermediate Data'!$BP107,0)=-98,"Unknown",IF(OFFSET(BF$53,'Intermediate Data'!$BP107,0)=-99,"N/A",OFFSET(BF$53,'Intermediate Data'!$BP107,0))))</f>
        <v/>
      </c>
      <c r="CB107" s="115" t="str">
        <f ca="1">IF($BP107="","",IF(OFFSET(BG$53,'Intermediate Data'!$BP107,0)=-98,"Unknown",IF(OFFSET(BG$53,'Intermediate Data'!$BP107,0)=-99,"N/A",OFFSET(BG$53,'Intermediate Data'!$BP107,0))))</f>
        <v/>
      </c>
      <c r="CC107" s="115" t="str">
        <f ca="1">IF($BP107="","",IF(OFFSET(BH$53,'Intermediate Data'!$BP107,0)=-98,"Unknown",IF(OFFSET(BH$53,'Intermediate Data'!$BP107,0)=-99,"N/A",OFFSET(BH$53,'Intermediate Data'!$BP107,0))))</f>
        <v/>
      </c>
      <c r="CD107" s="115" t="str">
        <f ca="1">IF($BP107="","",IF(OFFSET(BI$53,'Intermediate Data'!$BP107,0)=-98,"Unknown",IF(OFFSET(BI$53,'Intermediate Data'!$BP107,0)=-99,"N/A",OFFSET(BI$53,'Intermediate Data'!$BP107,0))))</f>
        <v/>
      </c>
      <c r="CE107" s="115" t="str">
        <f ca="1">IF($BP107="","",IF(OFFSET(BJ$53,'Intermediate Data'!$BP107,0)=-98,"Unknown",IF(OFFSET(BJ$53,'Intermediate Data'!$BP107,0)=-99,"N/A",OFFSET(BJ$53,'Intermediate Data'!$BP107,0))))</f>
        <v/>
      </c>
      <c r="CF107" s="115" t="str">
        <f ca="1">IF($BP107="","",IF(OFFSET(BK$53,'Intermediate Data'!$BP107,0)=-98,"Unknown",IF(OFFSET(BK$53,'Intermediate Data'!$BP107,0)=-99,"N/A",OFFSET(BK$53,'Intermediate Data'!$BP107,0))))</f>
        <v/>
      </c>
      <c r="CG107" s="115" t="str">
        <f ca="1">IF($BP107="","",IF(OFFSET(BL$53,'Intermediate Data'!$BP107,0)=-98,"Unknown",IF(OFFSET(BL$53,'Intermediate Data'!$BP107,0)=-99,"N/A",OFFSET(BL$53,'Intermediate Data'!$BP107,0))))</f>
        <v/>
      </c>
    </row>
    <row r="108" spans="1:85" x14ac:dyDescent="0.2">
      <c r="A108" s="91">
        <f>IF(DATA!F59='Intermediate Data'!$E$46,IF(OR($E$47=$C$27,$E$46=$B$4),DATA!A59,IF($G$47=DATA!D59,DATA!A59,"")),"")</f>
        <v>55</v>
      </c>
      <c r="B108" s="91">
        <f>IF($A108="","",DATA!CS59)</f>
        <v>45</v>
      </c>
      <c r="C108" s="91" t="str">
        <f>IF($A108="","",DATA!B59)</f>
        <v>Projector</v>
      </c>
      <c r="D108" s="91">
        <f ca="1">IF($A108="","",OFFSET(DATA!$G59,0,($D$48*5)))</f>
        <v>-99</v>
      </c>
      <c r="E108" s="91">
        <f ca="1">IF($A108="","",OFFSET(DATA!$G59,0,($D$48*5)+1))</f>
        <v>-99</v>
      </c>
      <c r="F108" s="91">
        <f ca="1">IF($A108="","",OFFSET(DATA!$G59,0,($D$48*5)+2))</f>
        <v>-99</v>
      </c>
      <c r="G108" s="91">
        <f ca="1">IF($A108="","",OFFSET(DATA!$G59,0,($D$48*5)+3))</f>
        <v>-99</v>
      </c>
      <c r="H108" s="91">
        <f ca="1">IF($A108="","",OFFSET(DATA!$G59,0,($D$48*5)+4))</f>
        <v>-99</v>
      </c>
      <c r="I108" s="91">
        <f t="shared" ca="1" si="3"/>
        <v>-99</v>
      </c>
      <c r="J108" s="91" t="str">
        <f t="shared" ca="1" si="4"/>
        <v/>
      </c>
      <c r="K108" s="91">
        <f ca="1">IF($A108="","",OFFSET(DATA!$AF59,0,($D$48*5)))</f>
        <v>-99</v>
      </c>
      <c r="L108" s="91">
        <f ca="1">IF($A108="","",OFFSET(DATA!$AF59,0,($D$48*5)+1))</f>
        <v>-99</v>
      </c>
      <c r="M108" s="91">
        <f ca="1">IF($A108="","",OFFSET(DATA!$AF59,0,($D$48*5)+2))</f>
        <v>-99</v>
      </c>
      <c r="N108" s="91">
        <f ca="1">IF($A108="","",OFFSET(DATA!$AF59,0,($D$48*5)+3))</f>
        <v>-99</v>
      </c>
      <c r="O108" s="91">
        <f ca="1">IF($A108="","",OFFSET(DATA!$AF59,0,($D$48*5)+4))</f>
        <v>-99</v>
      </c>
      <c r="P108" s="91">
        <f t="shared" ca="1" si="5"/>
        <v>-99</v>
      </c>
      <c r="Q108" s="91" t="str">
        <f t="shared" ca="1" si="6"/>
        <v/>
      </c>
      <c r="R108" s="91">
        <f>IF($A108="","",DATA!BE59)</f>
        <v>-99</v>
      </c>
      <c r="S108" s="91">
        <f>IF($A108="","",DATA!BI59)</f>
        <v>-99</v>
      </c>
      <c r="T108" s="91">
        <f t="shared" ca="1" si="7"/>
        <v>-99</v>
      </c>
      <c r="U108" s="100">
        <f t="shared" ca="1" si="8"/>
        <v>-99.009899998920005</v>
      </c>
      <c r="V108" s="113">
        <f t="shared" ca="1" si="9"/>
        <v>-99.006859546146131</v>
      </c>
      <c r="W108" s="91">
        <f t="shared" ca="1" si="10"/>
        <v>13</v>
      </c>
      <c r="Y108" s="91" t="str">
        <f ca="1">IF($W108="","",IF(OFFSET(C$53,'Intermediate Data'!$W108,0)=-98,"Unknown",IF(OFFSET(C$53,'Intermediate Data'!$W108,0)=-99,"N/A",OFFSET(C$53,'Intermediate Data'!$W108,0))))</f>
        <v>Set top box</v>
      </c>
      <c r="Z108" s="91" t="str">
        <f ca="1">IF($W108="","",IF(OFFSET(D$53,'Intermediate Data'!$W108,0)=-98,"N/A",IF(OFFSET(D$53,'Intermediate Data'!$W108,0)=-99,"N/A",OFFSET(D$53,'Intermediate Data'!$W108,0))))</f>
        <v>N/A</v>
      </c>
      <c r="AA108" s="91" t="str">
        <f ca="1">IF($W108="","",IF(OFFSET(E$53,'Intermediate Data'!$W108,0)=-98,"N/A",IF(OFFSET(E$53,'Intermediate Data'!$W108,0)=-99,"N/A",OFFSET(E$53,'Intermediate Data'!$W108,0))))</f>
        <v>N/A</v>
      </c>
      <c r="AB108" s="91" t="str">
        <f ca="1">IF($W108="","",IF(OFFSET(F$53,'Intermediate Data'!$W108,0)=-98,"N/A",IF(OFFSET(F$53,'Intermediate Data'!$W108,0)=-99,"N/A",OFFSET(F$53,'Intermediate Data'!$W108,0))))</f>
        <v>N/A</v>
      </c>
      <c r="AC108" s="91" t="str">
        <f ca="1">IF($W108="","",IF(OFFSET(G$53,'Intermediate Data'!$W108,0)=-98,"N/A",IF(OFFSET(G$53,'Intermediate Data'!$W108,0)=-99,"N/A",OFFSET(G$53,'Intermediate Data'!$W108,0))))</f>
        <v>N/A</v>
      </c>
      <c r="AD108" s="91" t="str">
        <f ca="1">IF($W108="","",IF(OFFSET(H$53,'Intermediate Data'!$W108,0)=-98,"N/A",IF(OFFSET(H$53,'Intermediate Data'!$W108,0)=-99,"N/A",OFFSET(H$53,'Intermediate Data'!$W108,0))))</f>
        <v>N/A</v>
      </c>
      <c r="AE108" s="91" t="str">
        <f ca="1">IF($W108="","",IF(OFFSET(I$53,'Intermediate Data'!$W108,0)=-98,"N/A",IF(OFFSET(I$53,'Intermediate Data'!$W108,0)=-99,"N/A",OFFSET(I$53,'Intermediate Data'!$W108,0))))</f>
        <v>N/A</v>
      </c>
      <c r="AF108" s="91" t="str">
        <f ca="1">IF($W108="","",IF(OFFSET(J$53,'Intermediate Data'!$W108,0)=-98,"N/A",IF(OFFSET(J$53,'Intermediate Data'!$W108,0)=-99,"N/A",OFFSET(J$53,'Intermediate Data'!$W108,0))))</f>
        <v/>
      </c>
      <c r="AG108" s="91" t="str">
        <f ca="1">IF($W108="","",IF(OFFSET(K$53,'Intermediate Data'!$W108,0)=-98,"N/A",IF(OFFSET(K$53,'Intermediate Data'!$W108,0)=-99,"N/A",OFFSET(K$53,'Intermediate Data'!$W108,0))))</f>
        <v>N/A</v>
      </c>
      <c r="AH108" s="91">
        <f ca="1">IF($W108="","",IF(OFFSET(L$53,'Intermediate Data'!$W108,0)=-98,"N/A",IF(OFFSET(L$53,'Intermediate Data'!$W108,0)=-99,"N/A",OFFSET(L$53,'Intermediate Data'!$W108,0))))</f>
        <v>0.84714932044525826</v>
      </c>
      <c r="AI108" s="91" t="str">
        <f ca="1">IF($W108="","",IF(OFFSET(M$53,'Intermediate Data'!$W108,0)=-98,"N/A",IF(OFFSET(M$53,'Intermediate Data'!$W108,0)=-99,"N/A",OFFSET(M$53,'Intermediate Data'!$W108,0))))</f>
        <v>N/A</v>
      </c>
      <c r="AJ108" s="91">
        <f ca="1">IF($W108="","",IF(OFFSET(N$53,'Intermediate Data'!$W108,0)=-98,"N/A",IF(OFFSET(N$53,'Intermediate Data'!$W108,0)=-99,"N/A",OFFSET(N$53,'Intermediate Data'!$W108,0))))</f>
        <v>1.582170066925229</v>
      </c>
      <c r="AK108" s="91">
        <f ca="1">IF($W108="","",IF(OFFSET(O$53,'Intermediate Data'!$W108,0)=-98,"N/A",IF(OFFSET(O$53,'Intermediate Data'!$W108,0)=-99,"N/A",OFFSET(O$53,'Intermediate Data'!$W108,0))))</f>
        <v>1.6160000000000001</v>
      </c>
      <c r="AL108" s="91">
        <f ca="1">IF($W108="","",IF(OFFSET(P$53,'Intermediate Data'!$W108,0)=-98,"N/A",IF(OFFSET(P$53,'Intermediate Data'!$W108,0)=-99,"N/A",OFFSET(P$53,'Intermediate Data'!$W108,0))))</f>
        <v>1.6160000000000001</v>
      </c>
      <c r="AM108" s="91" t="str">
        <f ca="1">IF($W108="","",IF(OFFSET(Q$53,'Intermediate Data'!$W108,0)=-98,"N/A",IF(OFFSET(Q$53,'Intermediate Data'!$W108,0)=-99,"N/A",OFFSET(Q$53,'Intermediate Data'!$W108,0))))</f>
        <v>CLASS</v>
      </c>
      <c r="AN108" s="91">
        <f ca="1">IF($W108="","",IF(OFFSET(R$53,'Intermediate Data'!$W108,0)=-98,"Not published",IF(OFFSET(R$53,'Intermediate Data'!$W108,0)=-99,"No spec",OFFSET(R$53,'Intermediate Data'!$W108,0))))</f>
        <v>0.88</v>
      </c>
      <c r="AO108" s="91">
        <f ca="1">IF($W108="","",IF(OFFSET(S$53,'Intermediate Data'!$W108,0)=-98,"Unknown",IF(OFFSET(S$53,'Intermediate Data'!$W108,0)=-99,"No spec",OFFSET(S$53,'Intermediate Data'!$W108,0))))</f>
        <v>115</v>
      </c>
      <c r="AR108" s="113" t="str">
        <f>IF(AND(DATA!$F59='Intermediate Data'!$AV$46,DATA!$E59="Tier 1"),IF(OR($AU$47=0,$AU$46=1),DATA!A59,IF(AND($AU$47=1,INDEX('Intermediate Data'!$AV$25:$AV$42,MATCH(DATA!$B59,'Intermediate Data'!$AU$25:$AU$42,0))=TRUE),DATA!A59,"")),"")</f>
        <v/>
      </c>
      <c r="AS108" s="113" t="str">
        <f>IF($AR108="","",DATA!B59)</f>
        <v/>
      </c>
      <c r="AT108" s="113" t="str">
        <f>IF(OR($AR108="",DATA!BF59=""),"",DATA!BF59)</f>
        <v/>
      </c>
      <c r="AU108" s="113" t="str">
        <f>IF(OR($AR108="",DATA!BH59=""),"",DATA!BH59)</f>
        <v/>
      </c>
      <c r="AV108" s="113" t="str">
        <f>IF(OR($AR108="",DATA!BI59=""),"",DATA!BI59)</f>
        <v/>
      </c>
      <c r="AW108" s="113" t="str">
        <f>IF(OR($AR108="",DATA!BJ59=""),"",DATA!BJ59)</f>
        <v/>
      </c>
      <c r="AX108" s="113" t="str">
        <f>IF(OR($AR108="",DATA!BK59=""),"",DATA!BK59)</f>
        <v/>
      </c>
      <c r="AY108" s="113" t="str">
        <f>IF($AR108="","",DATA!BO59)</f>
        <v/>
      </c>
      <c r="AZ108" s="113" t="str">
        <f>IF($AR108="","",DATA!BP59)</f>
        <v/>
      </c>
      <c r="BA108" s="113" t="str">
        <f>IF($AR108="","",DATA!BQ59)</f>
        <v/>
      </c>
      <c r="BB108" s="113" t="str">
        <f>IF($AR108="","",DATA!BR59)</f>
        <v/>
      </c>
      <c r="BC108" s="113" t="str">
        <f>IF($AR108="","",DATA!BS59)</f>
        <v/>
      </c>
      <c r="BD108" s="113" t="str">
        <f>IF($AR108="","",DATA!BE59)</f>
        <v/>
      </c>
      <c r="BE108" s="113" t="str">
        <f>IF($AR108="","",DATA!CD59)</f>
        <v/>
      </c>
      <c r="BF108" s="113" t="str">
        <f>IF($AR108="","",DATA!CF59)</f>
        <v/>
      </c>
      <c r="BG108" s="113" t="str">
        <f>IF($AR108="","",DATA!CG59)</f>
        <v/>
      </c>
      <c r="BH108" s="113" t="str">
        <f>IF($AR108="","",DATA!CI59)</f>
        <v/>
      </c>
      <c r="BI108" s="113" t="str">
        <f>IF($AR108="","",DATA!CK59)</f>
        <v/>
      </c>
      <c r="BJ108" s="179" t="str">
        <f>IF($AR108="","",DATA!CL59)</f>
        <v/>
      </c>
      <c r="BK108" s="179" t="str">
        <f>IF($AR108="","",DATA!CN59)</f>
        <v/>
      </c>
      <c r="BL108" s="114" t="str">
        <f t="shared" si="11"/>
        <v/>
      </c>
      <c r="BM108" s="91" t="str">
        <f t="shared" ca="1" si="15"/>
        <v/>
      </c>
      <c r="BN108" s="100" t="str">
        <f t="shared" si="12"/>
        <v/>
      </c>
      <c r="BO108" s="91" t="str">
        <f t="shared" ca="1" si="13"/>
        <v/>
      </c>
      <c r="BP108" s="91" t="str">
        <f t="shared" ca="1" si="14"/>
        <v/>
      </c>
      <c r="BR108" s="91" t="str">
        <f ca="1">IF($BP108="","",IF(OFFSET(AS$53,'Intermediate Data'!$BP108,0)=-98,"Unknown",IF(OFFSET(AS$53,'Intermediate Data'!$BP108,0)=-99,"N/A",OFFSET(AS$53,'Intermediate Data'!$BP108,0))))</f>
        <v/>
      </c>
      <c r="BS108" s="91" t="str">
        <f ca="1">IF($BP108="","",IF(OFFSET(AT$53,'Intermediate Data'!$BP108,0)=-98,"Not collected",IF(OFFSET(AT$53,'Intermediate Data'!$BP108,0)=-99,"N/A",OFFSET(AT$53,'Intermediate Data'!$BP108,0))))</f>
        <v/>
      </c>
      <c r="BT108" s="91" t="str">
        <f ca="1">IF($BP108="","",IF(OFFSET(AU$53,'Intermediate Data'!$BP108,0)=-98,"Unknown",IF(OFFSET(AU$53,'Intermediate Data'!$BP108,0)=-99,"N/A",OFFSET(AU$53,'Intermediate Data'!$BP108,0))))</f>
        <v/>
      </c>
      <c r="BU108" s="127" t="str">
        <f ca="1">IF($BP108="","",IF(OFFSET(AV$53,'Intermediate Data'!$BP108,0)=-98,"Unknown",IF(OFFSET(AV$53,'Intermediate Data'!$BP108,0)=-99,"No spec",OFFSET(AV$53,'Intermediate Data'!$BP108,0))))</f>
        <v/>
      </c>
      <c r="BV108" s="127" t="str">
        <f ca="1">IF($BP108="","",IF(OFFSET(AW$53,'Intermediate Data'!$BP108,0)=-98,"Unknown",IF(OFFSET(AW$53,'Intermediate Data'!$BP108,0)=-99,"N/A",OFFSET(AW$53,'Intermediate Data'!$BP108,0))))</f>
        <v/>
      </c>
      <c r="BW108" s="91" t="str">
        <f ca="1">IF($BP108="","",IF(OFFSET(AX$53,'Intermediate Data'!$BP108,0)=-98,"Unknown",IF(OFFSET(AX$53,'Intermediate Data'!$BP108,0)=-99,"N/A",OFFSET(AX$53,'Intermediate Data'!$BP108,0))))</f>
        <v/>
      </c>
      <c r="BX108" s="91" t="str">
        <f ca="1">IF($BP108="","",IF(OFFSET(AY$53,'Intermediate Data'!$BP108,$AU$48)=-98,"Unknown",IF(OFFSET(AY$53,'Intermediate Data'!$BP108,$AU$48)=-99,"N/A",OFFSET(AY$53,'Intermediate Data'!$BP108,$AU$48))))</f>
        <v/>
      </c>
      <c r="BY108" s="91" t="str">
        <f ca="1">IF($BP108="","",IF(OFFSET(BD$53,'Intermediate Data'!$BP108,0)=-98,"Not published",IF(OFFSET(BD$53,'Intermediate Data'!$BP108,0)=-99,"No spec",OFFSET(BD$53,'Intermediate Data'!$BP108,0))))</f>
        <v/>
      </c>
      <c r="BZ108" s="115" t="str">
        <f ca="1">IF($BP108="","",IF(OFFSET(BE$53,'Intermediate Data'!$BP108,0)=-98,"Unknown",IF(OFFSET(BE$53,'Intermediate Data'!$BP108,0)=-99,"N/A",OFFSET(BE$53,'Intermediate Data'!$BP108,0))))</f>
        <v/>
      </c>
      <c r="CA108" s="115" t="str">
        <f ca="1">IF($BP108="","",IF(OFFSET(BF$53,'Intermediate Data'!$BP108,0)=-98,"Unknown",IF(OFFSET(BF$53,'Intermediate Data'!$BP108,0)=-99,"N/A",OFFSET(BF$53,'Intermediate Data'!$BP108,0))))</f>
        <v/>
      </c>
      <c r="CB108" s="115" t="str">
        <f ca="1">IF($BP108="","",IF(OFFSET(BG$53,'Intermediate Data'!$BP108,0)=-98,"Unknown",IF(OFFSET(BG$53,'Intermediate Data'!$BP108,0)=-99,"N/A",OFFSET(BG$53,'Intermediate Data'!$BP108,0))))</f>
        <v/>
      </c>
      <c r="CC108" s="115" t="str">
        <f ca="1">IF($BP108="","",IF(OFFSET(BH$53,'Intermediate Data'!$BP108,0)=-98,"Unknown",IF(OFFSET(BH$53,'Intermediate Data'!$BP108,0)=-99,"N/A",OFFSET(BH$53,'Intermediate Data'!$BP108,0))))</f>
        <v/>
      </c>
      <c r="CD108" s="115" t="str">
        <f ca="1">IF($BP108="","",IF(OFFSET(BI$53,'Intermediate Data'!$BP108,0)=-98,"Unknown",IF(OFFSET(BI$53,'Intermediate Data'!$BP108,0)=-99,"N/A",OFFSET(BI$53,'Intermediate Data'!$BP108,0))))</f>
        <v/>
      </c>
      <c r="CE108" s="115" t="str">
        <f ca="1">IF($BP108="","",IF(OFFSET(BJ$53,'Intermediate Data'!$BP108,0)=-98,"Unknown",IF(OFFSET(BJ$53,'Intermediate Data'!$BP108,0)=-99,"N/A",OFFSET(BJ$53,'Intermediate Data'!$BP108,0))))</f>
        <v/>
      </c>
      <c r="CF108" s="115" t="str">
        <f ca="1">IF($BP108="","",IF(OFFSET(BK$53,'Intermediate Data'!$BP108,0)=-98,"Unknown",IF(OFFSET(BK$53,'Intermediate Data'!$BP108,0)=-99,"N/A",OFFSET(BK$53,'Intermediate Data'!$BP108,0))))</f>
        <v/>
      </c>
      <c r="CG108" s="115" t="str">
        <f ca="1">IF($BP108="","",IF(OFFSET(BL$53,'Intermediate Data'!$BP108,0)=-98,"Unknown",IF(OFFSET(BL$53,'Intermediate Data'!$BP108,0)=-99,"N/A",OFFSET(BL$53,'Intermediate Data'!$BP108,0))))</f>
        <v/>
      </c>
    </row>
    <row r="109" spans="1:85" x14ac:dyDescent="0.2">
      <c r="A109" s="91">
        <f>IF(DATA!F60='Intermediate Data'!$E$46,IF(OR($E$47=$C$27,$E$46=$B$4),DATA!A60,IF($G$47=DATA!D60,DATA!A60,"")),"")</f>
        <v>56</v>
      </c>
      <c r="B109" s="91">
        <f>IF($A109="","",DATA!CS60)</f>
        <v>44</v>
      </c>
      <c r="C109" s="91" t="str">
        <f>IF($A109="","",DATA!B60)</f>
        <v>Radio</v>
      </c>
      <c r="D109" s="91">
        <f ca="1">IF($A109="","",OFFSET(DATA!$G60,0,($D$48*5)))</f>
        <v>-99</v>
      </c>
      <c r="E109" s="91">
        <f ca="1">IF($A109="","",OFFSET(DATA!$G60,0,($D$48*5)+1))</f>
        <v>-99</v>
      </c>
      <c r="F109" s="91">
        <f ca="1">IF($A109="","",OFFSET(DATA!$G60,0,($D$48*5)+2))</f>
        <v>-99</v>
      </c>
      <c r="G109" s="91">
        <f ca="1">IF($A109="","",OFFSET(DATA!$G60,0,($D$48*5)+3))</f>
        <v>-99</v>
      </c>
      <c r="H109" s="91">
        <f ca="1">IF($A109="","",OFFSET(DATA!$G60,0,($D$48*5)+4))</f>
        <v>-99</v>
      </c>
      <c r="I109" s="91">
        <f t="shared" ca="1" si="3"/>
        <v>-99</v>
      </c>
      <c r="J109" s="91" t="str">
        <f t="shared" ca="1" si="4"/>
        <v/>
      </c>
      <c r="K109" s="91">
        <f ca="1">IF($A109="","",OFFSET(DATA!$AF60,0,($D$48*5)))</f>
        <v>-99</v>
      </c>
      <c r="L109" s="91">
        <f ca="1">IF($A109="","",OFFSET(DATA!$AF60,0,($D$48*5)+1))</f>
        <v>-99</v>
      </c>
      <c r="M109" s="91">
        <f ca="1">IF($A109="","",OFFSET(DATA!$AF60,0,($D$48*5)+2))</f>
        <v>-99</v>
      </c>
      <c r="N109" s="91">
        <f ca="1">IF($A109="","",OFFSET(DATA!$AF60,0,($D$48*5)+3))</f>
        <v>-99</v>
      </c>
      <c r="O109" s="91">
        <f ca="1">IF($A109="","",OFFSET(DATA!$AF60,0,($D$48*5)+4))</f>
        <v>-99</v>
      </c>
      <c r="P109" s="91">
        <f t="shared" ca="1" si="5"/>
        <v>-99</v>
      </c>
      <c r="Q109" s="91" t="str">
        <f t="shared" ca="1" si="6"/>
        <v/>
      </c>
      <c r="R109" s="91">
        <f>IF($A109="","",DATA!BE60)</f>
        <v>-99</v>
      </c>
      <c r="S109" s="91">
        <f>IF($A109="","",DATA!BI60)</f>
        <v>-99</v>
      </c>
      <c r="T109" s="91">
        <f t="shared" ca="1" si="7"/>
        <v>-99</v>
      </c>
      <c r="U109" s="100">
        <f t="shared" ca="1" si="8"/>
        <v>-99.009899998910001</v>
      </c>
      <c r="V109" s="113">
        <f t="shared" ca="1" si="9"/>
        <v>-99.009889998939997</v>
      </c>
      <c r="W109" s="91">
        <f t="shared" ca="1" si="10"/>
        <v>53</v>
      </c>
      <c r="Y109" s="91" t="str">
        <f ca="1">IF($W109="","",IF(OFFSET(C$53,'Intermediate Data'!$W109,0)=-98,"Unknown",IF(OFFSET(C$53,'Intermediate Data'!$W109,0)=-99,"N/A",OFFSET(C$53,'Intermediate Data'!$W109,0))))</f>
        <v>Home Theater in a Box</v>
      </c>
      <c r="Z109" s="91" t="str">
        <f ca="1">IF($W109="","",IF(OFFSET(D$53,'Intermediate Data'!$W109,0)=-98,"N/A",IF(OFFSET(D$53,'Intermediate Data'!$W109,0)=-99,"N/A",OFFSET(D$53,'Intermediate Data'!$W109,0))))</f>
        <v>N/A</v>
      </c>
      <c r="AA109" s="91" t="str">
        <f ca="1">IF($W109="","",IF(OFFSET(E$53,'Intermediate Data'!$W109,0)=-98,"N/A",IF(OFFSET(E$53,'Intermediate Data'!$W109,0)=-99,"N/A",OFFSET(E$53,'Intermediate Data'!$W109,0))))</f>
        <v>N/A</v>
      </c>
      <c r="AB109" s="91" t="str">
        <f ca="1">IF($W109="","",IF(OFFSET(F$53,'Intermediate Data'!$W109,0)=-98,"N/A",IF(OFFSET(F$53,'Intermediate Data'!$W109,0)=-99,"N/A",OFFSET(F$53,'Intermediate Data'!$W109,0))))</f>
        <v>N/A</v>
      </c>
      <c r="AC109" s="91" t="str">
        <f ca="1">IF($W109="","",IF(OFFSET(G$53,'Intermediate Data'!$W109,0)=-98,"N/A",IF(OFFSET(G$53,'Intermediate Data'!$W109,0)=-99,"N/A",OFFSET(G$53,'Intermediate Data'!$W109,0))))</f>
        <v>N/A</v>
      </c>
      <c r="AD109" s="91" t="str">
        <f ca="1">IF($W109="","",IF(OFFSET(H$53,'Intermediate Data'!$W109,0)=-98,"N/A",IF(OFFSET(H$53,'Intermediate Data'!$W109,0)=-99,"N/A",OFFSET(H$53,'Intermediate Data'!$W109,0))))</f>
        <v>N/A</v>
      </c>
      <c r="AE109" s="91" t="str">
        <f ca="1">IF($W109="","",IF(OFFSET(I$53,'Intermediate Data'!$W109,0)=-98,"N/A",IF(OFFSET(I$53,'Intermediate Data'!$W109,0)=-99,"N/A",OFFSET(I$53,'Intermediate Data'!$W109,0))))</f>
        <v>N/A</v>
      </c>
      <c r="AF109" s="91" t="str">
        <f ca="1">IF($W109="","",IF(OFFSET(J$53,'Intermediate Data'!$W109,0)=-98,"N/A",IF(OFFSET(J$53,'Intermediate Data'!$W109,0)=-99,"N/A",OFFSET(J$53,'Intermediate Data'!$W109,0))))</f>
        <v/>
      </c>
      <c r="AG109" s="91" t="str">
        <f ca="1">IF($W109="","",IF(OFFSET(K$53,'Intermediate Data'!$W109,0)=-98,"N/A",IF(OFFSET(K$53,'Intermediate Data'!$W109,0)=-99,"N/A",OFFSET(K$53,'Intermediate Data'!$W109,0))))</f>
        <v>N/A</v>
      </c>
      <c r="AH109" s="91" t="str">
        <f ca="1">IF($W109="","",IF(OFFSET(L$53,'Intermediate Data'!$W109,0)=-98,"N/A",IF(OFFSET(L$53,'Intermediate Data'!$W109,0)=-99,"N/A",OFFSET(L$53,'Intermediate Data'!$W109,0))))</f>
        <v>N/A</v>
      </c>
      <c r="AI109" s="91" t="str">
        <f ca="1">IF($W109="","",IF(OFFSET(M$53,'Intermediate Data'!$W109,0)=-98,"N/A",IF(OFFSET(M$53,'Intermediate Data'!$W109,0)=-99,"N/A",OFFSET(M$53,'Intermediate Data'!$W109,0))))</f>
        <v>N/A</v>
      </c>
      <c r="AJ109" s="91" t="str">
        <f ca="1">IF($W109="","",IF(OFFSET(N$53,'Intermediate Data'!$W109,0)=-98,"N/A",IF(OFFSET(N$53,'Intermediate Data'!$W109,0)=-99,"N/A",OFFSET(N$53,'Intermediate Data'!$W109,0))))</f>
        <v>N/A</v>
      </c>
      <c r="AK109" s="91" t="str">
        <f ca="1">IF($W109="","",IF(OFFSET(O$53,'Intermediate Data'!$W109,0)=-98,"N/A",IF(OFFSET(O$53,'Intermediate Data'!$W109,0)=-99,"N/A",OFFSET(O$53,'Intermediate Data'!$W109,0))))</f>
        <v>N/A</v>
      </c>
      <c r="AL109" s="91" t="str">
        <f ca="1">IF($W109="","",IF(OFFSET(P$53,'Intermediate Data'!$W109,0)=-98,"N/A",IF(OFFSET(P$53,'Intermediate Data'!$W109,0)=-99,"N/A",OFFSET(P$53,'Intermediate Data'!$W109,0))))</f>
        <v>N/A</v>
      </c>
      <c r="AM109" s="91" t="str">
        <f ca="1">IF($W109="","",IF(OFFSET(Q$53,'Intermediate Data'!$W109,0)=-98,"N/A",IF(OFFSET(Q$53,'Intermediate Data'!$W109,0)=-99,"N/A",OFFSET(Q$53,'Intermediate Data'!$W109,0))))</f>
        <v/>
      </c>
      <c r="AN109" s="91">
        <f ca="1">IF($W109="","",IF(OFFSET(R$53,'Intermediate Data'!$W109,0)=-98,"Not published",IF(OFFSET(R$53,'Intermediate Data'!$W109,0)=-99,"No spec",OFFSET(R$53,'Intermediate Data'!$W109,0))))</f>
        <v>0.04</v>
      </c>
      <c r="AO109" s="91" t="str">
        <f ca="1">IF($W109="","",IF(OFFSET(S$53,'Intermediate Data'!$W109,0)=-98,"Unknown",IF(OFFSET(S$53,'Intermediate Data'!$W109,0)=-99,"No spec",OFFSET(S$53,'Intermediate Data'!$W109,0))))</f>
        <v>Unknown</v>
      </c>
      <c r="AR109" s="113" t="str">
        <f>IF(AND(DATA!$F60='Intermediate Data'!$AV$46,DATA!$E60="Tier 1"),IF(OR($AU$47=0,$AU$46=1),DATA!A60,IF(AND($AU$47=1,INDEX('Intermediate Data'!$AV$25:$AV$42,MATCH(DATA!$B60,'Intermediate Data'!$AU$25:$AU$42,0))=TRUE),DATA!A60,"")),"")</f>
        <v/>
      </c>
      <c r="AS109" s="113" t="str">
        <f>IF($AR109="","",DATA!B60)</f>
        <v/>
      </c>
      <c r="AT109" s="113" t="str">
        <f>IF(OR($AR109="",DATA!BF60=""),"",DATA!BF60)</f>
        <v/>
      </c>
      <c r="AU109" s="113" t="str">
        <f>IF(OR($AR109="",DATA!BH60=""),"",DATA!BH60)</f>
        <v/>
      </c>
      <c r="AV109" s="113" t="str">
        <f>IF(OR($AR109="",DATA!BI60=""),"",DATA!BI60)</f>
        <v/>
      </c>
      <c r="AW109" s="113" t="str">
        <f>IF(OR($AR109="",DATA!BJ60=""),"",DATA!BJ60)</f>
        <v/>
      </c>
      <c r="AX109" s="113" t="str">
        <f>IF(OR($AR109="",DATA!BK60=""),"",DATA!BK60)</f>
        <v/>
      </c>
      <c r="AY109" s="113" t="str">
        <f>IF($AR109="","",DATA!BO60)</f>
        <v/>
      </c>
      <c r="AZ109" s="113" t="str">
        <f>IF($AR109="","",DATA!BP60)</f>
        <v/>
      </c>
      <c r="BA109" s="113" t="str">
        <f>IF($AR109="","",DATA!BQ60)</f>
        <v/>
      </c>
      <c r="BB109" s="113" t="str">
        <f>IF($AR109="","",DATA!BR60)</f>
        <v/>
      </c>
      <c r="BC109" s="113" t="str">
        <f>IF($AR109="","",DATA!BS60)</f>
        <v/>
      </c>
      <c r="BD109" s="113" t="str">
        <f>IF($AR109="","",DATA!BE60)</f>
        <v/>
      </c>
      <c r="BE109" s="113" t="str">
        <f>IF($AR109="","",DATA!CD60)</f>
        <v/>
      </c>
      <c r="BF109" s="113" t="str">
        <f>IF($AR109="","",DATA!CF60)</f>
        <v/>
      </c>
      <c r="BG109" s="113" t="str">
        <f>IF($AR109="","",DATA!CG60)</f>
        <v/>
      </c>
      <c r="BH109" s="113" t="str">
        <f>IF($AR109="","",DATA!CI60)</f>
        <v/>
      </c>
      <c r="BI109" s="113" t="str">
        <f>IF($AR109="","",DATA!CK60)</f>
        <v/>
      </c>
      <c r="BJ109" s="179" t="str">
        <f>IF($AR109="","",DATA!CL60)</f>
        <v/>
      </c>
      <c r="BK109" s="179" t="str">
        <f>IF($AR109="","",DATA!CN60)</f>
        <v/>
      </c>
      <c r="BL109" s="114" t="str">
        <f t="shared" si="11"/>
        <v/>
      </c>
      <c r="BM109" s="91" t="str">
        <f t="shared" ca="1" si="15"/>
        <v/>
      </c>
      <c r="BN109" s="100" t="str">
        <f t="shared" si="12"/>
        <v/>
      </c>
      <c r="BO109" s="91" t="str">
        <f t="shared" ca="1" si="13"/>
        <v/>
      </c>
      <c r="BP109" s="91" t="str">
        <f t="shared" ca="1" si="14"/>
        <v/>
      </c>
      <c r="BR109" s="91" t="str">
        <f ca="1">IF($BP109="","",IF(OFFSET(AS$53,'Intermediate Data'!$BP109,0)=-98,"Unknown",IF(OFFSET(AS$53,'Intermediate Data'!$BP109,0)=-99,"N/A",OFFSET(AS$53,'Intermediate Data'!$BP109,0))))</f>
        <v/>
      </c>
      <c r="BS109" s="91" t="str">
        <f ca="1">IF($BP109="","",IF(OFFSET(AT$53,'Intermediate Data'!$BP109,0)=-98,"Not collected",IF(OFFSET(AT$53,'Intermediate Data'!$BP109,0)=-99,"N/A",OFFSET(AT$53,'Intermediate Data'!$BP109,0))))</f>
        <v/>
      </c>
      <c r="BT109" s="91" t="str">
        <f ca="1">IF($BP109="","",IF(OFFSET(AU$53,'Intermediate Data'!$BP109,0)=-98,"Unknown",IF(OFFSET(AU$53,'Intermediate Data'!$BP109,0)=-99,"N/A",OFFSET(AU$53,'Intermediate Data'!$BP109,0))))</f>
        <v/>
      </c>
      <c r="BU109" s="127" t="str">
        <f ca="1">IF($BP109="","",IF(OFFSET(AV$53,'Intermediate Data'!$BP109,0)=-98,"Unknown",IF(OFFSET(AV$53,'Intermediate Data'!$BP109,0)=-99,"No spec",OFFSET(AV$53,'Intermediate Data'!$BP109,0))))</f>
        <v/>
      </c>
      <c r="BV109" s="127" t="str">
        <f ca="1">IF($BP109="","",IF(OFFSET(AW$53,'Intermediate Data'!$BP109,0)=-98,"Unknown",IF(OFFSET(AW$53,'Intermediate Data'!$BP109,0)=-99,"N/A",OFFSET(AW$53,'Intermediate Data'!$BP109,0))))</f>
        <v/>
      </c>
      <c r="BW109" s="91" t="str">
        <f ca="1">IF($BP109="","",IF(OFFSET(AX$53,'Intermediate Data'!$BP109,0)=-98,"Unknown",IF(OFFSET(AX$53,'Intermediate Data'!$BP109,0)=-99,"N/A",OFFSET(AX$53,'Intermediate Data'!$BP109,0))))</f>
        <v/>
      </c>
      <c r="BX109" s="91" t="str">
        <f ca="1">IF($BP109="","",IF(OFFSET(AY$53,'Intermediate Data'!$BP109,$AU$48)=-98,"Unknown",IF(OFFSET(AY$53,'Intermediate Data'!$BP109,$AU$48)=-99,"N/A",OFFSET(AY$53,'Intermediate Data'!$BP109,$AU$48))))</f>
        <v/>
      </c>
      <c r="BY109" s="91" t="str">
        <f ca="1">IF($BP109="","",IF(OFFSET(BD$53,'Intermediate Data'!$BP109,0)=-98,"Not published",IF(OFFSET(BD$53,'Intermediate Data'!$BP109,0)=-99,"No spec",OFFSET(BD$53,'Intermediate Data'!$BP109,0))))</f>
        <v/>
      </c>
      <c r="BZ109" s="115" t="str">
        <f ca="1">IF($BP109="","",IF(OFFSET(BE$53,'Intermediate Data'!$BP109,0)=-98,"Unknown",IF(OFFSET(BE$53,'Intermediate Data'!$BP109,0)=-99,"N/A",OFFSET(BE$53,'Intermediate Data'!$BP109,0))))</f>
        <v/>
      </c>
      <c r="CA109" s="115" t="str">
        <f ca="1">IF($BP109="","",IF(OFFSET(BF$53,'Intermediate Data'!$BP109,0)=-98,"Unknown",IF(OFFSET(BF$53,'Intermediate Data'!$BP109,0)=-99,"N/A",OFFSET(BF$53,'Intermediate Data'!$BP109,0))))</f>
        <v/>
      </c>
      <c r="CB109" s="115" t="str">
        <f ca="1">IF($BP109="","",IF(OFFSET(BG$53,'Intermediate Data'!$BP109,0)=-98,"Unknown",IF(OFFSET(BG$53,'Intermediate Data'!$BP109,0)=-99,"N/A",OFFSET(BG$53,'Intermediate Data'!$BP109,0))))</f>
        <v/>
      </c>
      <c r="CC109" s="115" t="str">
        <f ca="1">IF($BP109="","",IF(OFFSET(BH$53,'Intermediate Data'!$BP109,0)=-98,"Unknown",IF(OFFSET(BH$53,'Intermediate Data'!$BP109,0)=-99,"N/A",OFFSET(BH$53,'Intermediate Data'!$BP109,0))))</f>
        <v/>
      </c>
      <c r="CD109" s="115" t="str">
        <f ca="1">IF($BP109="","",IF(OFFSET(BI$53,'Intermediate Data'!$BP109,0)=-98,"Unknown",IF(OFFSET(BI$53,'Intermediate Data'!$BP109,0)=-99,"N/A",OFFSET(BI$53,'Intermediate Data'!$BP109,0))))</f>
        <v/>
      </c>
      <c r="CE109" s="115" t="str">
        <f ca="1">IF($BP109="","",IF(OFFSET(BJ$53,'Intermediate Data'!$BP109,0)=-98,"Unknown",IF(OFFSET(BJ$53,'Intermediate Data'!$BP109,0)=-99,"N/A",OFFSET(BJ$53,'Intermediate Data'!$BP109,0))))</f>
        <v/>
      </c>
      <c r="CF109" s="115" t="str">
        <f ca="1">IF($BP109="","",IF(OFFSET(BK$53,'Intermediate Data'!$BP109,0)=-98,"Unknown",IF(OFFSET(BK$53,'Intermediate Data'!$BP109,0)=-99,"N/A",OFFSET(BK$53,'Intermediate Data'!$BP109,0))))</f>
        <v/>
      </c>
      <c r="CG109" s="115" t="str">
        <f ca="1">IF($BP109="","",IF(OFFSET(BL$53,'Intermediate Data'!$BP109,0)=-98,"Unknown",IF(OFFSET(BL$53,'Intermediate Data'!$BP109,0)=-99,"N/A",OFFSET(BL$53,'Intermediate Data'!$BP109,0))))</f>
        <v/>
      </c>
    </row>
    <row r="110" spans="1:85" x14ac:dyDescent="0.2">
      <c r="A110" s="91">
        <f>IF(DATA!F61='Intermediate Data'!$E$46,IF(OR($E$47=$C$27,$E$46=$B$4),DATA!A61,IF($G$47=DATA!D61,DATA!A61,"")),"")</f>
        <v>57</v>
      </c>
      <c r="B110" s="91">
        <f>IF($A110="","",DATA!CS61)</f>
        <v>29</v>
      </c>
      <c r="C110" s="91" t="str">
        <f>IF($A110="","",DATA!B61)</f>
        <v>Soundbar</v>
      </c>
      <c r="D110" s="91">
        <f ca="1">IF($A110="","",OFFSET(DATA!$G61,0,($D$48*5)))</f>
        <v>-99</v>
      </c>
      <c r="E110" s="91">
        <f ca="1">IF($A110="","",OFFSET(DATA!$G61,0,($D$48*5)+1))</f>
        <v>-99</v>
      </c>
      <c r="F110" s="91">
        <f ca="1">IF($A110="","",OFFSET(DATA!$G61,0,($D$48*5)+2))</f>
        <v>-99</v>
      </c>
      <c r="G110" s="91">
        <f ca="1">IF($A110="","",OFFSET(DATA!$G61,0,($D$48*5)+3))</f>
        <v>-99</v>
      </c>
      <c r="H110" s="91">
        <f ca="1">IF($A110="","",OFFSET(DATA!$G61,0,($D$48*5)+4))</f>
        <v>-99</v>
      </c>
      <c r="I110" s="91">
        <f t="shared" ca="1" si="3"/>
        <v>-99</v>
      </c>
      <c r="J110" s="91" t="str">
        <f t="shared" ca="1" si="4"/>
        <v/>
      </c>
      <c r="K110" s="91">
        <f ca="1">IF($A110="","",OFFSET(DATA!$AF61,0,($D$48*5)))</f>
        <v>-99</v>
      </c>
      <c r="L110" s="91">
        <f ca="1">IF($A110="","",OFFSET(DATA!$AF61,0,($D$48*5)+1))</f>
        <v>-99</v>
      </c>
      <c r="M110" s="91">
        <f ca="1">IF($A110="","",OFFSET(DATA!$AF61,0,($D$48*5)+2))</f>
        <v>-99</v>
      </c>
      <c r="N110" s="91">
        <f ca="1">IF($A110="","",OFFSET(DATA!$AF61,0,($D$48*5)+3))</f>
        <v>-99</v>
      </c>
      <c r="O110" s="91">
        <f ca="1">IF($A110="","",OFFSET(DATA!$AF61,0,($D$48*5)+4))</f>
        <v>-99</v>
      </c>
      <c r="P110" s="91">
        <f t="shared" ca="1" si="5"/>
        <v>-99</v>
      </c>
      <c r="Q110" s="91" t="str">
        <f t="shared" ca="1" si="6"/>
        <v/>
      </c>
      <c r="R110" s="91">
        <f>IF($A110="","",DATA!BE61)</f>
        <v>0.53</v>
      </c>
      <c r="S110" s="91">
        <f>IF($A110="","",DATA!BI61)</f>
        <v>70</v>
      </c>
      <c r="T110" s="91">
        <f t="shared" ca="1" si="7"/>
        <v>-99</v>
      </c>
      <c r="U110" s="100">
        <f t="shared" ca="1" si="8"/>
        <v>-99.009899998899996</v>
      </c>
      <c r="V110" s="113">
        <f t="shared" ca="1" si="9"/>
        <v>-99.009889999379993</v>
      </c>
      <c r="W110" s="91">
        <f t="shared" ca="1" si="10"/>
        <v>9</v>
      </c>
      <c r="Y110" s="91" t="str">
        <f ca="1">IF($W110="","",IF(OFFSET(C$53,'Intermediate Data'!$W110,0)=-98,"Unknown",IF(OFFSET(C$53,'Intermediate Data'!$W110,0)=-99,"N/A",OFFSET(C$53,'Intermediate Data'!$W110,0))))</f>
        <v>Audio/Video receiver</v>
      </c>
      <c r="Z110" s="91" t="str">
        <f ca="1">IF($W110="","",IF(OFFSET(D$53,'Intermediate Data'!$W110,0)=-98,"N/A",IF(OFFSET(D$53,'Intermediate Data'!$W110,0)=-99,"N/A",OFFSET(D$53,'Intermediate Data'!$W110,0))))</f>
        <v>N/A</v>
      </c>
      <c r="AA110" s="91" t="str">
        <f ca="1">IF($W110="","",IF(OFFSET(E$53,'Intermediate Data'!$W110,0)=-98,"N/A",IF(OFFSET(E$53,'Intermediate Data'!$W110,0)=-99,"N/A",OFFSET(E$53,'Intermediate Data'!$W110,0))))</f>
        <v>N/A</v>
      </c>
      <c r="AB110" s="91" t="str">
        <f ca="1">IF($W110="","",IF(OFFSET(F$53,'Intermediate Data'!$W110,0)=-98,"N/A",IF(OFFSET(F$53,'Intermediate Data'!$W110,0)=-99,"N/A",OFFSET(F$53,'Intermediate Data'!$W110,0))))</f>
        <v>N/A</v>
      </c>
      <c r="AC110" s="91" t="str">
        <f ca="1">IF($W110="","",IF(OFFSET(G$53,'Intermediate Data'!$W110,0)=-98,"N/A",IF(OFFSET(G$53,'Intermediate Data'!$W110,0)=-99,"N/A",OFFSET(G$53,'Intermediate Data'!$W110,0))))</f>
        <v>N/A</v>
      </c>
      <c r="AD110" s="91" t="str">
        <f ca="1">IF($W110="","",IF(OFFSET(H$53,'Intermediate Data'!$W110,0)=-98,"N/A",IF(OFFSET(H$53,'Intermediate Data'!$W110,0)=-99,"N/A",OFFSET(H$53,'Intermediate Data'!$W110,0))))</f>
        <v>N/A</v>
      </c>
      <c r="AE110" s="91" t="str">
        <f ca="1">IF($W110="","",IF(OFFSET(I$53,'Intermediate Data'!$W110,0)=-98,"N/A",IF(OFFSET(I$53,'Intermediate Data'!$W110,0)=-99,"N/A",OFFSET(I$53,'Intermediate Data'!$W110,0))))</f>
        <v>N/A</v>
      </c>
      <c r="AF110" s="91" t="str">
        <f ca="1">IF($W110="","",IF(OFFSET(J$53,'Intermediate Data'!$W110,0)=-98,"N/A",IF(OFFSET(J$53,'Intermediate Data'!$W110,0)=-99,"N/A",OFFSET(J$53,'Intermediate Data'!$W110,0))))</f>
        <v/>
      </c>
      <c r="AG110" s="91" t="str">
        <f ca="1">IF($W110="","",IF(OFFSET(K$53,'Intermediate Data'!$W110,0)=-98,"N/A",IF(OFFSET(K$53,'Intermediate Data'!$W110,0)=-99,"N/A",OFFSET(K$53,'Intermediate Data'!$W110,0))))</f>
        <v>N/A</v>
      </c>
      <c r="AH110" s="91" t="str">
        <f ca="1">IF($W110="","",IF(OFFSET(L$53,'Intermediate Data'!$W110,0)=-98,"N/A",IF(OFFSET(L$53,'Intermediate Data'!$W110,0)=-99,"N/A",OFFSET(L$53,'Intermediate Data'!$W110,0))))</f>
        <v>N/A</v>
      </c>
      <c r="AI110" s="91" t="str">
        <f ca="1">IF($W110="","",IF(OFFSET(M$53,'Intermediate Data'!$W110,0)=-98,"N/A",IF(OFFSET(M$53,'Intermediate Data'!$W110,0)=-99,"N/A",OFFSET(M$53,'Intermediate Data'!$W110,0))))</f>
        <v>N/A</v>
      </c>
      <c r="AJ110" s="91" t="str">
        <f ca="1">IF($W110="","",IF(OFFSET(N$53,'Intermediate Data'!$W110,0)=-98,"N/A",IF(OFFSET(N$53,'Intermediate Data'!$W110,0)=-99,"N/A",OFFSET(N$53,'Intermediate Data'!$W110,0))))</f>
        <v>N/A</v>
      </c>
      <c r="AK110" s="91" t="str">
        <f ca="1">IF($W110="","",IF(OFFSET(O$53,'Intermediate Data'!$W110,0)=-98,"N/A",IF(OFFSET(O$53,'Intermediate Data'!$W110,0)=-99,"N/A",OFFSET(O$53,'Intermediate Data'!$W110,0))))</f>
        <v>N/A</v>
      </c>
      <c r="AL110" s="91" t="str">
        <f ca="1">IF($W110="","",IF(OFFSET(P$53,'Intermediate Data'!$W110,0)=-98,"N/A",IF(OFFSET(P$53,'Intermediate Data'!$W110,0)=-99,"N/A",OFFSET(P$53,'Intermediate Data'!$W110,0))))</f>
        <v>N/A</v>
      </c>
      <c r="AM110" s="91" t="str">
        <f ca="1">IF($W110="","",IF(OFFSET(Q$53,'Intermediate Data'!$W110,0)=-98,"N/A",IF(OFFSET(Q$53,'Intermediate Data'!$W110,0)=-99,"N/A",OFFSET(Q$53,'Intermediate Data'!$W110,0))))</f>
        <v/>
      </c>
      <c r="AN110" s="91">
        <f ca="1">IF($W110="","",IF(OFFSET(R$53,'Intermediate Data'!$W110,0)=-98,"Not published",IF(OFFSET(R$53,'Intermediate Data'!$W110,0)=-99,"No spec",OFFSET(R$53,'Intermediate Data'!$W110,0))))</f>
        <v>0</v>
      </c>
      <c r="AO110" s="91">
        <f ca="1">IF($W110="","",IF(OFFSET(S$53,'Intermediate Data'!$W110,0)=-98,"Unknown",IF(OFFSET(S$53,'Intermediate Data'!$W110,0)=-99,"No spec",OFFSET(S$53,'Intermediate Data'!$W110,0))))</f>
        <v>18</v>
      </c>
      <c r="AR110" s="113" t="str">
        <f>IF(AND(DATA!$F61='Intermediate Data'!$AV$46,DATA!$E61="Tier 1"),IF(OR($AU$47=0,$AU$46=1),DATA!A61,IF(AND($AU$47=1,INDEX('Intermediate Data'!$AV$25:$AV$42,MATCH(DATA!$B61,'Intermediate Data'!$AU$25:$AU$42,0))=TRUE),DATA!A61,"")),"")</f>
        <v/>
      </c>
      <c r="AS110" s="113" t="str">
        <f>IF($AR110="","",DATA!B61)</f>
        <v/>
      </c>
      <c r="AT110" s="113" t="str">
        <f>IF(OR($AR110="",DATA!BF61=""),"",DATA!BF61)</f>
        <v/>
      </c>
      <c r="AU110" s="113" t="str">
        <f>IF(OR($AR110="",DATA!BH61=""),"",DATA!BH61)</f>
        <v/>
      </c>
      <c r="AV110" s="113" t="str">
        <f>IF(OR($AR110="",DATA!BI61=""),"",DATA!BI61)</f>
        <v/>
      </c>
      <c r="AW110" s="113" t="str">
        <f>IF(OR($AR110="",DATA!BJ61=""),"",DATA!BJ61)</f>
        <v/>
      </c>
      <c r="AX110" s="113" t="str">
        <f>IF(OR($AR110="",DATA!BK61=""),"",DATA!BK61)</f>
        <v/>
      </c>
      <c r="AY110" s="113" t="str">
        <f>IF($AR110="","",DATA!BO61)</f>
        <v/>
      </c>
      <c r="AZ110" s="113" t="str">
        <f>IF($AR110="","",DATA!BP61)</f>
        <v/>
      </c>
      <c r="BA110" s="113" t="str">
        <f>IF($AR110="","",DATA!BQ61)</f>
        <v/>
      </c>
      <c r="BB110" s="113" t="str">
        <f>IF($AR110="","",DATA!BR61)</f>
        <v/>
      </c>
      <c r="BC110" s="113" t="str">
        <f>IF($AR110="","",DATA!BS61)</f>
        <v/>
      </c>
      <c r="BD110" s="113" t="str">
        <f>IF($AR110="","",DATA!BE61)</f>
        <v/>
      </c>
      <c r="BE110" s="113" t="str">
        <f>IF($AR110="","",DATA!CD61)</f>
        <v/>
      </c>
      <c r="BF110" s="113" t="str">
        <f>IF($AR110="","",DATA!CF61)</f>
        <v/>
      </c>
      <c r="BG110" s="113" t="str">
        <f>IF($AR110="","",DATA!CG61)</f>
        <v/>
      </c>
      <c r="BH110" s="113" t="str">
        <f>IF($AR110="","",DATA!CI61)</f>
        <v/>
      </c>
      <c r="BI110" s="113" t="str">
        <f>IF($AR110="","",DATA!CK61)</f>
        <v/>
      </c>
      <c r="BJ110" s="179" t="str">
        <f>IF($AR110="","",DATA!CL61)</f>
        <v/>
      </c>
      <c r="BK110" s="179" t="str">
        <f>IF($AR110="","",DATA!CN61)</f>
        <v/>
      </c>
      <c r="BL110" s="114" t="str">
        <f t="shared" si="11"/>
        <v/>
      </c>
      <c r="BM110" s="91" t="str">
        <f t="shared" ca="1" si="15"/>
        <v/>
      </c>
      <c r="BN110" s="100" t="str">
        <f t="shared" si="12"/>
        <v/>
      </c>
      <c r="BO110" s="91" t="str">
        <f t="shared" ca="1" si="13"/>
        <v/>
      </c>
      <c r="BP110" s="91" t="str">
        <f t="shared" ca="1" si="14"/>
        <v/>
      </c>
      <c r="BR110" s="91" t="str">
        <f ca="1">IF($BP110="","",IF(OFFSET(AS$53,'Intermediate Data'!$BP110,0)=-98,"Unknown",IF(OFFSET(AS$53,'Intermediate Data'!$BP110,0)=-99,"N/A",OFFSET(AS$53,'Intermediate Data'!$BP110,0))))</f>
        <v/>
      </c>
      <c r="BS110" s="91" t="str">
        <f ca="1">IF($BP110="","",IF(OFFSET(AT$53,'Intermediate Data'!$BP110,0)=-98,"Not collected",IF(OFFSET(AT$53,'Intermediate Data'!$BP110,0)=-99,"N/A",OFFSET(AT$53,'Intermediate Data'!$BP110,0))))</f>
        <v/>
      </c>
      <c r="BT110" s="91" t="str">
        <f ca="1">IF($BP110="","",IF(OFFSET(AU$53,'Intermediate Data'!$BP110,0)=-98,"Unknown",IF(OFFSET(AU$53,'Intermediate Data'!$BP110,0)=-99,"N/A",OFFSET(AU$53,'Intermediate Data'!$BP110,0))))</f>
        <v/>
      </c>
      <c r="BU110" s="127" t="str">
        <f ca="1">IF($BP110="","",IF(OFFSET(AV$53,'Intermediate Data'!$BP110,0)=-98,"Unknown",IF(OFFSET(AV$53,'Intermediate Data'!$BP110,0)=-99,"No spec",OFFSET(AV$53,'Intermediate Data'!$BP110,0))))</f>
        <v/>
      </c>
      <c r="BV110" s="127" t="str">
        <f ca="1">IF($BP110="","",IF(OFFSET(AW$53,'Intermediate Data'!$BP110,0)=-98,"Unknown",IF(OFFSET(AW$53,'Intermediate Data'!$BP110,0)=-99,"N/A",OFFSET(AW$53,'Intermediate Data'!$BP110,0))))</f>
        <v/>
      </c>
      <c r="BW110" s="91" t="str">
        <f ca="1">IF($BP110="","",IF(OFFSET(AX$53,'Intermediate Data'!$BP110,0)=-98,"Unknown",IF(OFFSET(AX$53,'Intermediate Data'!$BP110,0)=-99,"N/A",OFFSET(AX$53,'Intermediate Data'!$BP110,0))))</f>
        <v/>
      </c>
      <c r="BX110" s="91" t="str">
        <f ca="1">IF($BP110="","",IF(OFFSET(AY$53,'Intermediate Data'!$BP110,$AU$48)=-98,"Unknown",IF(OFFSET(AY$53,'Intermediate Data'!$BP110,$AU$48)=-99,"N/A",OFFSET(AY$53,'Intermediate Data'!$BP110,$AU$48))))</f>
        <v/>
      </c>
      <c r="BY110" s="91" t="str">
        <f ca="1">IF($BP110="","",IF(OFFSET(BD$53,'Intermediate Data'!$BP110,0)=-98,"Not published",IF(OFFSET(BD$53,'Intermediate Data'!$BP110,0)=-99,"No spec",OFFSET(BD$53,'Intermediate Data'!$BP110,0))))</f>
        <v/>
      </c>
      <c r="BZ110" s="115" t="str">
        <f ca="1">IF($BP110="","",IF(OFFSET(BE$53,'Intermediate Data'!$BP110,0)=-98,"Unknown",IF(OFFSET(BE$53,'Intermediate Data'!$BP110,0)=-99,"N/A",OFFSET(BE$53,'Intermediate Data'!$BP110,0))))</f>
        <v/>
      </c>
      <c r="CA110" s="115" t="str">
        <f ca="1">IF($BP110="","",IF(OFFSET(BF$53,'Intermediate Data'!$BP110,0)=-98,"Unknown",IF(OFFSET(BF$53,'Intermediate Data'!$BP110,0)=-99,"N/A",OFFSET(BF$53,'Intermediate Data'!$BP110,0))))</f>
        <v/>
      </c>
      <c r="CB110" s="115" t="str">
        <f ca="1">IF($BP110="","",IF(OFFSET(BG$53,'Intermediate Data'!$BP110,0)=-98,"Unknown",IF(OFFSET(BG$53,'Intermediate Data'!$BP110,0)=-99,"N/A",OFFSET(BG$53,'Intermediate Data'!$BP110,0))))</f>
        <v/>
      </c>
      <c r="CC110" s="115" t="str">
        <f ca="1">IF($BP110="","",IF(OFFSET(BH$53,'Intermediate Data'!$BP110,0)=-98,"Unknown",IF(OFFSET(BH$53,'Intermediate Data'!$BP110,0)=-99,"N/A",OFFSET(BH$53,'Intermediate Data'!$BP110,0))))</f>
        <v/>
      </c>
      <c r="CD110" s="115" t="str">
        <f ca="1">IF($BP110="","",IF(OFFSET(BI$53,'Intermediate Data'!$BP110,0)=-98,"Unknown",IF(OFFSET(BI$53,'Intermediate Data'!$BP110,0)=-99,"N/A",OFFSET(BI$53,'Intermediate Data'!$BP110,0))))</f>
        <v/>
      </c>
      <c r="CE110" s="115" t="str">
        <f ca="1">IF($BP110="","",IF(OFFSET(BJ$53,'Intermediate Data'!$BP110,0)=-98,"Unknown",IF(OFFSET(BJ$53,'Intermediate Data'!$BP110,0)=-99,"N/A",OFFSET(BJ$53,'Intermediate Data'!$BP110,0))))</f>
        <v/>
      </c>
      <c r="CF110" s="115" t="str">
        <f ca="1">IF($BP110="","",IF(OFFSET(BK$53,'Intermediate Data'!$BP110,0)=-98,"Unknown",IF(OFFSET(BK$53,'Intermediate Data'!$BP110,0)=-99,"N/A",OFFSET(BK$53,'Intermediate Data'!$BP110,0))))</f>
        <v/>
      </c>
      <c r="CG110" s="115" t="str">
        <f ca="1">IF($BP110="","",IF(OFFSET(BL$53,'Intermediate Data'!$BP110,0)=-98,"Unknown",IF(OFFSET(BL$53,'Intermediate Data'!$BP110,0)=-99,"N/A",OFFSET(BL$53,'Intermediate Data'!$BP110,0))))</f>
        <v/>
      </c>
    </row>
    <row r="111" spans="1:85" x14ac:dyDescent="0.2">
      <c r="A111" s="91">
        <f>IF(DATA!F62='Intermediate Data'!$E$46,IF(OR($E$47=$C$27,$E$46=$B$4),DATA!A62,IF($G$47=DATA!D62,DATA!A62,"")),"")</f>
        <v>58</v>
      </c>
      <c r="B111" s="91">
        <f>IF($A111="","",DATA!CS62)</f>
        <v>11</v>
      </c>
      <c r="C111" s="91" t="str">
        <f>IF($A111="","",DATA!B62)</f>
        <v>Video streaming/OTT device</v>
      </c>
      <c r="D111" s="91">
        <f ca="1">IF($A111="","",OFFSET(DATA!$G62,0,($D$48*5)))</f>
        <v>-99</v>
      </c>
      <c r="E111" s="91">
        <f ca="1">IF($A111="","",OFFSET(DATA!$G62,0,($D$48*5)+1))</f>
        <v>-99</v>
      </c>
      <c r="F111" s="91">
        <f ca="1">IF($A111="","",OFFSET(DATA!$G62,0,($D$48*5)+2))</f>
        <v>-99</v>
      </c>
      <c r="G111" s="91">
        <f ca="1">IF($A111="","",OFFSET(DATA!$G62,0,($D$48*5)+3))</f>
        <v>-99</v>
      </c>
      <c r="H111" s="91">
        <f ca="1">IF($A111="","",OFFSET(DATA!$G62,0,($D$48*5)+4))</f>
        <v>6.7116000000000009E-2</v>
      </c>
      <c r="I111" s="91">
        <f t="shared" ca="1" si="3"/>
        <v>6.7116000000000009E-2</v>
      </c>
      <c r="J111" s="91" t="str">
        <f t="shared" ca="1" si="4"/>
        <v>CLASS</v>
      </c>
      <c r="K111" s="91">
        <f ca="1">IF($A111="","",OFFSET(DATA!$AF62,0,($D$48*5)))</f>
        <v>-99</v>
      </c>
      <c r="L111" s="91">
        <f ca="1">IF($A111="","",OFFSET(DATA!$AF62,0,($D$48*5)+1))</f>
        <v>-99</v>
      </c>
      <c r="M111" s="91">
        <f ca="1">IF($A111="","",OFFSET(DATA!$AF62,0,($D$48*5)+2))</f>
        <v>-99</v>
      </c>
      <c r="N111" s="91">
        <f ca="1">IF($A111="","",OFFSET(DATA!$AF62,0,($D$48*5)+3))</f>
        <v>-99</v>
      </c>
      <c r="O111" s="91">
        <f ca="1">IF($A111="","",OFFSET(DATA!$AF62,0,($D$48*5)+4))</f>
        <v>8.3000000000000004E-2</v>
      </c>
      <c r="P111" s="91">
        <f t="shared" ca="1" si="5"/>
        <v>8.3000000000000004E-2</v>
      </c>
      <c r="Q111" s="91" t="str">
        <f t="shared" ca="1" si="6"/>
        <v>CLASS</v>
      </c>
      <c r="R111" s="91">
        <f>IF($A111="","",DATA!BE62)</f>
        <v>-99</v>
      </c>
      <c r="S111" s="91">
        <f>IF($A111="","",DATA!BI62)</f>
        <v>-99</v>
      </c>
      <c r="T111" s="91">
        <f t="shared" ca="1" si="7"/>
        <v>6.7116000000000009E-2</v>
      </c>
      <c r="U111" s="100">
        <f t="shared" ca="1" si="8"/>
        <v>6.0188173430000012E-2</v>
      </c>
      <c r="V111" s="113">
        <f t="shared" ca="1" si="9"/>
        <v>-99.009899998110001</v>
      </c>
      <c r="W111" s="91">
        <f t="shared" ca="1" si="10"/>
        <v>136</v>
      </c>
      <c r="Y111" s="91" t="str">
        <f ca="1">IF($W111="","",IF(OFFSET(C$53,'Intermediate Data'!$W111,0)=-98,"Unknown",IF(OFFSET(C$53,'Intermediate Data'!$W111,0)=-99,"N/A",OFFSET(C$53,'Intermediate Data'!$W111,0))))</f>
        <v>Water softener</v>
      </c>
      <c r="Z111" s="91" t="str">
        <f ca="1">IF($W111="","",IF(OFFSET(D$53,'Intermediate Data'!$W111,0)=-98,"N/A",IF(OFFSET(D$53,'Intermediate Data'!$W111,0)=-99,"N/A",OFFSET(D$53,'Intermediate Data'!$W111,0))))</f>
        <v>N/A</v>
      </c>
      <c r="AA111" s="91" t="str">
        <f ca="1">IF($W111="","",IF(OFFSET(E$53,'Intermediate Data'!$W111,0)=-98,"N/A",IF(OFFSET(E$53,'Intermediate Data'!$W111,0)=-99,"N/A",OFFSET(E$53,'Intermediate Data'!$W111,0))))</f>
        <v>N/A</v>
      </c>
      <c r="AB111" s="91" t="str">
        <f ca="1">IF($W111="","",IF(OFFSET(F$53,'Intermediate Data'!$W111,0)=-98,"N/A",IF(OFFSET(F$53,'Intermediate Data'!$W111,0)=-99,"N/A",OFFSET(F$53,'Intermediate Data'!$W111,0))))</f>
        <v>N/A</v>
      </c>
      <c r="AC111" s="91" t="str">
        <f ca="1">IF($W111="","",IF(OFFSET(G$53,'Intermediate Data'!$W111,0)=-98,"N/A",IF(OFFSET(G$53,'Intermediate Data'!$W111,0)=-99,"N/A",OFFSET(G$53,'Intermediate Data'!$W111,0))))</f>
        <v>N/A</v>
      </c>
      <c r="AD111" s="91" t="str">
        <f ca="1">IF($W111="","",IF(OFFSET(H$53,'Intermediate Data'!$W111,0)=-98,"N/A",IF(OFFSET(H$53,'Intermediate Data'!$W111,0)=-99,"N/A",OFFSET(H$53,'Intermediate Data'!$W111,0))))</f>
        <v>N/A</v>
      </c>
      <c r="AE111" s="91" t="str">
        <f ca="1">IF($W111="","",IF(OFFSET(I$53,'Intermediate Data'!$W111,0)=-98,"N/A",IF(OFFSET(I$53,'Intermediate Data'!$W111,0)=-99,"N/A",OFFSET(I$53,'Intermediate Data'!$W111,0))))</f>
        <v>N/A</v>
      </c>
      <c r="AF111" s="91" t="str">
        <f ca="1">IF($W111="","",IF(OFFSET(J$53,'Intermediate Data'!$W111,0)=-98,"N/A",IF(OFFSET(J$53,'Intermediate Data'!$W111,0)=-99,"N/A",OFFSET(J$53,'Intermediate Data'!$W111,0))))</f>
        <v/>
      </c>
      <c r="AG111" s="91" t="str">
        <f ca="1">IF($W111="","",IF(OFFSET(K$53,'Intermediate Data'!$W111,0)=-98,"N/A",IF(OFFSET(K$53,'Intermediate Data'!$W111,0)=-99,"N/A",OFFSET(K$53,'Intermediate Data'!$W111,0))))</f>
        <v>N/A</v>
      </c>
      <c r="AH111" s="91" t="str">
        <f ca="1">IF($W111="","",IF(OFFSET(L$53,'Intermediate Data'!$W111,0)=-98,"N/A",IF(OFFSET(L$53,'Intermediate Data'!$W111,0)=-99,"N/A",OFFSET(L$53,'Intermediate Data'!$W111,0))))</f>
        <v>N/A</v>
      </c>
      <c r="AI111" s="91" t="str">
        <f ca="1">IF($W111="","",IF(OFFSET(M$53,'Intermediate Data'!$W111,0)=-98,"N/A",IF(OFFSET(M$53,'Intermediate Data'!$W111,0)=-99,"N/A",OFFSET(M$53,'Intermediate Data'!$W111,0))))</f>
        <v>N/A</v>
      </c>
      <c r="AJ111" s="91" t="str">
        <f ca="1">IF($W111="","",IF(OFFSET(N$53,'Intermediate Data'!$W111,0)=-98,"N/A",IF(OFFSET(N$53,'Intermediate Data'!$W111,0)=-99,"N/A",OFFSET(N$53,'Intermediate Data'!$W111,0))))</f>
        <v>N/A</v>
      </c>
      <c r="AK111" s="91" t="str">
        <f ca="1">IF($W111="","",IF(OFFSET(O$53,'Intermediate Data'!$W111,0)=-98,"N/A",IF(OFFSET(O$53,'Intermediate Data'!$W111,0)=-99,"N/A",OFFSET(O$53,'Intermediate Data'!$W111,0))))</f>
        <v>N/A</v>
      </c>
      <c r="AL111" s="91" t="str">
        <f ca="1">IF($W111="","",IF(OFFSET(P$53,'Intermediate Data'!$W111,0)=-98,"N/A",IF(OFFSET(P$53,'Intermediate Data'!$W111,0)=-99,"N/A",OFFSET(P$53,'Intermediate Data'!$W111,0))))</f>
        <v>N/A</v>
      </c>
      <c r="AM111" s="91" t="str">
        <f ca="1">IF($W111="","",IF(OFFSET(Q$53,'Intermediate Data'!$W111,0)=-98,"N/A",IF(OFFSET(Q$53,'Intermediate Data'!$W111,0)=-99,"N/A",OFFSET(Q$53,'Intermediate Data'!$W111,0))))</f>
        <v/>
      </c>
      <c r="AN111" s="91" t="str">
        <f ca="1">IF($W111="","",IF(OFFSET(R$53,'Intermediate Data'!$W111,0)=-98,"Not published",IF(OFFSET(R$53,'Intermediate Data'!$W111,0)=-99,"No spec",OFFSET(R$53,'Intermediate Data'!$W111,0))))</f>
        <v>No spec</v>
      </c>
      <c r="AO111" s="91" t="str">
        <f ca="1">IF($W111="","",IF(OFFSET(S$53,'Intermediate Data'!$W111,0)=-98,"Unknown",IF(OFFSET(S$53,'Intermediate Data'!$W111,0)=-99,"No spec",OFFSET(S$53,'Intermediate Data'!$W111,0))))</f>
        <v>No spec</v>
      </c>
      <c r="AR111" s="113" t="str">
        <f>IF(AND(DATA!$F62='Intermediate Data'!$AV$46,DATA!$E62="Tier 1"),IF(OR($AU$47=0,$AU$46=1),DATA!A62,IF(AND($AU$47=1,INDEX('Intermediate Data'!$AV$25:$AV$42,MATCH(DATA!$B62,'Intermediate Data'!$AU$25:$AU$42,0))=TRUE),DATA!A62,"")),"")</f>
        <v/>
      </c>
      <c r="AS111" s="113" t="str">
        <f>IF($AR111="","",DATA!B62)</f>
        <v/>
      </c>
      <c r="AT111" s="113" t="str">
        <f>IF(OR($AR111="",DATA!BF62=""),"",DATA!BF62)</f>
        <v/>
      </c>
      <c r="AU111" s="113" t="str">
        <f>IF(OR($AR111="",DATA!BH62=""),"",DATA!BH62)</f>
        <v/>
      </c>
      <c r="AV111" s="113" t="str">
        <f>IF(OR($AR111="",DATA!BI62=""),"",DATA!BI62)</f>
        <v/>
      </c>
      <c r="AW111" s="113" t="str">
        <f>IF(OR($AR111="",DATA!BJ62=""),"",DATA!BJ62)</f>
        <v/>
      </c>
      <c r="AX111" s="113" t="str">
        <f>IF(OR($AR111="",DATA!BK62=""),"",DATA!BK62)</f>
        <v/>
      </c>
      <c r="AY111" s="113" t="str">
        <f>IF($AR111="","",DATA!BO62)</f>
        <v/>
      </c>
      <c r="AZ111" s="113" t="str">
        <f>IF($AR111="","",DATA!BP62)</f>
        <v/>
      </c>
      <c r="BA111" s="113" t="str">
        <f>IF($AR111="","",DATA!BQ62)</f>
        <v/>
      </c>
      <c r="BB111" s="113" t="str">
        <f>IF($AR111="","",DATA!BR62)</f>
        <v/>
      </c>
      <c r="BC111" s="113" t="str">
        <f>IF($AR111="","",DATA!BS62)</f>
        <v/>
      </c>
      <c r="BD111" s="113" t="str">
        <f>IF($AR111="","",DATA!BE62)</f>
        <v/>
      </c>
      <c r="BE111" s="113" t="str">
        <f>IF($AR111="","",DATA!CD62)</f>
        <v/>
      </c>
      <c r="BF111" s="113" t="str">
        <f>IF($AR111="","",DATA!CF62)</f>
        <v/>
      </c>
      <c r="BG111" s="113" t="str">
        <f>IF($AR111="","",DATA!CG62)</f>
        <v/>
      </c>
      <c r="BH111" s="113" t="str">
        <f>IF($AR111="","",DATA!CI62)</f>
        <v/>
      </c>
      <c r="BI111" s="113" t="str">
        <f>IF($AR111="","",DATA!CK62)</f>
        <v/>
      </c>
      <c r="BJ111" s="179" t="str">
        <f>IF($AR111="","",DATA!CL62)</f>
        <v/>
      </c>
      <c r="BK111" s="179" t="str">
        <f>IF($AR111="","",DATA!CN62)</f>
        <v/>
      </c>
      <c r="BL111" s="114" t="str">
        <f t="shared" si="11"/>
        <v/>
      </c>
      <c r="BM111" s="91" t="str">
        <f t="shared" ca="1" si="15"/>
        <v/>
      </c>
      <c r="BN111" s="100" t="str">
        <f t="shared" si="12"/>
        <v/>
      </c>
      <c r="BO111" s="91" t="str">
        <f t="shared" ca="1" si="13"/>
        <v/>
      </c>
      <c r="BP111" s="91" t="str">
        <f t="shared" ca="1" si="14"/>
        <v/>
      </c>
      <c r="BR111" s="91" t="str">
        <f ca="1">IF($BP111="","",IF(OFFSET(AS$53,'Intermediate Data'!$BP111,0)=-98,"Unknown",IF(OFFSET(AS$53,'Intermediate Data'!$BP111,0)=-99,"N/A",OFFSET(AS$53,'Intermediate Data'!$BP111,0))))</f>
        <v/>
      </c>
      <c r="BS111" s="91" t="str">
        <f ca="1">IF($BP111="","",IF(OFFSET(AT$53,'Intermediate Data'!$BP111,0)=-98,"Not collected",IF(OFFSET(AT$53,'Intermediate Data'!$BP111,0)=-99,"N/A",OFFSET(AT$53,'Intermediate Data'!$BP111,0))))</f>
        <v/>
      </c>
      <c r="BT111" s="91" t="str">
        <f ca="1">IF($BP111="","",IF(OFFSET(AU$53,'Intermediate Data'!$BP111,0)=-98,"Unknown",IF(OFFSET(AU$53,'Intermediate Data'!$BP111,0)=-99,"N/A",OFFSET(AU$53,'Intermediate Data'!$BP111,0))))</f>
        <v/>
      </c>
      <c r="BU111" s="127" t="str">
        <f ca="1">IF($BP111="","",IF(OFFSET(AV$53,'Intermediate Data'!$BP111,0)=-98,"Unknown",IF(OFFSET(AV$53,'Intermediate Data'!$BP111,0)=-99,"No spec",OFFSET(AV$53,'Intermediate Data'!$BP111,0))))</f>
        <v/>
      </c>
      <c r="BV111" s="127" t="str">
        <f ca="1">IF($BP111="","",IF(OFFSET(AW$53,'Intermediate Data'!$BP111,0)=-98,"Unknown",IF(OFFSET(AW$53,'Intermediate Data'!$BP111,0)=-99,"N/A",OFFSET(AW$53,'Intermediate Data'!$BP111,0))))</f>
        <v/>
      </c>
      <c r="BW111" s="91" t="str">
        <f ca="1">IF($BP111="","",IF(OFFSET(AX$53,'Intermediate Data'!$BP111,0)=-98,"Unknown",IF(OFFSET(AX$53,'Intermediate Data'!$BP111,0)=-99,"N/A",OFFSET(AX$53,'Intermediate Data'!$BP111,0))))</f>
        <v/>
      </c>
      <c r="BX111" s="91" t="str">
        <f ca="1">IF($BP111="","",IF(OFFSET(AY$53,'Intermediate Data'!$BP111,$AU$48)=-98,"Unknown",IF(OFFSET(AY$53,'Intermediate Data'!$BP111,$AU$48)=-99,"N/A",OFFSET(AY$53,'Intermediate Data'!$BP111,$AU$48))))</f>
        <v/>
      </c>
      <c r="BY111" s="91" t="str">
        <f ca="1">IF($BP111="","",IF(OFFSET(BD$53,'Intermediate Data'!$BP111,0)=-98,"Not published",IF(OFFSET(BD$53,'Intermediate Data'!$BP111,0)=-99,"No spec",OFFSET(BD$53,'Intermediate Data'!$BP111,0))))</f>
        <v/>
      </c>
      <c r="BZ111" s="115" t="str">
        <f ca="1">IF($BP111="","",IF(OFFSET(BE$53,'Intermediate Data'!$BP111,0)=-98,"Unknown",IF(OFFSET(BE$53,'Intermediate Data'!$BP111,0)=-99,"N/A",OFFSET(BE$53,'Intermediate Data'!$BP111,0))))</f>
        <v/>
      </c>
      <c r="CA111" s="115" t="str">
        <f ca="1">IF($BP111="","",IF(OFFSET(BF$53,'Intermediate Data'!$BP111,0)=-98,"Unknown",IF(OFFSET(BF$53,'Intermediate Data'!$BP111,0)=-99,"N/A",OFFSET(BF$53,'Intermediate Data'!$BP111,0))))</f>
        <v/>
      </c>
      <c r="CB111" s="115" t="str">
        <f ca="1">IF($BP111="","",IF(OFFSET(BG$53,'Intermediate Data'!$BP111,0)=-98,"Unknown",IF(OFFSET(BG$53,'Intermediate Data'!$BP111,0)=-99,"N/A",OFFSET(BG$53,'Intermediate Data'!$BP111,0))))</f>
        <v/>
      </c>
      <c r="CC111" s="115" t="str">
        <f ca="1">IF($BP111="","",IF(OFFSET(BH$53,'Intermediate Data'!$BP111,0)=-98,"Unknown",IF(OFFSET(BH$53,'Intermediate Data'!$BP111,0)=-99,"N/A",OFFSET(BH$53,'Intermediate Data'!$BP111,0))))</f>
        <v/>
      </c>
      <c r="CD111" s="115" t="str">
        <f ca="1">IF($BP111="","",IF(OFFSET(BI$53,'Intermediate Data'!$BP111,0)=-98,"Unknown",IF(OFFSET(BI$53,'Intermediate Data'!$BP111,0)=-99,"N/A",OFFSET(BI$53,'Intermediate Data'!$BP111,0))))</f>
        <v/>
      </c>
      <c r="CE111" s="115" t="str">
        <f ca="1">IF($BP111="","",IF(OFFSET(BJ$53,'Intermediate Data'!$BP111,0)=-98,"Unknown",IF(OFFSET(BJ$53,'Intermediate Data'!$BP111,0)=-99,"N/A",OFFSET(BJ$53,'Intermediate Data'!$BP111,0))))</f>
        <v/>
      </c>
      <c r="CF111" s="115" t="str">
        <f ca="1">IF($BP111="","",IF(OFFSET(BK$53,'Intermediate Data'!$BP111,0)=-98,"Unknown",IF(OFFSET(BK$53,'Intermediate Data'!$BP111,0)=-99,"N/A",OFFSET(BK$53,'Intermediate Data'!$BP111,0))))</f>
        <v/>
      </c>
      <c r="CG111" s="115" t="str">
        <f ca="1">IF($BP111="","",IF(OFFSET(BL$53,'Intermediate Data'!$BP111,0)=-98,"Unknown",IF(OFFSET(BL$53,'Intermediate Data'!$BP111,0)=-99,"N/A",OFFSET(BL$53,'Intermediate Data'!$BP111,0))))</f>
        <v/>
      </c>
    </row>
    <row r="112" spans="1:85" x14ac:dyDescent="0.2">
      <c r="A112" s="91">
        <f>IF(DATA!F63='Intermediate Data'!$E$46,IF(OR($E$47=$C$27,$E$46=$B$4),DATA!A63,IF($G$47=DATA!D63,DATA!A63,"")),"")</f>
        <v>59</v>
      </c>
      <c r="B112" s="91">
        <f>IF($A112="","",DATA!CS63)</f>
        <v>123</v>
      </c>
      <c r="C112" s="91" t="str">
        <f>IF($A112="","",DATA!B63)</f>
        <v>Ceramics - Kiln - Electric</v>
      </c>
      <c r="D112" s="91">
        <f ca="1">IF($A112="","",OFFSET(DATA!$G63,0,($D$48*5)))</f>
        <v>-99</v>
      </c>
      <c r="E112" s="91">
        <f ca="1">IF($A112="","",OFFSET(DATA!$G63,0,($D$48*5)+1))</f>
        <v>1.504527058943011E-2</v>
      </c>
      <c r="F112" s="91">
        <f ca="1">IF($A112="","",OFFSET(DATA!$G63,0,($D$48*5)+2))</f>
        <v>-99</v>
      </c>
      <c r="G112" s="91">
        <f ca="1">IF($A112="","",OFFSET(DATA!$G63,0,($D$48*5)+3))</f>
        <v>1.6986509075526315E-2</v>
      </c>
      <c r="H112" s="91">
        <f ca="1">IF($A112="","",OFFSET(DATA!$G63,0,($D$48*5)+4))</f>
        <v>-99</v>
      </c>
      <c r="I112" s="91">
        <f t="shared" ca="1" si="3"/>
        <v>1.6986509075526315E-2</v>
      </c>
      <c r="J112" s="91" t="str">
        <f t="shared" ca="1" si="4"/>
        <v>RASS</v>
      </c>
      <c r="K112" s="91">
        <f ca="1">IF($A112="","",OFFSET(DATA!$AF63,0,($D$48*5)))</f>
        <v>-99</v>
      </c>
      <c r="L112" s="91">
        <f ca="1">IF($A112="","",OFFSET(DATA!$AF63,0,($D$48*5)+1))</f>
        <v>-99</v>
      </c>
      <c r="M112" s="91">
        <f ca="1">IF($A112="","",OFFSET(DATA!$AF63,0,($D$48*5)+2))</f>
        <v>-99</v>
      </c>
      <c r="N112" s="91">
        <f ca="1">IF($A112="","",OFFSET(DATA!$AF63,0,($D$48*5)+3))</f>
        <v>-99</v>
      </c>
      <c r="O112" s="91">
        <f ca="1">IF($A112="","",OFFSET(DATA!$AF63,0,($D$48*5)+4))</f>
        <v>-99</v>
      </c>
      <c r="P112" s="91">
        <f t="shared" ca="1" si="5"/>
        <v>-99</v>
      </c>
      <c r="Q112" s="91" t="str">
        <f t="shared" ca="1" si="6"/>
        <v/>
      </c>
      <c r="R112" s="91">
        <f>IF($A112="","",DATA!BE63)</f>
        <v>-99</v>
      </c>
      <c r="S112" s="91">
        <f>IF($A112="","",DATA!BI63)</f>
        <v>-99</v>
      </c>
      <c r="T112" s="91">
        <f t="shared" ca="1" si="7"/>
        <v>1.6986509075526315E-2</v>
      </c>
      <c r="U112" s="100">
        <f t="shared" ca="1" si="8"/>
        <v>1.005700037841372E-2</v>
      </c>
      <c r="V112" s="113">
        <f t="shared" ca="1" si="9"/>
        <v>-99.009899998160009</v>
      </c>
      <c r="W112" s="91">
        <f t="shared" ca="1" si="10"/>
        <v>131</v>
      </c>
      <c r="Y112" s="91" t="str">
        <f ca="1">IF($W112="","",IF(OFFSET(C$53,'Intermediate Data'!$W112,0)=-98,"Unknown",IF(OFFSET(C$53,'Intermediate Data'!$W112,0)=-99,"N/A",OFFSET(C$53,'Intermediate Data'!$W112,0))))</f>
        <v>Irrigation system</v>
      </c>
      <c r="Z112" s="91" t="str">
        <f ca="1">IF($W112="","",IF(OFFSET(D$53,'Intermediate Data'!$W112,0)=-98,"N/A",IF(OFFSET(D$53,'Intermediate Data'!$W112,0)=-99,"N/A",OFFSET(D$53,'Intermediate Data'!$W112,0))))</f>
        <v>N/A</v>
      </c>
      <c r="AA112" s="91" t="str">
        <f ca="1">IF($W112="","",IF(OFFSET(E$53,'Intermediate Data'!$W112,0)=-98,"N/A",IF(OFFSET(E$53,'Intermediate Data'!$W112,0)=-99,"N/A",OFFSET(E$53,'Intermediate Data'!$W112,0))))</f>
        <v>N/A</v>
      </c>
      <c r="AB112" s="91" t="str">
        <f ca="1">IF($W112="","",IF(OFFSET(F$53,'Intermediate Data'!$W112,0)=-98,"N/A",IF(OFFSET(F$53,'Intermediate Data'!$W112,0)=-99,"N/A",OFFSET(F$53,'Intermediate Data'!$W112,0))))</f>
        <v>N/A</v>
      </c>
      <c r="AC112" s="91" t="str">
        <f ca="1">IF($W112="","",IF(OFFSET(G$53,'Intermediate Data'!$W112,0)=-98,"N/A",IF(OFFSET(G$53,'Intermediate Data'!$W112,0)=-99,"N/A",OFFSET(G$53,'Intermediate Data'!$W112,0))))</f>
        <v>N/A</v>
      </c>
      <c r="AD112" s="91" t="str">
        <f ca="1">IF($W112="","",IF(OFFSET(H$53,'Intermediate Data'!$W112,0)=-98,"N/A",IF(OFFSET(H$53,'Intermediate Data'!$W112,0)=-99,"N/A",OFFSET(H$53,'Intermediate Data'!$W112,0))))</f>
        <v>N/A</v>
      </c>
      <c r="AE112" s="91" t="str">
        <f ca="1">IF($W112="","",IF(OFFSET(I$53,'Intermediate Data'!$W112,0)=-98,"N/A",IF(OFFSET(I$53,'Intermediate Data'!$W112,0)=-99,"N/A",OFFSET(I$53,'Intermediate Data'!$W112,0))))</f>
        <v>N/A</v>
      </c>
      <c r="AF112" s="91" t="str">
        <f ca="1">IF($W112="","",IF(OFFSET(J$53,'Intermediate Data'!$W112,0)=-98,"N/A",IF(OFFSET(J$53,'Intermediate Data'!$W112,0)=-99,"N/A",OFFSET(J$53,'Intermediate Data'!$W112,0))))</f>
        <v/>
      </c>
      <c r="AG112" s="91" t="str">
        <f ca="1">IF($W112="","",IF(OFFSET(K$53,'Intermediate Data'!$W112,0)=-98,"N/A",IF(OFFSET(K$53,'Intermediate Data'!$W112,0)=-99,"N/A",OFFSET(K$53,'Intermediate Data'!$W112,0))))</f>
        <v>N/A</v>
      </c>
      <c r="AH112" s="91" t="str">
        <f ca="1">IF($W112="","",IF(OFFSET(L$53,'Intermediate Data'!$W112,0)=-98,"N/A",IF(OFFSET(L$53,'Intermediate Data'!$W112,0)=-99,"N/A",OFFSET(L$53,'Intermediate Data'!$W112,0))))</f>
        <v>N/A</v>
      </c>
      <c r="AI112" s="91" t="str">
        <f ca="1">IF($W112="","",IF(OFFSET(M$53,'Intermediate Data'!$W112,0)=-98,"N/A",IF(OFFSET(M$53,'Intermediate Data'!$W112,0)=-99,"N/A",OFFSET(M$53,'Intermediate Data'!$W112,0))))</f>
        <v>N/A</v>
      </c>
      <c r="AJ112" s="91" t="str">
        <f ca="1">IF($W112="","",IF(OFFSET(N$53,'Intermediate Data'!$W112,0)=-98,"N/A",IF(OFFSET(N$53,'Intermediate Data'!$W112,0)=-99,"N/A",OFFSET(N$53,'Intermediate Data'!$W112,0))))</f>
        <v>N/A</v>
      </c>
      <c r="AK112" s="91" t="str">
        <f ca="1">IF($W112="","",IF(OFFSET(O$53,'Intermediate Data'!$W112,0)=-98,"N/A",IF(OFFSET(O$53,'Intermediate Data'!$W112,0)=-99,"N/A",OFFSET(O$53,'Intermediate Data'!$W112,0))))</f>
        <v>N/A</v>
      </c>
      <c r="AL112" s="91" t="str">
        <f ca="1">IF($W112="","",IF(OFFSET(P$53,'Intermediate Data'!$W112,0)=-98,"N/A",IF(OFFSET(P$53,'Intermediate Data'!$W112,0)=-99,"N/A",OFFSET(P$53,'Intermediate Data'!$W112,0))))</f>
        <v>N/A</v>
      </c>
      <c r="AM112" s="91" t="str">
        <f ca="1">IF($W112="","",IF(OFFSET(Q$53,'Intermediate Data'!$W112,0)=-98,"N/A",IF(OFFSET(Q$53,'Intermediate Data'!$W112,0)=-99,"N/A",OFFSET(Q$53,'Intermediate Data'!$W112,0))))</f>
        <v/>
      </c>
      <c r="AN112" s="91" t="str">
        <f ca="1">IF($W112="","",IF(OFFSET(R$53,'Intermediate Data'!$W112,0)=-98,"Not published",IF(OFFSET(R$53,'Intermediate Data'!$W112,0)=-99,"No spec",OFFSET(R$53,'Intermediate Data'!$W112,0))))</f>
        <v>No spec</v>
      </c>
      <c r="AO112" s="91" t="str">
        <f ca="1">IF($W112="","",IF(OFFSET(S$53,'Intermediate Data'!$W112,0)=-98,"Unknown",IF(OFFSET(S$53,'Intermediate Data'!$W112,0)=-99,"No spec",OFFSET(S$53,'Intermediate Data'!$W112,0))))</f>
        <v>No spec</v>
      </c>
      <c r="AR112" s="113" t="str">
        <f>IF(AND(DATA!$F63='Intermediate Data'!$AV$46,DATA!$E63="Tier 1"),IF(OR($AU$47=0,$AU$46=1),DATA!A63,IF(AND($AU$47=1,INDEX('Intermediate Data'!$AV$25:$AV$42,MATCH(DATA!$B63,'Intermediate Data'!$AU$25:$AU$42,0))=TRUE),DATA!A63,"")),"")</f>
        <v/>
      </c>
      <c r="AS112" s="113" t="str">
        <f>IF($AR112="","",DATA!B63)</f>
        <v/>
      </c>
      <c r="AT112" s="113" t="str">
        <f>IF(OR($AR112="",DATA!BF63=""),"",DATA!BF63)</f>
        <v/>
      </c>
      <c r="AU112" s="113" t="str">
        <f>IF(OR($AR112="",DATA!BH63=""),"",DATA!BH63)</f>
        <v/>
      </c>
      <c r="AV112" s="113" t="str">
        <f>IF(OR($AR112="",DATA!BI63=""),"",DATA!BI63)</f>
        <v/>
      </c>
      <c r="AW112" s="113" t="str">
        <f>IF(OR($AR112="",DATA!BJ63=""),"",DATA!BJ63)</f>
        <v/>
      </c>
      <c r="AX112" s="113" t="str">
        <f>IF(OR($AR112="",DATA!BK63=""),"",DATA!BK63)</f>
        <v/>
      </c>
      <c r="AY112" s="113" t="str">
        <f>IF($AR112="","",DATA!BO63)</f>
        <v/>
      </c>
      <c r="AZ112" s="113" t="str">
        <f>IF($AR112="","",DATA!BP63)</f>
        <v/>
      </c>
      <c r="BA112" s="113" t="str">
        <f>IF($AR112="","",DATA!BQ63)</f>
        <v/>
      </c>
      <c r="BB112" s="113" t="str">
        <f>IF($AR112="","",DATA!BR63)</f>
        <v/>
      </c>
      <c r="BC112" s="113" t="str">
        <f>IF($AR112="","",DATA!BS63)</f>
        <v/>
      </c>
      <c r="BD112" s="113" t="str">
        <f>IF($AR112="","",DATA!BE63)</f>
        <v/>
      </c>
      <c r="BE112" s="113" t="str">
        <f>IF($AR112="","",DATA!CD63)</f>
        <v/>
      </c>
      <c r="BF112" s="113" t="str">
        <f>IF($AR112="","",DATA!CF63)</f>
        <v/>
      </c>
      <c r="BG112" s="113" t="str">
        <f>IF($AR112="","",DATA!CG63)</f>
        <v/>
      </c>
      <c r="BH112" s="113" t="str">
        <f>IF($AR112="","",DATA!CI63)</f>
        <v/>
      </c>
      <c r="BI112" s="113" t="str">
        <f>IF($AR112="","",DATA!CK63)</f>
        <v/>
      </c>
      <c r="BJ112" s="179" t="str">
        <f>IF($AR112="","",DATA!CL63)</f>
        <v/>
      </c>
      <c r="BK112" s="179" t="str">
        <f>IF($AR112="","",DATA!CN63)</f>
        <v/>
      </c>
      <c r="BL112" s="114" t="str">
        <f t="shared" si="11"/>
        <v/>
      </c>
      <c r="BM112" s="91" t="str">
        <f t="shared" ca="1" si="15"/>
        <v/>
      </c>
      <c r="BN112" s="100" t="str">
        <f t="shared" si="12"/>
        <v/>
      </c>
      <c r="BO112" s="91" t="str">
        <f t="shared" ca="1" si="13"/>
        <v/>
      </c>
      <c r="BP112" s="91" t="str">
        <f t="shared" ca="1" si="14"/>
        <v/>
      </c>
      <c r="BR112" s="91" t="str">
        <f ca="1">IF($BP112="","",IF(OFFSET(AS$53,'Intermediate Data'!$BP112,0)=-98,"Unknown",IF(OFFSET(AS$53,'Intermediate Data'!$BP112,0)=-99,"N/A",OFFSET(AS$53,'Intermediate Data'!$BP112,0))))</f>
        <v/>
      </c>
      <c r="BS112" s="91" t="str">
        <f ca="1">IF($BP112="","",IF(OFFSET(AT$53,'Intermediate Data'!$BP112,0)=-98,"Not collected",IF(OFFSET(AT$53,'Intermediate Data'!$BP112,0)=-99,"N/A",OFFSET(AT$53,'Intermediate Data'!$BP112,0))))</f>
        <v/>
      </c>
      <c r="BT112" s="91" t="str">
        <f ca="1">IF($BP112="","",IF(OFFSET(AU$53,'Intermediate Data'!$BP112,0)=-98,"Unknown",IF(OFFSET(AU$53,'Intermediate Data'!$BP112,0)=-99,"N/A",OFFSET(AU$53,'Intermediate Data'!$BP112,0))))</f>
        <v/>
      </c>
      <c r="BU112" s="127" t="str">
        <f ca="1">IF($BP112="","",IF(OFFSET(AV$53,'Intermediate Data'!$BP112,0)=-98,"Unknown",IF(OFFSET(AV$53,'Intermediate Data'!$BP112,0)=-99,"No spec",OFFSET(AV$53,'Intermediate Data'!$BP112,0))))</f>
        <v/>
      </c>
      <c r="BV112" s="127" t="str">
        <f ca="1">IF($BP112="","",IF(OFFSET(AW$53,'Intermediate Data'!$BP112,0)=-98,"Unknown",IF(OFFSET(AW$53,'Intermediate Data'!$BP112,0)=-99,"N/A",OFFSET(AW$53,'Intermediate Data'!$BP112,0))))</f>
        <v/>
      </c>
      <c r="BW112" s="91" t="str">
        <f ca="1">IF($BP112="","",IF(OFFSET(AX$53,'Intermediate Data'!$BP112,0)=-98,"Unknown",IF(OFFSET(AX$53,'Intermediate Data'!$BP112,0)=-99,"N/A",OFFSET(AX$53,'Intermediate Data'!$BP112,0))))</f>
        <v/>
      </c>
      <c r="BX112" s="91" t="str">
        <f ca="1">IF($BP112="","",IF(OFFSET(AY$53,'Intermediate Data'!$BP112,$AU$48)=-98,"Unknown",IF(OFFSET(AY$53,'Intermediate Data'!$BP112,$AU$48)=-99,"N/A",OFFSET(AY$53,'Intermediate Data'!$BP112,$AU$48))))</f>
        <v/>
      </c>
      <c r="BY112" s="91" t="str">
        <f ca="1">IF($BP112="","",IF(OFFSET(BD$53,'Intermediate Data'!$BP112,0)=-98,"Not published",IF(OFFSET(BD$53,'Intermediate Data'!$BP112,0)=-99,"No spec",OFFSET(BD$53,'Intermediate Data'!$BP112,0))))</f>
        <v/>
      </c>
      <c r="BZ112" s="115" t="str">
        <f ca="1">IF($BP112="","",IF(OFFSET(BE$53,'Intermediate Data'!$BP112,0)=-98,"Unknown",IF(OFFSET(BE$53,'Intermediate Data'!$BP112,0)=-99,"N/A",OFFSET(BE$53,'Intermediate Data'!$BP112,0))))</f>
        <v/>
      </c>
      <c r="CA112" s="115" t="str">
        <f ca="1">IF($BP112="","",IF(OFFSET(BF$53,'Intermediate Data'!$BP112,0)=-98,"Unknown",IF(OFFSET(BF$53,'Intermediate Data'!$BP112,0)=-99,"N/A",OFFSET(BF$53,'Intermediate Data'!$BP112,0))))</f>
        <v/>
      </c>
      <c r="CB112" s="115" t="str">
        <f ca="1">IF($BP112="","",IF(OFFSET(BG$53,'Intermediate Data'!$BP112,0)=-98,"Unknown",IF(OFFSET(BG$53,'Intermediate Data'!$BP112,0)=-99,"N/A",OFFSET(BG$53,'Intermediate Data'!$BP112,0))))</f>
        <v/>
      </c>
      <c r="CC112" s="115" t="str">
        <f ca="1">IF($BP112="","",IF(OFFSET(BH$53,'Intermediate Data'!$BP112,0)=-98,"Unknown",IF(OFFSET(BH$53,'Intermediate Data'!$BP112,0)=-99,"N/A",OFFSET(BH$53,'Intermediate Data'!$BP112,0))))</f>
        <v/>
      </c>
      <c r="CD112" s="115" t="str">
        <f ca="1">IF($BP112="","",IF(OFFSET(BI$53,'Intermediate Data'!$BP112,0)=-98,"Unknown",IF(OFFSET(BI$53,'Intermediate Data'!$BP112,0)=-99,"N/A",OFFSET(BI$53,'Intermediate Data'!$BP112,0))))</f>
        <v/>
      </c>
      <c r="CE112" s="115" t="str">
        <f ca="1">IF($BP112="","",IF(OFFSET(BJ$53,'Intermediate Data'!$BP112,0)=-98,"Unknown",IF(OFFSET(BJ$53,'Intermediate Data'!$BP112,0)=-99,"N/A",OFFSET(BJ$53,'Intermediate Data'!$BP112,0))))</f>
        <v/>
      </c>
      <c r="CF112" s="115" t="str">
        <f ca="1">IF($BP112="","",IF(OFFSET(BK$53,'Intermediate Data'!$BP112,0)=-98,"Unknown",IF(OFFSET(BK$53,'Intermediate Data'!$BP112,0)=-99,"N/A",OFFSET(BK$53,'Intermediate Data'!$BP112,0))))</f>
        <v/>
      </c>
      <c r="CG112" s="115" t="str">
        <f ca="1">IF($BP112="","",IF(OFFSET(BL$53,'Intermediate Data'!$BP112,0)=-98,"Unknown",IF(OFFSET(BL$53,'Intermediate Data'!$BP112,0)=-99,"N/A",OFFSET(BL$53,'Intermediate Data'!$BP112,0))))</f>
        <v/>
      </c>
    </row>
    <row r="113" spans="1:85" x14ac:dyDescent="0.2">
      <c r="A113" s="91" t="str">
        <f>IF(DATA!F64='Intermediate Data'!$E$46,IF(OR($E$47=$C$27,$E$46=$B$4),DATA!A64,IF($G$47=DATA!D64,DATA!A64,"")),"")</f>
        <v/>
      </c>
      <c r="B113" s="91" t="str">
        <f>IF($A113="","",DATA!CS64)</f>
        <v/>
      </c>
      <c r="C113" s="91" t="str">
        <f>IF($A113="","",DATA!B64)</f>
        <v/>
      </c>
      <c r="D113" s="91" t="str">
        <f ca="1">IF($A113="","",OFFSET(DATA!$G64,0,($D$48*5)))</f>
        <v/>
      </c>
      <c r="E113" s="91" t="str">
        <f ca="1">IF($A113="","",OFFSET(DATA!$G64,0,($D$48*5)+1))</f>
        <v/>
      </c>
      <c r="F113" s="91" t="str">
        <f ca="1">IF($A113="","",OFFSET(DATA!$G64,0,($D$48*5)+2))</f>
        <v/>
      </c>
      <c r="G113" s="91" t="str">
        <f ca="1">IF($A113="","",OFFSET(DATA!$G64,0,($D$48*5)+3))</f>
        <v/>
      </c>
      <c r="H113" s="91" t="str">
        <f ca="1">IF($A113="","",OFFSET(DATA!$G64,0,($D$48*5)+4))</f>
        <v/>
      </c>
      <c r="I113" s="91" t="str">
        <f t="shared" si="3"/>
        <v/>
      </c>
      <c r="J113" s="91" t="str">
        <f t="shared" si="4"/>
        <v/>
      </c>
      <c r="K113" s="91" t="str">
        <f ca="1">IF($A113="","",OFFSET(DATA!$AF64,0,($D$48*5)))</f>
        <v/>
      </c>
      <c r="L113" s="91" t="str">
        <f ca="1">IF($A113="","",OFFSET(DATA!$AF64,0,($D$48*5)+1))</f>
        <v/>
      </c>
      <c r="M113" s="91" t="str">
        <f ca="1">IF($A113="","",OFFSET(DATA!$AF64,0,($D$48*5)+2))</f>
        <v/>
      </c>
      <c r="N113" s="91" t="str">
        <f ca="1">IF($A113="","",OFFSET(DATA!$AF64,0,($D$48*5)+3))</f>
        <v/>
      </c>
      <c r="O113" s="91" t="str">
        <f ca="1">IF($A113="","",OFFSET(DATA!$AF64,0,($D$48*5)+4))</f>
        <v/>
      </c>
      <c r="P113" s="91" t="str">
        <f t="shared" si="5"/>
        <v/>
      </c>
      <c r="Q113" s="91" t="str">
        <f t="shared" si="6"/>
        <v/>
      </c>
      <c r="R113" s="91" t="str">
        <f>IF($A113="","",DATA!BE64)</f>
        <v/>
      </c>
      <c r="S113" s="91" t="str">
        <f>IF($A113="","",DATA!BI64)</f>
        <v/>
      </c>
      <c r="T113" s="91" t="str">
        <f t="shared" ca="1" si="7"/>
        <v/>
      </c>
      <c r="U113" s="100" t="str">
        <f t="shared" si="8"/>
        <v/>
      </c>
      <c r="V113" s="113">
        <f t="shared" ca="1" si="9"/>
        <v>-99.009899998169999</v>
      </c>
      <c r="W113" s="91">
        <f t="shared" ca="1" si="10"/>
        <v>130</v>
      </c>
      <c r="Y113" s="91" t="str">
        <f ca="1">IF($W113="","",IF(OFFSET(C$53,'Intermediate Data'!$W113,0)=-98,"Unknown",IF(OFFSET(C$53,'Intermediate Data'!$W113,0)=-99,"N/A",OFFSET(C$53,'Intermediate Data'!$W113,0))))</f>
        <v>Hot water recirculation pump</v>
      </c>
      <c r="Z113" s="91" t="str">
        <f ca="1">IF($W113="","",IF(OFFSET(D$53,'Intermediate Data'!$W113,0)=-98,"N/A",IF(OFFSET(D$53,'Intermediate Data'!$W113,0)=-99,"N/A",OFFSET(D$53,'Intermediate Data'!$W113,0))))</f>
        <v>N/A</v>
      </c>
      <c r="AA113" s="91" t="str">
        <f ca="1">IF($W113="","",IF(OFFSET(E$53,'Intermediate Data'!$W113,0)=-98,"N/A",IF(OFFSET(E$53,'Intermediate Data'!$W113,0)=-99,"N/A",OFFSET(E$53,'Intermediate Data'!$W113,0))))</f>
        <v>N/A</v>
      </c>
      <c r="AB113" s="91" t="str">
        <f ca="1">IF($W113="","",IF(OFFSET(F$53,'Intermediate Data'!$W113,0)=-98,"N/A",IF(OFFSET(F$53,'Intermediate Data'!$W113,0)=-99,"N/A",OFFSET(F$53,'Intermediate Data'!$W113,0))))</f>
        <v>N/A</v>
      </c>
      <c r="AC113" s="91" t="str">
        <f ca="1">IF($W113="","",IF(OFFSET(G$53,'Intermediate Data'!$W113,0)=-98,"N/A",IF(OFFSET(G$53,'Intermediate Data'!$W113,0)=-99,"N/A",OFFSET(G$53,'Intermediate Data'!$W113,0))))</f>
        <v>N/A</v>
      </c>
      <c r="AD113" s="91" t="str">
        <f ca="1">IF($W113="","",IF(OFFSET(H$53,'Intermediate Data'!$W113,0)=-98,"N/A",IF(OFFSET(H$53,'Intermediate Data'!$W113,0)=-99,"N/A",OFFSET(H$53,'Intermediate Data'!$W113,0))))</f>
        <v>N/A</v>
      </c>
      <c r="AE113" s="91" t="str">
        <f ca="1">IF($W113="","",IF(OFFSET(I$53,'Intermediate Data'!$W113,0)=-98,"N/A",IF(OFFSET(I$53,'Intermediate Data'!$W113,0)=-99,"N/A",OFFSET(I$53,'Intermediate Data'!$W113,0))))</f>
        <v>N/A</v>
      </c>
      <c r="AF113" s="91" t="str">
        <f ca="1">IF($W113="","",IF(OFFSET(J$53,'Intermediate Data'!$W113,0)=-98,"N/A",IF(OFFSET(J$53,'Intermediate Data'!$W113,0)=-99,"N/A",OFFSET(J$53,'Intermediate Data'!$W113,0))))</f>
        <v/>
      </c>
      <c r="AG113" s="91" t="str">
        <f ca="1">IF($W113="","",IF(OFFSET(K$53,'Intermediate Data'!$W113,0)=-98,"N/A",IF(OFFSET(K$53,'Intermediate Data'!$W113,0)=-99,"N/A",OFFSET(K$53,'Intermediate Data'!$W113,0))))</f>
        <v>N/A</v>
      </c>
      <c r="AH113" s="91" t="str">
        <f ca="1">IF($W113="","",IF(OFFSET(L$53,'Intermediate Data'!$W113,0)=-98,"N/A",IF(OFFSET(L$53,'Intermediate Data'!$W113,0)=-99,"N/A",OFFSET(L$53,'Intermediate Data'!$W113,0))))</f>
        <v>N/A</v>
      </c>
      <c r="AI113" s="91" t="str">
        <f ca="1">IF($W113="","",IF(OFFSET(M$53,'Intermediate Data'!$W113,0)=-98,"N/A",IF(OFFSET(M$53,'Intermediate Data'!$W113,0)=-99,"N/A",OFFSET(M$53,'Intermediate Data'!$W113,0))))</f>
        <v>N/A</v>
      </c>
      <c r="AJ113" s="91" t="str">
        <f ca="1">IF($W113="","",IF(OFFSET(N$53,'Intermediate Data'!$W113,0)=-98,"N/A",IF(OFFSET(N$53,'Intermediate Data'!$W113,0)=-99,"N/A",OFFSET(N$53,'Intermediate Data'!$W113,0))))</f>
        <v>N/A</v>
      </c>
      <c r="AK113" s="91" t="str">
        <f ca="1">IF($W113="","",IF(OFFSET(O$53,'Intermediate Data'!$W113,0)=-98,"N/A",IF(OFFSET(O$53,'Intermediate Data'!$W113,0)=-99,"N/A",OFFSET(O$53,'Intermediate Data'!$W113,0))))</f>
        <v>N/A</v>
      </c>
      <c r="AL113" s="91" t="str">
        <f ca="1">IF($W113="","",IF(OFFSET(P$53,'Intermediate Data'!$W113,0)=-98,"N/A",IF(OFFSET(P$53,'Intermediate Data'!$W113,0)=-99,"N/A",OFFSET(P$53,'Intermediate Data'!$W113,0))))</f>
        <v>N/A</v>
      </c>
      <c r="AM113" s="91" t="str">
        <f ca="1">IF($W113="","",IF(OFFSET(Q$53,'Intermediate Data'!$W113,0)=-98,"N/A",IF(OFFSET(Q$53,'Intermediate Data'!$W113,0)=-99,"N/A",OFFSET(Q$53,'Intermediate Data'!$W113,0))))</f>
        <v/>
      </c>
      <c r="AN113" s="91" t="str">
        <f ca="1">IF($W113="","",IF(OFFSET(R$53,'Intermediate Data'!$W113,0)=-98,"Not published",IF(OFFSET(R$53,'Intermediate Data'!$W113,0)=-99,"No spec",OFFSET(R$53,'Intermediate Data'!$W113,0))))</f>
        <v>No spec</v>
      </c>
      <c r="AO113" s="91" t="str">
        <f ca="1">IF($W113="","",IF(OFFSET(S$53,'Intermediate Data'!$W113,0)=-98,"Unknown",IF(OFFSET(S$53,'Intermediate Data'!$W113,0)=-99,"No spec",OFFSET(S$53,'Intermediate Data'!$W113,0))))</f>
        <v>No spec</v>
      </c>
      <c r="AR113" s="113" t="str">
        <f>IF(AND(DATA!$F64='Intermediate Data'!$AV$46,DATA!$E64="Tier 1"),IF(OR($AU$47=0,$AU$46=1),DATA!A64,IF(AND($AU$47=1,INDEX('Intermediate Data'!$AV$25:$AV$42,MATCH(DATA!$B64,'Intermediate Data'!$AU$25:$AU$42,0))=TRUE),DATA!A64,"")),"")</f>
        <v/>
      </c>
      <c r="AS113" s="113" t="str">
        <f>IF($AR113="","",DATA!B64)</f>
        <v/>
      </c>
      <c r="AT113" s="113" t="str">
        <f>IF(OR($AR113="",DATA!BF64=""),"",DATA!BF64)</f>
        <v/>
      </c>
      <c r="AU113" s="113" t="str">
        <f>IF(OR($AR113="",DATA!BH64=""),"",DATA!BH64)</f>
        <v/>
      </c>
      <c r="AV113" s="113" t="str">
        <f>IF(OR($AR113="",DATA!BI64=""),"",DATA!BI64)</f>
        <v/>
      </c>
      <c r="AW113" s="113" t="str">
        <f>IF(OR($AR113="",DATA!BJ64=""),"",DATA!BJ64)</f>
        <v/>
      </c>
      <c r="AX113" s="113" t="str">
        <f>IF(OR($AR113="",DATA!BK64=""),"",DATA!BK64)</f>
        <v/>
      </c>
      <c r="AY113" s="113" t="str">
        <f>IF($AR113="","",DATA!BO64)</f>
        <v/>
      </c>
      <c r="AZ113" s="113" t="str">
        <f>IF($AR113="","",DATA!BP64)</f>
        <v/>
      </c>
      <c r="BA113" s="113" t="str">
        <f>IF($AR113="","",DATA!BQ64)</f>
        <v/>
      </c>
      <c r="BB113" s="113" t="str">
        <f>IF($AR113="","",DATA!BR64)</f>
        <v/>
      </c>
      <c r="BC113" s="113" t="str">
        <f>IF($AR113="","",DATA!BS64)</f>
        <v/>
      </c>
      <c r="BD113" s="113" t="str">
        <f>IF($AR113="","",DATA!BE64)</f>
        <v/>
      </c>
      <c r="BE113" s="113" t="str">
        <f>IF($AR113="","",DATA!CD64)</f>
        <v/>
      </c>
      <c r="BF113" s="113" t="str">
        <f>IF($AR113="","",DATA!CF64)</f>
        <v/>
      </c>
      <c r="BG113" s="113" t="str">
        <f>IF($AR113="","",DATA!CG64)</f>
        <v/>
      </c>
      <c r="BH113" s="113" t="str">
        <f>IF($AR113="","",DATA!CI64)</f>
        <v/>
      </c>
      <c r="BI113" s="113" t="str">
        <f>IF($AR113="","",DATA!CK64)</f>
        <v/>
      </c>
      <c r="BJ113" s="179" t="str">
        <f>IF($AR113="","",DATA!CL64)</f>
        <v/>
      </c>
      <c r="BK113" s="179" t="str">
        <f>IF($AR113="","",DATA!CN64)</f>
        <v/>
      </c>
      <c r="BL113" s="114" t="str">
        <f t="shared" si="11"/>
        <v/>
      </c>
      <c r="BM113" s="91" t="str">
        <f t="shared" ca="1" si="15"/>
        <v/>
      </c>
      <c r="BN113" s="100" t="str">
        <f t="shared" si="12"/>
        <v/>
      </c>
      <c r="BO113" s="91" t="str">
        <f t="shared" ca="1" si="13"/>
        <v/>
      </c>
      <c r="BP113" s="91" t="str">
        <f t="shared" ca="1" si="14"/>
        <v/>
      </c>
      <c r="BR113" s="91" t="str">
        <f ca="1">IF($BP113="","",IF(OFFSET(AS$53,'Intermediate Data'!$BP113,0)=-98,"Unknown",IF(OFFSET(AS$53,'Intermediate Data'!$BP113,0)=-99,"N/A",OFFSET(AS$53,'Intermediate Data'!$BP113,0))))</f>
        <v/>
      </c>
      <c r="BS113" s="91" t="str">
        <f ca="1">IF($BP113="","",IF(OFFSET(AT$53,'Intermediate Data'!$BP113,0)=-98,"Not collected",IF(OFFSET(AT$53,'Intermediate Data'!$BP113,0)=-99,"N/A",OFFSET(AT$53,'Intermediate Data'!$BP113,0))))</f>
        <v/>
      </c>
      <c r="BT113" s="91" t="str">
        <f ca="1">IF($BP113="","",IF(OFFSET(AU$53,'Intermediate Data'!$BP113,0)=-98,"Unknown",IF(OFFSET(AU$53,'Intermediate Data'!$BP113,0)=-99,"N/A",OFFSET(AU$53,'Intermediate Data'!$BP113,0))))</f>
        <v/>
      </c>
      <c r="BU113" s="127" t="str">
        <f ca="1">IF($BP113="","",IF(OFFSET(AV$53,'Intermediate Data'!$BP113,0)=-98,"Unknown",IF(OFFSET(AV$53,'Intermediate Data'!$BP113,0)=-99,"No spec",OFFSET(AV$53,'Intermediate Data'!$BP113,0))))</f>
        <v/>
      </c>
      <c r="BV113" s="127" t="str">
        <f ca="1">IF($BP113="","",IF(OFFSET(AW$53,'Intermediate Data'!$BP113,0)=-98,"Unknown",IF(OFFSET(AW$53,'Intermediate Data'!$BP113,0)=-99,"N/A",OFFSET(AW$53,'Intermediate Data'!$BP113,0))))</f>
        <v/>
      </c>
      <c r="BW113" s="91" t="str">
        <f ca="1">IF($BP113="","",IF(OFFSET(AX$53,'Intermediate Data'!$BP113,0)=-98,"Unknown",IF(OFFSET(AX$53,'Intermediate Data'!$BP113,0)=-99,"N/A",OFFSET(AX$53,'Intermediate Data'!$BP113,0))))</f>
        <v/>
      </c>
      <c r="BX113" s="91" t="str">
        <f ca="1">IF($BP113="","",IF(OFFSET(AY$53,'Intermediate Data'!$BP113,$AU$48)=-98,"Unknown",IF(OFFSET(AY$53,'Intermediate Data'!$BP113,$AU$48)=-99,"N/A",OFFSET(AY$53,'Intermediate Data'!$BP113,$AU$48))))</f>
        <v/>
      </c>
      <c r="BY113" s="91" t="str">
        <f ca="1">IF($BP113="","",IF(OFFSET(BD$53,'Intermediate Data'!$BP113,0)=-98,"Not published",IF(OFFSET(BD$53,'Intermediate Data'!$BP113,0)=-99,"No spec",OFFSET(BD$53,'Intermediate Data'!$BP113,0))))</f>
        <v/>
      </c>
      <c r="BZ113" s="115" t="str">
        <f ca="1">IF($BP113="","",IF(OFFSET(BE$53,'Intermediate Data'!$BP113,0)=-98,"Unknown",IF(OFFSET(BE$53,'Intermediate Data'!$BP113,0)=-99,"N/A",OFFSET(BE$53,'Intermediate Data'!$BP113,0))))</f>
        <v/>
      </c>
      <c r="CA113" s="115" t="str">
        <f ca="1">IF($BP113="","",IF(OFFSET(BF$53,'Intermediate Data'!$BP113,0)=-98,"Unknown",IF(OFFSET(BF$53,'Intermediate Data'!$BP113,0)=-99,"N/A",OFFSET(BF$53,'Intermediate Data'!$BP113,0))))</f>
        <v/>
      </c>
      <c r="CB113" s="115" t="str">
        <f ca="1">IF($BP113="","",IF(OFFSET(BG$53,'Intermediate Data'!$BP113,0)=-98,"Unknown",IF(OFFSET(BG$53,'Intermediate Data'!$BP113,0)=-99,"N/A",OFFSET(BG$53,'Intermediate Data'!$BP113,0))))</f>
        <v/>
      </c>
      <c r="CC113" s="115" t="str">
        <f ca="1">IF($BP113="","",IF(OFFSET(BH$53,'Intermediate Data'!$BP113,0)=-98,"Unknown",IF(OFFSET(BH$53,'Intermediate Data'!$BP113,0)=-99,"N/A",OFFSET(BH$53,'Intermediate Data'!$BP113,0))))</f>
        <v/>
      </c>
      <c r="CD113" s="115" t="str">
        <f ca="1">IF($BP113="","",IF(OFFSET(BI$53,'Intermediate Data'!$BP113,0)=-98,"Unknown",IF(OFFSET(BI$53,'Intermediate Data'!$BP113,0)=-99,"N/A",OFFSET(BI$53,'Intermediate Data'!$BP113,0))))</f>
        <v/>
      </c>
      <c r="CE113" s="115" t="str">
        <f ca="1">IF($BP113="","",IF(OFFSET(BJ$53,'Intermediate Data'!$BP113,0)=-98,"Unknown",IF(OFFSET(BJ$53,'Intermediate Data'!$BP113,0)=-99,"N/A",OFFSET(BJ$53,'Intermediate Data'!$BP113,0))))</f>
        <v/>
      </c>
      <c r="CF113" s="115" t="str">
        <f ca="1">IF($BP113="","",IF(OFFSET(BK$53,'Intermediate Data'!$BP113,0)=-98,"Unknown",IF(OFFSET(BK$53,'Intermediate Data'!$BP113,0)=-99,"N/A",OFFSET(BK$53,'Intermediate Data'!$BP113,0))))</f>
        <v/>
      </c>
      <c r="CG113" s="115" t="str">
        <f ca="1">IF($BP113="","",IF(OFFSET(BL$53,'Intermediate Data'!$BP113,0)=-98,"Unknown",IF(OFFSET(BL$53,'Intermediate Data'!$BP113,0)=-99,"N/A",OFFSET(BL$53,'Intermediate Data'!$BP113,0))))</f>
        <v/>
      </c>
    </row>
    <row r="114" spans="1:85" x14ac:dyDescent="0.2">
      <c r="A114" s="91">
        <f>IF(DATA!F65='Intermediate Data'!$E$46,IF(OR($E$47=$C$27,$E$46=$B$4),DATA!A65,IF($G$47=DATA!D65,DATA!A65,"")),"")</f>
        <v>61</v>
      </c>
      <c r="B114" s="91">
        <f>IF($A114="","",DATA!CS65)</f>
        <v>121</v>
      </c>
      <c r="C114" s="91" t="str">
        <f>IF($A114="","",DATA!B65)</f>
        <v>Ceramics - Pottery wheel</v>
      </c>
      <c r="D114" s="91">
        <f ca="1">IF($A114="","",OFFSET(DATA!$G65,0,($D$48*5)))</f>
        <v>-99</v>
      </c>
      <c r="E114" s="91">
        <f ca="1">IF($A114="","",OFFSET(DATA!$G65,0,($D$48*5)+1))</f>
        <v>-99</v>
      </c>
      <c r="F114" s="91">
        <f ca="1">IF($A114="","",OFFSET(DATA!$G65,0,($D$48*5)+2))</f>
        <v>-99</v>
      </c>
      <c r="G114" s="91">
        <f ca="1">IF($A114="","",OFFSET(DATA!$G65,0,($D$48*5)+3))</f>
        <v>-99</v>
      </c>
      <c r="H114" s="91">
        <f ca="1">IF($A114="","",OFFSET(DATA!$G65,0,($D$48*5)+4))</f>
        <v>-99</v>
      </c>
      <c r="I114" s="91">
        <f t="shared" ca="1" si="3"/>
        <v>-99</v>
      </c>
      <c r="J114" s="91" t="str">
        <f t="shared" ca="1" si="4"/>
        <v/>
      </c>
      <c r="K114" s="91">
        <f ca="1">IF($A114="","",OFFSET(DATA!$AF65,0,($D$48*5)))</f>
        <v>-99</v>
      </c>
      <c r="L114" s="91">
        <f ca="1">IF($A114="","",OFFSET(DATA!$AF65,0,($D$48*5)+1))</f>
        <v>-99</v>
      </c>
      <c r="M114" s="91">
        <f ca="1">IF($A114="","",OFFSET(DATA!$AF65,0,($D$48*5)+2))</f>
        <v>-99</v>
      </c>
      <c r="N114" s="91">
        <f ca="1">IF($A114="","",OFFSET(DATA!$AF65,0,($D$48*5)+3))</f>
        <v>-99</v>
      </c>
      <c r="O114" s="91">
        <f ca="1">IF($A114="","",OFFSET(DATA!$AF65,0,($D$48*5)+4))</f>
        <v>-99</v>
      </c>
      <c r="P114" s="91">
        <f t="shared" ca="1" si="5"/>
        <v>-99</v>
      </c>
      <c r="Q114" s="91" t="str">
        <f t="shared" ca="1" si="6"/>
        <v/>
      </c>
      <c r="R114" s="91">
        <f>IF($A114="","",DATA!BE65)</f>
        <v>-99</v>
      </c>
      <c r="S114" s="91">
        <f>IF($A114="","",DATA!BI65)</f>
        <v>-99</v>
      </c>
      <c r="T114" s="91">
        <f t="shared" ca="1" si="7"/>
        <v>-99</v>
      </c>
      <c r="U114" s="100">
        <f t="shared" ca="1" si="8"/>
        <v>-99.009899998860007</v>
      </c>
      <c r="V114" s="113">
        <f t="shared" ca="1" si="9"/>
        <v>-99.009899998190008</v>
      </c>
      <c r="W114" s="91">
        <f t="shared" ca="1" si="10"/>
        <v>128</v>
      </c>
      <c r="Y114" s="91" t="str">
        <f ca="1">IF($W114="","",IF(OFFSET(C$53,'Intermediate Data'!$W114,0)=-98,"Unknown",IF(OFFSET(C$53,'Intermediate Data'!$W114,0)=-99,"N/A",OFFSET(C$53,'Intermediate Data'!$W114,0))))</f>
        <v>Smoke detector</v>
      </c>
      <c r="Z114" s="91" t="str">
        <f ca="1">IF($W114="","",IF(OFFSET(D$53,'Intermediate Data'!$W114,0)=-98,"N/A",IF(OFFSET(D$53,'Intermediate Data'!$W114,0)=-99,"N/A",OFFSET(D$53,'Intermediate Data'!$W114,0))))</f>
        <v>N/A</v>
      </c>
      <c r="AA114" s="91" t="str">
        <f ca="1">IF($W114="","",IF(OFFSET(E$53,'Intermediate Data'!$W114,0)=-98,"N/A",IF(OFFSET(E$53,'Intermediate Data'!$W114,0)=-99,"N/A",OFFSET(E$53,'Intermediate Data'!$W114,0))))</f>
        <v>N/A</v>
      </c>
      <c r="AB114" s="91" t="str">
        <f ca="1">IF($W114="","",IF(OFFSET(F$53,'Intermediate Data'!$W114,0)=-98,"N/A",IF(OFFSET(F$53,'Intermediate Data'!$W114,0)=-99,"N/A",OFFSET(F$53,'Intermediate Data'!$W114,0))))</f>
        <v>N/A</v>
      </c>
      <c r="AC114" s="91" t="str">
        <f ca="1">IF($W114="","",IF(OFFSET(G$53,'Intermediate Data'!$W114,0)=-98,"N/A",IF(OFFSET(G$53,'Intermediate Data'!$W114,0)=-99,"N/A",OFFSET(G$53,'Intermediate Data'!$W114,0))))</f>
        <v>N/A</v>
      </c>
      <c r="AD114" s="91" t="str">
        <f ca="1">IF($W114="","",IF(OFFSET(H$53,'Intermediate Data'!$W114,0)=-98,"N/A",IF(OFFSET(H$53,'Intermediate Data'!$W114,0)=-99,"N/A",OFFSET(H$53,'Intermediate Data'!$W114,0))))</f>
        <v>N/A</v>
      </c>
      <c r="AE114" s="91" t="str">
        <f ca="1">IF($W114="","",IF(OFFSET(I$53,'Intermediate Data'!$W114,0)=-98,"N/A",IF(OFFSET(I$53,'Intermediate Data'!$W114,0)=-99,"N/A",OFFSET(I$53,'Intermediate Data'!$W114,0))))</f>
        <v>N/A</v>
      </c>
      <c r="AF114" s="91" t="str">
        <f ca="1">IF($W114="","",IF(OFFSET(J$53,'Intermediate Data'!$W114,0)=-98,"N/A",IF(OFFSET(J$53,'Intermediate Data'!$W114,0)=-99,"N/A",OFFSET(J$53,'Intermediate Data'!$W114,0))))</f>
        <v/>
      </c>
      <c r="AG114" s="91" t="str">
        <f ca="1">IF($W114="","",IF(OFFSET(K$53,'Intermediate Data'!$W114,0)=-98,"N/A",IF(OFFSET(K$53,'Intermediate Data'!$W114,0)=-99,"N/A",OFFSET(K$53,'Intermediate Data'!$W114,0))))</f>
        <v>N/A</v>
      </c>
      <c r="AH114" s="91" t="str">
        <f ca="1">IF($W114="","",IF(OFFSET(L$53,'Intermediate Data'!$W114,0)=-98,"N/A",IF(OFFSET(L$53,'Intermediate Data'!$W114,0)=-99,"N/A",OFFSET(L$53,'Intermediate Data'!$W114,0))))</f>
        <v>N/A</v>
      </c>
      <c r="AI114" s="91" t="str">
        <f ca="1">IF($W114="","",IF(OFFSET(M$53,'Intermediate Data'!$W114,0)=-98,"N/A",IF(OFFSET(M$53,'Intermediate Data'!$W114,0)=-99,"N/A",OFFSET(M$53,'Intermediate Data'!$W114,0))))</f>
        <v>N/A</v>
      </c>
      <c r="AJ114" s="91" t="str">
        <f ca="1">IF($W114="","",IF(OFFSET(N$53,'Intermediate Data'!$W114,0)=-98,"N/A",IF(OFFSET(N$53,'Intermediate Data'!$W114,0)=-99,"N/A",OFFSET(N$53,'Intermediate Data'!$W114,0))))</f>
        <v>N/A</v>
      </c>
      <c r="AK114" s="91" t="str">
        <f ca="1">IF($W114="","",IF(OFFSET(O$53,'Intermediate Data'!$W114,0)=-98,"N/A",IF(OFFSET(O$53,'Intermediate Data'!$W114,0)=-99,"N/A",OFFSET(O$53,'Intermediate Data'!$W114,0))))</f>
        <v>N/A</v>
      </c>
      <c r="AL114" s="91" t="str">
        <f ca="1">IF($W114="","",IF(OFFSET(P$53,'Intermediate Data'!$W114,0)=-98,"N/A",IF(OFFSET(P$53,'Intermediate Data'!$W114,0)=-99,"N/A",OFFSET(P$53,'Intermediate Data'!$W114,0))))</f>
        <v>N/A</v>
      </c>
      <c r="AM114" s="91" t="str">
        <f ca="1">IF($W114="","",IF(OFFSET(Q$53,'Intermediate Data'!$W114,0)=-98,"N/A",IF(OFFSET(Q$53,'Intermediate Data'!$W114,0)=-99,"N/A",OFFSET(Q$53,'Intermediate Data'!$W114,0))))</f>
        <v/>
      </c>
      <c r="AN114" s="91" t="str">
        <f ca="1">IF($W114="","",IF(OFFSET(R$53,'Intermediate Data'!$W114,0)=-98,"Not published",IF(OFFSET(R$53,'Intermediate Data'!$W114,0)=-99,"No spec",OFFSET(R$53,'Intermediate Data'!$W114,0))))</f>
        <v>No spec</v>
      </c>
      <c r="AO114" s="91" t="str">
        <f ca="1">IF($W114="","",IF(OFFSET(S$53,'Intermediate Data'!$W114,0)=-98,"Unknown",IF(OFFSET(S$53,'Intermediate Data'!$W114,0)=-99,"No spec",OFFSET(S$53,'Intermediate Data'!$W114,0))))</f>
        <v>No spec</v>
      </c>
      <c r="AR114" s="113" t="str">
        <f>IF(AND(DATA!$F65='Intermediate Data'!$AV$46,DATA!$E65="Tier 1"),IF(OR($AU$47=0,$AU$46=1),DATA!A65,IF(AND($AU$47=1,INDEX('Intermediate Data'!$AV$25:$AV$42,MATCH(DATA!$B65,'Intermediate Data'!$AU$25:$AU$42,0))=TRUE),DATA!A65,"")),"")</f>
        <v/>
      </c>
      <c r="AS114" s="113" t="str">
        <f>IF($AR114="","",DATA!B65)</f>
        <v/>
      </c>
      <c r="AT114" s="113" t="str">
        <f>IF(OR($AR114="",DATA!BF65=""),"",DATA!BF65)</f>
        <v/>
      </c>
      <c r="AU114" s="113" t="str">
        <f>IF(OR($AR114="",DATA!BH65=""),"",DATA!BH65)</f>
        <v/>
      </c>
      <c r="AV114" s="113" t="str">
        <f>IF(OR($AR114="",DATA!BI65=""),"",DATA!BI65)</f>
        <v/>
      </c>
      <c r="AW114" s="113" t="str">
        <f>IF(OR($AR114="",DATA!BJ65=""),"",DATA!BJ65)</f>
        <v/>
      </c>
      <c r="AX114" s="113" t="str">
        <f>IF(OR($AR114="",DATA!BK65=""),"",DATA!BK65)</f>
        <v/>
      </c>
      <c r="AY114" s="113" t="str">
        <f>IF($AR114="","",DATA!BO65)</f>
        <v/>
      </c>
      <c r="AZ114" s="113" t="str">
        <f>IF($AR114="","",DATA!BP65)</f>
        <v/>
      </c>
      <c r="BA114" s="113" t="str">
        <f>IF($AR114="","",DATA!BQ65)</f>
        <v/>
      </c>
      <c r="BB114" s="113" t="str">
        <f>IF($AR114="","",DATA!BR65)</f>
        <v/>
      </c>
      <c r="BC114" s="113" t="str">
        <f>IF($AR114="","",DATA!BS65)</f>
        <v/>
      </c>
      <c r="BD114" s="113" t="str">
        <f>IF($AR114="","",DATA!BE65)</f>
        <v/>
      </c>
      <c r="BE114" s="113" t="str">
        <f>IF($AR114="","",DATA!CD65)</f>
        <v/>
      </c>
      <c r="BF114" s="113" t="str">
        <f>IF($AR114="","",DATA!CF65)</f>
        <v/>
      </c>
      <c r="BG114" s="113" t="str">
        <f>IF($AR114="","",DATA!CG65)</f>
        <v/>
      </c>
      <c r="BH114" s="113" t="str">
        <f>IF($AR114="","",DATA!CI65)</f>
        <v/>
      </c>
      <c r="BI114" s="113" t="str">
        <f>IF($AR114="","",DATA!CK65)</f>
        <v/>
      </c>
      <c r="BJ114" s="179" t="str">
        <f>IF($AR114="","",DATA!CL65)</f>
        <v/>
      </c>
      <c r="BK114" s="179" t="str">
        <f>IF($AR114="","",DATA!CN65)</f>
        <v/>
      </c>
      <c r="BL114" s="114" t="str">
        <f t="shared" si="11"/>
        <v/>
      </c>
      <c r="BM114" s="91" t="str">
        <f t="shared" ca="1" si="15"/>
        <v/>
      </c>
      <c r="BN114" s="100" t="str">
        <f t="shared" si="12"/>
        <v/>
      </c>
      <c r="BO114" s="91" t="str">
        <f t="shared" ca="1" si="13"/>
        <v/>
      </c>
      <c r="BP114" s="91" t="str">
        <f t="shared" ca="1" si="14"/>
        <v/>
      </c>
      <c r="BR114" s="91" t="str">
        <f ca="1">IF($BP114="","",IF(OFFSET(AS$53,'Intermediate Data'!$BP114,0)=-98,"Unknown",IF(OFFSET(AS$53,'Intermediate Data'!$BP114,0)=-99,"N/A",OFFSET(AS$53,'Intermediate Data'!$BP114,0))))</f>
        <v/>
      </c>
      <c r="BS114" s="91" t="str">
        <f ca="1">IF($BP114="","",IF(OFFSET(AT$53,'Intermediate Data'!$BP114,0)=-98,"Not collected",IF(OFFSET(AT$53,'Intermediate Data'!$BP114,0)=-99,"N/A",OFFSET(AT$53,'Intermediate Data'!$BP114,0))))</f>
        <v/>
      </c>
      <c r="BT114" s="91" t="str">
        <f ca="1">IF($BP114="","",IF(OFFSET(AU$53,'Intermediate Data'!$BP114,0)=-98,"Unknown",IF(OFFSET(AU$53,'Intermediate Data'!$BP114,0)=-99,"N/A",OFFSET(AU$53,'Intermediate Data'!$BP114,0))))</f>
        <v/>
      </c>
      <c r="BU114" s="127" t="str">
        <f ca="1">IF($BP114="","",IF(OFFSET(AV$53,'Intermediate Data'!$BP114,0)=-98,"Unknown",IF(OFFSET(AV$53,'Intermediate Data'!$BP114,0)=-99,"No spec",OFFSET(AV$53,'Intermediate Data'!$BP114,0))))</f>
        <v/>
      </c>
      <c r="BV114" s="127" t="str">
        <f ca="1">IF($BP114="","",IF(OFFSET(AW$53,'Intermediate Data'!$BP114,0)=-98,"Unknown",IF(OFFSET(AW$53,'Intermediate Data'!$BP114,0)=-99,"N/A",OFFSET(AW$53,'Intermediate Data'!$BP114,0))))</f>
        <v/>
      </c>
      <c r="BW114" s="91" t="str">
        <f ca="1">IF($BP114="","",IF(OFFSET(AX$53,'Intermediate Data'!$BP114,0)=-98,"Unknown",IF(OFFSET(AX$53,'Intermediate Data'!$BP114,0)=-99,"N/A",OFFSET(AX$53,'Intermediate Data'!$BP114,0))))</f>
        <v/>
      </c>
      <c r="BX114" s="91" t="str">
        <f ca="1">IF($BP114="","",IF(OFFSET(AY$53,'Intermediate Data'!$BP114,$AU$48)=-98,"Unknown",IF(OFFSET(AY$53,'Intermediate Data'!$BP114,$AU$48)=-99,"N/A",OFFSET(AY$53,'Intermediate Data'!$BP114,$AU$48))))</f>
        <v/>
      </c>
      <c r="BY114" s="91" t="str">
        <f ca="1">IF($BP114="","",IF(OFFSET(BD$53,'Intermediate Data'!$BP114,0)=-98,"Not published",IF(OFFSET(BD$53,'Intermediate Data'!$BP114,0)=-99,"No spec",OFFSET(BD$53,'Intermediate Data'!$BP114,0))))</f>
        <v/>
      </c>
      <c r="BZ114" s="115" t="str">
        <f ca="1">IF($BP114="","",IF(OFFSET(BE$53,'Intermediate Data'!$BP114,0)=-98,"Unknown",IF(OFFSET(BE$53,'Intermediate Data'!$BP114,0)=-99,"N/A",OFFSET(BE$53,'Intermediate Data'!$BP114,0))))</f>
        <v/>
      </c>
      <c r="CA114" s="115" t="str">
        <f ca="1">IF($BP114="","",IF(OFFSET(BF$53,'Intermediate Data'!$BP114,0)=-98,"Unknown",IF(OFFSET(BF$53,'Intermediate Data'!$BP114,0)=-99,"N/A",OFFSET(BF$53,'Intermediate Data'!$BP114,0))))</f>
        <v/>
      </c>
      <c r="CB114" s="115" t="str">
        <f ca="1">IF($BP114="","",IF(OFFSET(BG$53,'Intermediate Data'!$BP114,0)=-98,"Unknown",IF(OFFSET(BG$53,'Intermediate Data'!$BP114,0)=-99,"N/A",OFFSET(BG$53,'Intermediate Data'!$BP114,0))))</f>
        <v/>
      </c>
      <c r="CC114" s="115" t="str">
        <f ca="1">IF($BP114="","",IF(OFFSET(BH$53,'Intermediate Data'!$BP114,0)=-98,"Unknown",IF(OFFSET(BH$53,'Intermediate Data'!$BP114,0)=-99,"N/A",OFFSET(BH$53,'Intermediate Data'!$BP114,0))))</f>
        <v/>
      </c>
      <c r="CD114" s="115" t="str">
        <f ca="1">IF($BP114="","",IF(OFFSET(BI$53,'Intermediate Data'!$BP114,0)=-98,"Unknown",IF(OFFSET(BI$53,'Intermediate Data'!$BP114,0)=-99,"N/A",OFFSET(BI$53,'Intermediate Data'!$BP114,0))))</f>
        <v/>
      </c>
      <c r="CE114" s="115" t="str">
        <f ca="1">IF($BP114="","",IF(OFFSET(BJ$53,'Intermediate Data'!$BP114,0)=-98,"Unknown",IF(OFFSET(BJ$53,'Intermediate Data'!$BP114,0)=-99,"N/A",OFFSET(BJ$53,'Intermediate Data'!$BP114,0))))</f>
        <v/>
      </c>
      <c r="CF114" s="115" t="str">
        <f ca="1">IF($BP114="","",IF(OFFSET(BK$53,'Intermediate Data'!$BP114,0)=-98,"Unknown",IF(OFFSET(BK$53,'Intermediate Data'!$BP114,0)=-99,"N/A",OFFSET(BK$53,'Intermediate Data'!$BP114,0))))</f>
        <v/>
      </c>
      <c r="CG114" s="115" t="str">
        <f ca="1">IF($BP114="","",IF(OFFSET(BL$53,'Intermediate Data'!$BP114,0)=-98,"Unknown",IF(OFFSET(BL$53,'Intermediate Data'!$BP114,0)=-99,"N/A",OFFSET(BL$53,'Intermediate Data'!$BP114,0))))</f>
        <v/>
      </c>
    </row>
    <row r="115" spans="1:85" x14ac:dyDescent="0.2">
      <c r="A115" s="91">
        <f>IF(DATA!F66='Intermediate Data'!$E$46,IF(OR($E$47=$C$27,$E$46=$B$4),DATA!A66,IF($G$47=DATA!D66,DATA!A66,"")),"")</f>
        <v>62</v>
      </c>
      <c r="B115" s="91">
        <f>IF($A115="","",DATA!CS66)</f>
        <v>80</v>
      </c>
      <c r="C115" s="91" t="str">
        <f>IF($A115="","",DATA!B66)</f>
        <v>Home shop device</v>
      </c>
      <c r="D115" s="91">
        <f ca="1">IF($A115="","",OFFSET(DATA!$G66,0,($D$48*5)))</f>
        <v>-99</v>
      </c>
      <c r="E115" s="91">
        <f ca="1">IF($A115="","",OFFSET(DATA!$G66,0,($D$48*5)+1))</f>
        <v>0.10302462686472426</v>
      </c>
      <c r="F115" s="91">
        <f ca="1">IF($A115="","",OFFSET(DATA!$G66,0,($D$48*5)+2))</f>
        <v>-99</v>
      </c>
      <c r="G115" s="91">
        <f ca="1">IF($A115="","",OFFSET(DATA!$G66,0,($D$48*5)+3))</f>
        <v>0.1034211599950292</v>
      </c>
      <c r="H115" s="91">
        <f ca="1">IF($A115="","",OFFSET(DATA!$G66,0,($D$48*5)+4))</f>
        <v>-99</v>
      </c>
      <c r="I115" s="91">
        <f t="shared" ca="1" si="3"/>
        <v>0.1034211599950292</v>
      </c>
      <c r="J115" s="91" t="str">
        <f t="shared" ca="1" si="4"/>
        <v>RASS</v>
      </c>
      <c r="K115" s="91">
        <f ca="1">IF($A115="","",OFFSET(DATA!$AF66,0,($D$48*5)))</f>
        <v>-99</v>
      </c>
      <c r="L115" s="91">
        <f ca="1">IF($A115="","",OFFSET(DATA!$AF66,0,($D$48*5)+1))</f>
        <v>-99</v>
      </c>
      <c r="M115" s="91">
        <f ca="1">IF($A115="","",OFFSET(DATA!$AF66,0,($D$48*5)+2))</f>
        <v>-99</v>
      </c>
      <c r="N115" s="91">
        <f ca="1">IF($A115="","",OFFSET(DATA!$AF66,0,($D$48*5)+3))</f>
        <v>-99</v>
      </c>
      <c r="O115" s="91">
        <f ca="1">IF($A115="","",OFFSET(DATA!$AF66,0,($D$48*5)+4))</f>
        <v>-99</v>
      </c>
      <c r="P115" s="91">
        <f t="shared" ca="1" si="5"/>
        <v>-99</v>
      </c>
      <c r="Q115" s="91" t="str">
        <f t="shared" ca="1" si="6"/>
        <v/>
      </c>
      <c r="R115" s="91">
        <f>IF($A115="","",DATA!BE66)</f>
        <v>-99</v>
      </c>
      <c r="S115" s="91">
        <f>IF($A115="","",DATA!BI66)</f>
        <v>-99</v>
      </c>
      <c r="T115" s="91">
        <f t="shared" ca="1" si="7"/>
        <v>0.1034211599950292</v>
      </c>
      <c r="U115" s="100">
        <f t="shared" ca="1" si="8"/>
        <v>9.6494259814497746E-2</v>
      </c>
      <c r="V115" s="113">
        <f t="shared" ca="1" si="9"/>
        <v>-99.009899998210003</v>
      </c>
      <c r="W115" s="91">
        <f t="shared" ca="1" si="10"/>
        <v>126</v>
      </c>
      <c r="Y115" s="91" t="str">
        <f ca="1">IF($W115="","",IF(OFFSET(C$53,'Intermediate Data'!$W115,0)=-98,"Unknown",IF(OFFSET(C$53,'Intermediate Data'!$W115,0)=-99,"N/A",OFFSET(C$53,'Intermediate Data'!$W115,0))))</f>
        <v>Infant monitor transmitter</v>
      </c>
      <c r="Z115" s="91" t="str">
        <f ca="1">IF($W115="","",IF(OFFSET(D$53,'Intermediate Data'!$W115,0)=-98,"N/A",IF(OFFSET(D$53,'Intermediate Data'!$W115,0)=-99,"N/A",OFFSET(D$53,'Intermediate Data'!$W115,0))))</f>
        <v>N/A</v>
      </c>
      <c r="AA115" s="91" t="str">
        <f ca="1">IF($W115="","",IF(OFFSET(E$53,'Intermediate Data'!$W115,0)=-98,"N/A",IF(OFFSET(E$53,'Intermediate Data'!$W115,0)=-99,"N/A",OFFSET(E$53,'Intermediate Data'!$W115,0))))</f>
        <v>N/A</v>
      </c>
      <c r="AB115" s="91" t="str">
        <f ca="1">IF($W115="","",IF(OFFSET(F$53,'Intermediate Data'!$W115,0)=-98,"N/A",IF(OFFSET(F$53,'Intermediate Data'!$W115,0)=-99,"N/A",OFFSET(F$53,'Intermediate Data'!$W115,0))))</f>
        <v>N/A</v>
      </c>
      <c r="AC115" s="91" t="str">
        <f ca="1">IF($W115="","",IF(OFFSET(G$53,'Intermediate Data'!$W115,0)=-98,"N/A",IF(OFFSET(G$53,'Intermediate Data'!$W115,0)=-99,"N/A",OFFSET(G$53,'Intermediate Data'!$W115,0))))</f>
        <v>N/A</v>
      </c>
      <c r="AD115" s="91" t="str">
        <f ca="1">IF($W115="","",IF(OFFSET(H$53,'Intermediate Data'!$W115,0)=-98,"N/A",IF(OFFSET(H$53,'Intermediate Data'!$W115,0)=-99,"N/A",OFFSET(H$53,'Intermediate Data'!$W115,0))))</f>
        <v>N/A</v>
      </c>
      <c r="AE115" s="91" t="str">
        <f ca="1">IF($W115="","",IF(OFFSET(I$53,'Intermediate Data'!$W115,0)=-98,"N/A",IF(OFFSET(I$53,'Intermediate Data'!$W115,0)=-99,"N/A",OFFSET(I$53,'Intermediate Data'!$W115,0))))</f>
        <v>N/A</v>
      </c>
      <c r="AF115" s="91" t="str">
        <f ca="1">IF($W115="","",IF(OFFSET(J$53,'Intermediate Data'!$W115,0)=-98,"N/A",IF(OFFSET(J$53,'Intermediate Data'!$W115,0)=-99,"N/A",OFFSET(J$53,'Intermediate Data'!$W115,0))))</f>
        <v/>
      </c>
      <c r="AG115" s="91" t="str">
        <f ca="1">IF($W115="","",IF(OFFSET(K$53,'Intermediate Data'!$W115,0)=-98,"N/A",IF(OFFSET(K$53,'Intermediate Data'!$W115,0)=-99,"N/A",OFFSET(K$53,'Intermediate Data'!$W115,0))))</f>
        <v>N/A</v>
      </c>
      <c r="AH115" s="91" t="str">
        <f ca="1">IF($W115="","",IF(OFFSET(L$53,'Intermediate Data'!$W115,0)=-98,"N/A",IF(OFFSET(L$53,'Intermediate Data'!$W115,0)=-99,"N/A",OFFSET(L$53,'Intermediate Data'!$W115,0))))</f>
        <v>N/A</v>
      </c>
      <c r="AI115" s="91" t="str">
        <f ca="1">IF($W115="","",IF(OFFSET(M$53,'Intermediate Data'!$W115,0)=-98,"N/A",IF(OFFSET(M$53,'Intermediate Data'!$W115,0)=-99,"N/A",OFFSET(M$53,'Intermediate Data'!$W115,0))))</f>
        <v>N/A</v>
      </c>
      <c r="AJ115" s="91" t="str">
        <f ca="1">IF($W115="","",IF(OFFSET(N$53,'Intermediate Data'!$W115,0)=-98,"N/A",IF(OFFSET(N$53,'Intermediate Data'!$W115,0)=-99,"N/A",OFFSET(N$53,'Intermediate Data'!$W115,0))))</f>
        <v>N/A</v>
      </c>
      <c r="AK115" s="91" t="str">
        <f ca="1">IF($W115="","",IF(OFFSET(O$53,'Intermediate Data'!$W115,0)=-98,"N/A",IF(OFFSET(O$53,'Intermediate Data'!$W115,0)=-99,"N/A",OFFSET(O$53,'Intermediate Data'!$W115,0))))</f>
        <v>N/A</v>
      </c>
      <c r="AL115" s="91" t="str">
        <f ca="1">IF($W115="","",IF(OFFSET(P$53,'Intermediate Data'!$W115,0)=-98,"N/A",IF(OFFSET(P$53,'Intermediate Data'!$W115,0)=-99,"N/A",OFFSET(P$53,'Intermediate Data'!$W115,0))))</f>
        <v>N/A</v>
      </c>
      <c r="AM115" s="91" t="str">
        <f ca="1">IF($W115="","",IF(OFFSET(Q$53,'Intermediate Data'!$W115,0)=-98,"N/A",IF(OFFSET(Q$53,'Intermediate Data'!$W115,0)=-99,"N/A",OFFSET(Q$53,'Intermediate Data'!$W115,0))))</f>
        <v/>
      </c>
      <c r="AN115" s="91" t="str">
        <f ca="1">IF($W115="","",IF(OFFSET(R$53,'Intermediate Data'!$W115,0)=-98,"Not published",IF(OFFSET(R$53,'Intermediate Data'!$W115,0)=-99,"No spec",OFFSET(R$53,'Intermediate Data'!$W115,0))))</f>
        <v>No spec</v>
      </c>
      <c r="AO115" s="91" t="str">
        <f ca="1">IF($W115="","",IF(OFFSET(S$53,'Intermediate Data'!$W115,0)=-98,"Unknown",IF(OFFSET(S$53,'Intermediate Data'!$W115,0)=-99,"No spec",OFFSET(S$53,'Intermediate Data'!$W115,0))))</f>
        <v>No spec</v>
      </c>
      <c r="AR115" s="113" t="str">
        <f>IF(AND(DATA!$F66='Intermediate Data'!$AV$46,DATA!$E66="Tier 1"),IF(OR($AU$47=0,$AU$46=1),DATA!A66,IF(AND($AU$47=1,INDEX('Intermediate Data'!$AV$25:$AV$42,MATCH(DATA!$B66,'Intermediate Data'!$AU$25:$AU$42,0))=TRUE),DATA!A66,"")),"")</f>
        <v/>
      </c>
      <c r="AS115" s="113" t="str">
        <f>IF($AR115="","",DATA!B66)</f>
        <v/>
      </c>
      <c r="AT115" s="113" t="str">
        <f>IF(OR($AR115="",DATA!BF66=""),"",DATA!BF66)</f>
        <v/>
      </c>
      <c r="AU115" s="113" t="str">
        <f>IF(OR($AR115="",DATA!BH66=""),"",DATA!BH66)</f>
        <v/>
      </c>
      <c r="AV115" s="113" t="str">
        <f>IF(OR($AR115="",DATA!BI66=""),"",DATA!BI66)</f>
        <v/>
      </c>
      <c r="AW115" s="113" t="str">
        <f>IF(OR($AR115="",DATA!BJ66=""),"",DATA!BJ66)</f>
        <v/>
      </c>
      <c r="AX115" s="113" t="str">
        <f>IF(OR($AR115="",DATA!BK66=""),"",DATA!BK66)</f>
        <v/>
      </c>
      <c r="AY115" s="113" t="str">
        <f>IF($AR115="","",DATA!BO66)</f>
        <v/>
      </c>
      <c r="AZ115" s="113" t="str">
        <f>IF($AR115="","",DATA!BP66)</f>
        <v/>
      </c>
      <c r="BA115" s="113" t="str">
        <f>IF($AR115="","",DATA!BQ66)</f>
        <v/>
      </c>
      <c r="BB115" s="113" t="str">
        <f>IF($AR115="","",DATA!BR66)</f>
        <v/>
      </c>
      <c r="BC115" s="113" t="str">
        <f>IF($AR115="","",DATA!BS66)</f>
        <v/>
      </c>
      <c r="BD115" s="113" t="str">
        <f>IF($AR115="","",DATA!BE66)</f>
        <v/>
      </c>
      <c r="BE115" s="113" t="str">
        <f>IF($AR115="","",DATA!CD66)</f>
        <v/>
      </c>
      <c r="BF115" s="113" t="str">
        <f>IF($AR115="","",DATA!CF66)</f>
        <v/>
      </c>
      <c r="BG115" s="113" t="str">
        <f>IF($AR115="","",DATA!CG66)</f>
        <v/>
      </c>
      <c r="BH115" s="113" t="str">
        <f>IF($AR115="","",DATA!CI66)</f>
        <v/>
      </c>
      <c r="BI115" s="113" t="str">
        <f>IF($AR115="","",DATA!CK66)</f>
        <v/>
      </c>
      <c r="BJ115" s="179" t="str">
        <f>IF($AR115="","",DATA!CL66)</f>
        <v/>
      </c>
      <c r="BK115" s="179" t="str">
        <f>IF($AR115="","",DATA!CN66)</f>
        <v/>
      </c>
      <c r="BL115" s="114" t="str">
        <f t="shared" si="11"/>
        <v/>
      </c>
      <c r="BM115" s="91" t="str">
        <f t="shared" ca="1" si="15"/>
        <v/>
      </c>
      <c r="BN115" s="100" t="str">
        <f t="shared" si="12"/>
        <v/>
      </c>
      <c r="BO115" s="91" t="str">
        <f t="shared" ca="1" si="13"/>
        <v/>
      </c>
      <c r="BP115" s="91" t="str">
        <f t="shared" ca="1" si="14"/>
        <v/>
      </c>
      <c r="BR115" s="91" t="str">
        <f ca="1">IF($BP115="","",IF(OFFSET(AS$53,'Intermediate Data'!$BP115,0)=-98,"Unknown",IF(OFFSET(AS$53,'Intermediate Data'!$BP115,0)=-99,"N/A",OFFSET(AS$53,'Intermediate Data'!$BP115,0))))</f>
        <v/>
      </c>
      <c r="BS115" s="91" t="str">
        <f ca="1">IF($BP115="","",IF(OFFSET(AT$53,'Intermediate Data'!$BP115,0)=-98,"Not collected",IF(OFFSET(AT$53,'Intermediate Data'!$BP115,0)=-99,"N/A",OFFSET(AT$53,'Intermediate Data'!$BP115,0))))</f>
        <v/>
      </c>
      <c r="BT115" s="91" t="str">
        <f ca="1">IF($BP115="","",IF(OFFSET(AU$53,'Intermediate Data'!$BP115,0)=-98,"Unknown",IF(OFFSET(AU$53,'Intermediate Data'!$BP115,0)=-99,"N/A",OFFSET(AU$53,'Intermediate Data'!$BP115,0))))</f>
        <v/>
      </c>
      <c r="BU115" s="127" t="str">
        <f ca="1">IF($BP115="","",IF(OFFSET(AV$53,'Intermediate Data'!$BP115,0)=-98,"Unknown",IF(OFFSET(AV$53,'Intermediate Data'!$BP115,0)=-99,"No spec",OFFSET(AV$53,'Intermediate Data'!$BP115,0))))</f>
        <v/>
      </c>
      <c r="BV115" s="127" t="str">
        <f ca="1">IF($BP115="","",IF(OFFSET(AW$53,'Intermediate Data'!$BP115,0)=-98,"Unknown",IF(OFFSET(AW$53,'Intermediate Data'!$BP115,0)=-99,"N/A",OFFSET(AW$53,'Intermediate Data'!$BP115,0))))</f>
        <v/>
      </c>
      <c r="BW115" s="91" t="str">
        <f ca="1">IF($BP115="","",IF(OFFSET(AX$53,'Intermediate Data'!$BP115,0)=-98,"Unknown",IF(OFFSET(AX$53,'Intermediate Data'!$BP115,0)=-99,"N/A",OFFSET(AX$53,'Intermediate Data'!$BP115,0))))</f>
        <v/>
      </c>
      <c r="BX115" s="91" t="str">
        <f ca="1">IF($BP115="","",IF(OFFSET(AY$53,'Intermediate Data'!$BP115,$AU$48)=-98,"Unknown",IF(OFFSET(AY$53,'Intermediate Data'!$BP115,$AU$48)=-99,"N/A",OFFSET(AY$53,'Intermediate Data'!$BP115,$AU$48))))</f>
        <v/>
      </c>
      <c r="BY115" s="91" t="str">
        <f ca="1">IF($BP115="","",IF(OFFSET(BD$53,'Intermediate Data'!$BP115,0)=-98,"Not published",IF(OFFSET(BD$53,'Intermediate Data'!$BP115,0)=-99,"No spec",OFFSET(BD$53,'Intermediate Data'!$BP115,0))))</f>
        <v/>
      </c>
      <c r="BZ115" s="115" t="str">
        <f ca="1">IF($BP115="","",IF(OFFSET(BE$53,'Intermediate Data'!$BP115,0)=-98,"Unknown",IF(OFFSET(BE$53,'Intermediate Data'!$BP115,0)=-99,"N/A",OFFSET(BE$53,'Intermediate Data'!$BP115,0))))</f>
        <v/>
      </c>
      <c r="CA115" s="115" t="str">
        <f ca="1">IF($BP115="","",IF(OFFSET(BF$53,'Intermediate Data'!$BP115,0)=-98,"Unknown",IF(OFFSET(BF$53,'Intermediate Data'!$BP115,0)=-99,"N/A",OFFSET(BF$53,'Intermediate Data'!$BP115,0))))</f>
        <v/>
      </c>
      <c r="CB115" s="115" t="str">
        <f ca="1">IF($BP115="","",IF(OFFSET(BG$53,'Intermediate Data'!$BP115,0)=-98,"Unknown",IF(OFFSET(BG$53,'Intermediate Data'!$BP115,0)=-99,"N/A",OFFSET(BG$53,'Intermediate Data'!$BP115,0))))</f>
        <v/>
      </c>
      <c r="CC115" s="115" t="str">
        <f ca="1">IF($BP115="","",IF(OFFSET(BH$53,'Intermediate Data'!$BP115,0)=-98,"Unknown",IF(OFFSET(BH$53,'Intermediate Data'!$BP115,0)=-99,"N/A",OFFSET(BH$53,'Intermediate Data'!$BP115,0))))</f>
        <v/>
      </c>
      <c r="CD115" s="115" t="str">
        <f ca="1">IF($BP115="","",IF(OFFSET(BI$53,'Intermediate Data'!$BP115,0)=-98,"Unknown",IF(OFFSET(BI$53,'Intermediate Data'!$BP115,0)=-99,"N/A",OFFSET(BI$53,'Intermediate Data'!$BP115,0))))</f>
        <v/>
      </c>
      <c r="CE115" s="115" t="str">
        <f ca="1">IF($BP115="","",IF(OFFSET(BJ$53,'Intermediate Data'!$BP115,0)=-98,"Unknown",IF(OFFSET(BJ$53,'Intermediate Data'!$BP115,0)=-99,"N/A",OFFSET(BJ$53,'Intermediate Data'!$BP115,0))))</f>
        <v/>
      </c>
      <c r="CF115" s="115" t="str">
        <f ca="1">IF($BP115="","",IF(OFFSET(BK$53,'Intermediate Data'!$BP115,0)=-98,"Unknown",IF(OFFSET(BK$53,'Intermediate Data'!$BP115,0)=-99,"N/A",OFFSET(BK$53,'Intermediate Data'!$BP115,0))))</f>
        <v/>
      </c>
      <c r="CG115" s="115" t="str">
        <f ca="1">IF($BP115="","",IF(OFFSET(BL$53,'Intermediate Data'!$BP115,0)=-98,"Unknown",IF(OFFSET(BL$53,'Intermediate Data'!$BP115,0)=-99,"N/A",OFFSET(BL$53,'Intermediate Data'!$BP115,0))))</f>
        <v/>
      </c>
    </row>
    <row r="116" spans="1:85" x14ac:dyDescent="0.2">
      <c r="A116" s="91">
        <f>IF(DATA!F67='Intermediate Data'!$E$46,IF(OR($E$47=$C$27,$E$46=$B$4),DATA!A67,IF($G$47=DATA!D67,DATA!A67,"")),"")</f>
        <v>63</v>
      </c>
      <c r="B116" s="91">
        <f>IF($A116="","",DATA!CS67)</f>
        <v>64</v>
      </c>
      <c r="C116" s="91" t="str">
        <f>IF($A116="","",DATA!B67)</f>
        <v>Musical equipment</v>
      </c>
      <c r="D116" s="91">
        <f ca="1">IF($A116="","",OFFSET(DATA!$G67,0,($D$48*5)))</f>
        <v>-99</v>
      </c>
      <c r="E116" s="91">
        <f ca="1">IF($A116="","",OFFSET(DATA!$G67,0,($D$48*5)+1))</f>
        <v>-99</v>
      </c>
      <c r="F116" s="91">
        <f ca="1">IF($A116="","",OFFSET(DATA!$G67,0,($D$48*5)+2))</f>
        <v>-99</v>
      </c>
      <c r="G116" s="91">
        <f ca="1">IF($A116="","",OFFSET(DATA!$G67,0,($D$48*5)+3))</f>
        <v>-99</v>
      </c>
      <c r="H116" s="91">
        <f ca="1">IF($A116="","",OFFSET(DATA!$G67,0,($D$48*5)+4))</f>
        <v>-99</v>
      </c>
      <c r="I116" s="91">
        <f t="shared" ca="1" si="3"/>
        <v>-99</v>
      </c>
      <c r="J116" s="91" t="str">
        <f t="shared" ca="1" si="4"/>
        <v/>
      </c>
      <c r="K116" s="91">
        <f ca="1">IF($A116="","",OFFSET(DATA!$AF67,0,($D$48*5)))</f>
        <v>-99</v>
      </c>
      <c r="L116" s="91">
        <f ca="1">IF($A116="","",OFFSET(DATA!$AF67,0,($D$48*5)+1))</f>
        <v>-99</v>
      </c>
      <c r="M116" s="91">
        <f ca="1">IF($A116="","",OFFSET(DATA!$AF67,0,($D$48*5)+2))</f>
        <v>-99</v>
      </c>
      <c r="N116" s="91">
        <f ca="1">IF($A116="","",OFFSET(DATA!$AF67,0,($D$48*5)+3))</f>
        <v>-99</v>
      </c>
      <c r="O116" s="91">
        <f ca="1">IF($A116="","",OFFSET(DATA!$AF67,0,($D$48*5)+4))</f>
        <v>-99</v>
      </c>
      <c r="P116" s="91">
        <f t="shared" ca="1" si="5"/>
        <v>-99</v>
      </c>
      <c r="Q116" s="91" t="str">
        <f t="shared" ca="1" si="6"/>
        <v/>
      </c>
      <c r="R116" s="91">
        <f>IF($A116="","",DATA!BE67)</f>
        <v>-99</v>
      </c>
      <c r="S116" s="91">
        <f>IF($A116="","",DATA!BI67)</f>
        <v>-99</v>
      </c>
      <c r="T116" s="91">
        <f t="shared" ca="1" si="7"/>
        <v>-99</v>
      </c>
      <c r="U116" s="100">
        <f t="shared" ca="1" si="8"/>
        <v>-99.009899998839998</v>
      </c>
      <c r="V116" s="113">
        <f t="shared" ca="1" si="9"/>
        <v>-99.009899998229997</v>
      </c>
      <c r="W116" s="91">
        <f t="shared" ca="1" si="10"/>
        <v>124</v>
      </c>
      <c r="Y116" s="91" t="str">
        <f ca="1">IF($W116="","",IF(OFFSET(C$53,'Intermediate Data'!$W116,0)=-98,"Unknown",IF(OFFSET(C$53,'Intermediate Data'!$W116,0)=-99,"N/A",OFFSET(C$53,'Intermediate Data'!$W116,0))))</f>
        <v>Electric fence</v>
      </c>
      <c r="Z116" s="91" t="str">
        <f ca="1">IF($W116="","",IF(OFFSET(D$53,'Intermediate Data'!$W116,0)=-98,"N/A",IF(OFFSET(D$53,'Intermediate Data'!$W116,0)=-99,"N/A",OFFSET(D$53,'Intermediate Data'!$W116,0))))</f>
        <v>N/A</v>
      </c>
      <c r="AA116" s="91" t="str">
        <f ca="1">IF($W116="","",IF(OFFSET(E$53,'Intermediate Data'!$W116,0)=-98,"N/A",IF(OFFSET(E$53,'Intermediate Data'!$W116,0)=-99,"N/A",OFFSET(E$53,'Intermediate Data'!$W116,0))))</f>
        <v>N/A</v>
      </c>
      <c r="AB116" s="91" t="str">
        <f ca="1">IF($W116="","",IF(OFFSET(F$53,'Intermediate Data'!$W116,0)=-98,"N/A",IF(OFFSET(F$53,'Intermediate Data'!$W116,0)=-99,"N/A",OFFSET(F$53,'Intermediate Data'!$W116,0))))</f>
        <v>N/A</v>
      </c>
      <c r="AC116" s="91" t="str">
        <f ca="1">IF($W116="","",IF(OFFSET(G$53,'Intermediate Data'!$W116,0)=-98,"N/A",IF(OFFSET(G$53,'Intermediate Data'!$W116,0)=-99,"N/A",OFFSET(G$53,'Intermediate Data'!$W116,0))))</f>
        <v>N/A</v>
      </c>
      <c r="AD116" s="91" t="str">
        <f ca="1">IF($W116="","",IF(OFFSET(H$53,'Intermediate Data'!$W116,0)=-98,"N/A",IF(OFFSET(H$53,'Intermediate Data'!$W116,0)=-99,"N/A",OFFSET(H$53,'Intermediate Data'!$W116,0))))</f>
        <v>N/A</v>
      </c>
      <c r="AE116" s="91" t="str">
        <f ca="1">IF($W116="","",IF(OFFSET(I$53,'Intermediate Data'!$W116,0)=-98,"N/A",IF(OFFSET(I$53,'Intermediate Data'!$W116,0)=-99,"N/A",OFFSET(I$53,'Intermediate Data'!$W116,0))))</f>
        <v>N/A</v>
      </c>
      <c r="AF116" s="91" t="str">
        <f ca="1">IF($W116="","",IF(OFFSET(J$53,'Intermediate Data'!$W116,0)=-98,"N/A",IF(OFFSET(J$53,'Intermediate Data'!$W116,0)=-99,"N/A",OFFSET(J$53,'Intermediate Data'!$W116,0))))</f>
        <v/>
      </c>
      <c r="AG116" s="91" t="str">
        <f ca="1">IF($W116="","",IF(OFFSET(K$53,'Intermediate Data'!$W116,0)=-98,"N/A",IF(OFFSET(K$53,'Intermediate Data'!$W116,0)=-99,"N/A",OFFSET(K$53,'Intermediate Data'!$W116,0))))</f>
        <v>N/A</v>
      </c>
      <c r="AH116" s="91" t="str">
        <f ca="1">IF($W116="","",IF(OFFSET(L$53,'Intermediate Data'!$W116,0)=-98,"N/A",IF(OFFSET(L$53,'Intermediate Data'!$W116,0)=-99,"N/A",OFFSET(L$53,'Intermediate Data'!$W116,0))))</f>
        <v>N/A</v>
      </c>
      <c r="AI116" s="91" t="str">
        <f ca="1">IF($W116="","",IF(OFFSET(M$53,'Intermediate Data'!$W116,0)=-98,"N/A",IF(OFFSET(M$53,'Intermediate Data'!$W116,0)=-99,"N/A",OFFSET(M$53,'Intermediate Data'!$W116,0))))</f>
        <v>N/A</v>
      </c>
      <c r="AJ116" s="91" t="str">
        <f ca="1">IF($W116="","",IF(OFFSET(N$53,'Intermediate Data'!$W116,0)=-98,"N/A",IF(OFFSET(N$53,'Intermediate Data'!$W116,0)=-99,"N/A",OFFSET(N$53,'Intermediate Data'!$W116,0))))</f>
        <v>N/A</v>
      </c>
      <c r="AK116" s="91" t="str">
        <f ca="1">IF($W116="","",IF(OFFSET(O$53,'Intermediate Data'!$W116,0)=-98,"N/A",IF(OFFSET(O$53,'Intermediate Data'!$W116,0)=-99,"N/A",OFFSET(O$53,'Intermediate Data'!$W116,0))))</f>
        <v>N/A</v>
      </c>
      <c r="AL116" s="91" t="str">
        <f ca="1">IF($W116="","",IF(OFFSET(P$53,'Intermediate Data'!$W116,0)=-98,"N/A",IF(OFFSET(P$53,'Intermediate Data'!$W116,0)=-99,"N/A",OFFSET(P$53,'Intermediate Data'!$W116,0))))</f>
        <v>N/A</v>
      </c>
      <c r="AM116" s="91" t="str">
        <f ca="1">IF($W116="","",IF(OFFSET(Q$53,'Intermediate Data'!$W116,0)=-98,"N/A",IF(OFFSET(Q$53,'Intermediate Data'!$W116,0)=-99,"N/A",OFFSET(Q$53,'Intermediate Data'!$W116,0))))</f>
        <v/>
      </c>
      <c r="AN116" s="91" t="str">
        <f ca="1">IF($W116="","",IF(OFFSET(R$53,'Intermediate Data'!$W116,0)=-98,"Not published",IF(OFFSET(R$53,'Intermediate Data'!$W116,0)=-99,"No spec",OFFSET(R$53,'Intermediate Data'!$W116,0))))</f>
        <v>No spec</v>
      </c>
      <c r="AO116" s="91" t="str">
        <f ca="1">IF($W116="","",IF(OFFSET(S$53,'Intermediate Data'!$W116,0)=-98,"Unknown",IF(OFFSET(S$53,'Intermediate Data'!$W116,0)=-99,"No spec",OFFSET(S$53,'Intermediate Data'!$W116,0))))</f>
        <v>No spec</v>
      </c>
      <c r="AR116" s="113" t="str">
        <f>IF(AND(DATA!$F67='Intermediate Data'!$AV$46,DATA!$E67="Tier 1"),IF(OR($AU$47=0,$AU$46=1),DATA!A67,IF(AND($AU$47=1,INDEX('Intermediate Data'!$AV$25:$AV$42,MATCH(DATA!$B67,'Intermediate Data'!$AU$25:$AU$42,0))=TRUE),DATA!A67,"")),"")</f>
        <v/>
      </c>
      <c r="AS116" s="113" t="str">
        <f>IF($AR116="","",DATA!B67)</f>
        <v/>
      </c>
      <c r="AT116" s="113" t="str">
        <f>IF(OR($AR116="",DATA!BF67=""),"",DATA!BF67)</f>
        <v/>
      </c>
      <c r="AU116" s="113" t="str">
        <f>IF(OR($AR116="",DATA!BH67=""),"",DATA!BH67)</f>
        <v/>
      </c>
      <c r="AV116" s="113" t="str">
        <f>IF(OR($AR116="",DATA!BI67=""),"",DATA!BI67)</f>
        <v/>
      </c>
      <c r="AW116" s="113" t="str">
        <f>IF(OR($AR116="",DATA!BJ67=""),"",DATA!BJ67)</f>
        <v/>
      </c>
      <c r="AX116" s="113" t="str">
        <f>IF(OR($AR116="",DATA!BK67=""),"",DATA!BK67)</f>
        <v/>
      </c>
      <c r="AY116" s="113" t="str">
        <f>IF($AR116="","",DATA!BO67)</f>
        <v/>
      </c>
      <c r="AZ116" s="113" t="str">
        <f>IF($AR116="","",DATA!BP67)</f>
        <v/>
      </c>
      <c r="BA116" s="113" t="str">
        <f>IF($AR116="","",DATA!BQ67)</f>
        <v/>
      </c>
      <c r="BB116" s="113" t="str">
        <f>IF($AR116="","",DATA!BR67)</f>
        <v/>
      </c>
      <c r="BC116" s="113" t="str">
        <f>IF($AR116="","",DATA!BS67)</f>
        <v/>
      </c>
      <c r="BD116" s="113" t="str">
        <f>IF($AR116="","",DATA!BE67)</f>
        <v/>
      </c>
      <c r="BE116" s="113" t="str">
        <f>IF($AR116="","",DATA!CD67)</f>
        <v/>
      </c>
      <c r="BF116" s="113" t="str">
        <f>IF($AR116="","",DATA!CF67)</f>
        <v/>
      </c>
      <c r="BG116" s="113" t="str">
        <f>IF($AR116="","",DATA!CG67)</f>
        <v/>
      </c>
      <c r="BH116" s="113" t="str">
        <f>IF($AR116="","",DATA!CI67)</f>
        <v/>
      </c>
      <c r="BI116" s="113" t="str">
        <f>IF($AR116="","",DATA!CK67)</f>
        <v/>
      </c>
      <c r="BJ116" s="179" t="str">
        <f>IF($AR116="","",DATA!CL67)</f>
        <v/>
      </c>
      <c r="BK116" s="179" t="str">
        <f>IF($AR116="","",DATA!CN67)</f>
        <v/>
      </c>
      <c r="BL116" s="114" t="str">
        <f t="shared" si="11"/>
        <v/>
      </c>
      <c r="BM116" s="91" t="str">
        <f t="shared" ca="1" si="15"/>
        <v/>
      </c>
      <c r="BN116" s="100" t="str">
        <f t="shared" si="12"/>
        <v/>
      </c>
      <c r="BO116" s="91" t="str">
        <f t="shared" ca="1" si="13"/>
        <v/>
      </c>
      <c r="BP116" s="91" t="str">
        <f t="shared" ca="1" si="14"/>
        <v/>
      </c>
      <c r="BR116" s="91" t="str">
        <f ca="1">IF($BP116="","",IF(OFFSET(AS$53,'Intermediate Data'!$BP116,0)=-98,"Unknown",IF(OFFSET(AS$53,'Intermediate Data'!$BP116,0)=-99,"N/A",OFFSET(AS$53,'Intermediate Data'!$BP116,0))))</f>
        <v/>
      </c>
      <c r="BS116" s="91" t="str">
        <f ca="1">IF($BP116="","",IF(OFFSET(AT$53,'Intermediate Data'!$BP116,0)=-98,"Not collected",IF(OFFSET(AT$53,'Intermediate Data'!$BP116,0)=-99,"N/A",OFFSET(AT$53,'Intermediate Data'!$BP116,0))))</f>
        <v/>
      </c>
      <c r="BT116" s="91" t="str">
        <f ca="1">IF($BP116="","",IF(OFFSET(AU$53,'Intermediate Data'!$BP116,0)=-98,"Unknown",IF(OFFSET(AU$53,'Intermediate Data'!$BP116,0)=-99,"N/A",OFFSET(AU$53,'Intermediate Data'!$BP116,0))))</f>
        <v/>
      </c>
      <c r="BU116" s="127" t="str">
        <f ca="1">IF($BP116="","",IF(OFFSET(AV$53,'Intermediate Data'!$BP116,0)=-98,"Unknown",IF(OFFSET(AV$53,'Intermediate Data'!$BP116,0)=-99,"No spec",OFFSET(AV$53,'Intermediate Data'!$BP116,0))))</f>
        <v/>
      </c>
      <c r="BV116" s="127" t="str">
        <f ca="1">IF($BP116="","",IF(OFFSET(AW$53,'Intermediate Data'!$BP116,0)=-98,"Unknown",IF(OFFSET(AW$53,'Intermediate Data'!$BP116,0)=-99,"N/A",OFFSET(AW$53,'Intermediate Data'!$BP116,0))))</f>
        <v/>
      </c>
      <c r="BW116" s="91" t="str">
        <f ca="1">IF($BP116="","",IF(OFFSET(AX$53,'Intermediate Data'!$BP116,0)=-98,"Unknown",IF(OFFSET(AX$53,'Intermediate Data'!$BP116,0)=-99,"N/A",OFFSET(AX$53,'Intermediate Data'!$BP116,0))))</f>
        <v/>
      </c>
      <c r="BX116" s="91" t="str">
        <f ca="1">IF($BP116="","",IF(OFFSET(AY$53,'Intermediate Data'!$BP116,$AU$48)=-98,"Unknown",IF(OFFSET(AY$53,'Intermediate Data'!$BP116,$AU$48)=-99,"N/A",OFFSET(AY$53,'Intermediate Data'!$BP116,$AU$48))))</f>
        <v/>
      </c>
      <c r="BY116" s="91" t="str">
        <f ca="1">IF($BP116="","",IF(OFFSET(BD$53,'Intermediate Data'!$BP116,0)=-98,"Not published",IF(OFFSET(BD$53,'Intermediate Data'!$BP116,0)=-99,"No spec",OFFSET(BD$53,'Intermediate Data'!$BP116,0))))</f>
        <v/>
      </c>
      <c r="BZ116" s="115" t="str">
        <f ca="1">IF($BP116="","",IF(OFFSET(BE$53,'Intermediate Data'!$BP116,0)=-98,"Unknown",IF(OFFSET(BE$53,'Intermediate Data'!$BP116,0)=-99,"N/A",OFFSET(BE$53,'Intermediate Data'!$BP116,0))))</f>
        <v/>
      </c>
      <c r="CA116" s="115" t="str">
        <f ca="1">IF($BP116="","",IF(OFFSET(BF$53,'Intermediate Data'!$BP116,0)=-98,"Unknown",IF(OFFSET(BF$53,'Intermediate Data'!$BP116,0)=-99,"N/A",OFFSET(BF$53,'Intermediate Data'!$BP116,0))))</f>
        <v/>
      </c>
      <c r="CB116" s="115" t="str">
        <f ca="1">IF($BP116="","",IF(OFFSET(BG$53,'Intermediate Data'!$BP116,0)=-98,"Unknown",IF(OFFSET(BG$53,'Intermediate Data'!$BP116,0)=-99,"N/A",OFFSET(BG$53,'Intermediate Data'!$BP116,0))))</f>
        <v/>
      </c>
      <c r="CC116" s="115" t="str">
        <f ca="1">IF($BP116="","",IF(OFFSET(BH$53,'Intermediate Data'!$BP116,0)=-98,"Unknown",IF(OFFSET(BH$53,'Intermediate Data'!$BP116,0)=-99,"N/A",OFFSET(BH$53,'Intermediate Data'!$BP116,0))))</f>
        <v/>
      </c>
      <c r="CD116" s="115" t="str">
        <f ca="1">IF($BP116="","",IF(OFFSET(BI$53,'Intermediate Data'!$BP116,0)=-98,"Unknown",IF(OFFSET(BI$53,'Intermediate Data'!$BP116,0)=-99,"N/A",OFFSET(BI$53,'Intermediate Data'!$BP116,0))))</f>
        <v/>
      </c>
      <c r="CE116" s="115" t="str">
        <f ca="1">IF($BP116="","",IF(OFFSET(BJ$53,'Intermediate Data'!$BP116,0)=-98,"Unknown",IF(OFFSET(BJ$53,'Intermediate Data'!$BP116,0)=-99,"N/A",OFFSET(BJ$53,'Intermediate Data'!$BP116,0))))</f>
        <v/>
      </c>
      <c r="CF116" s="115" t="str">
        <f ca="1">IF($BP116="","",IF(OFFSET(BK$53,'Intermediate Data'!$BP116,0)=-98,"Unknown",IF(OFFSET(BK$53,'Intermediate Data'!$BP116,0)=-99,"N/A",OFFSET(BK$53,'Intermediate Data'!$BP116,0))))</f>
        <v/>
      </c>
      <c r="CG116" s="115" t="str">
        <f ca="1">IF($BP116="","",IF(OFFSET(BL$53,'Intermediate Data'!$BP116,0)=-98,"Unknown",IF(OFFSET(BL$53,'Intermediate Data'!$BP116,0)=-99,"N/A",OFFSET(BL$53,'Intermediate Data'!$BP116,0))))</f>
        <v/>
      </c>
    </row>
    <row r="117" spans="1:85" x14ac:dyDescent="0.2">
      <c r="A117" s="91">
        <f>IF(DATA!F68='Intermediate Data'!$E$46,IF(OR($E$47=$C$27,$E$46=$B$4),DATA!A68,IF($G$47=DATA!D68,DATA!A68,"")),"")</f>
        <v>64</v>
      </c>
      <c r="B117" s="91">
        <f>IF($A117="","",DATA!CS68)</f>
        <v>48</v>
      </c>
      <c r="C117" s="91" t="str">
        <f>IF($A117="","",DATA!B68)</f>
        <v>Power tool</v>
      </c>
      <c r="D117" s="91">
        <f ca="1">IF($A117="","",OFFSET(DATA!$G68,0,($D$48*5)))</f>
        <v>-99</v>
      </c>
      <c r="E117" s="91">
        <f ca="1">IF($A117="","",OFFSET(DATA!$G68,0,($D$48*5)+1))</f>
        <v>-99</v>
      </c>
      <c r="F117" s="91">
        <f ca="1">IF($A117="","",OFFSET(DATA!$G68,0,($D$48*5)+2))</f>
        <v>-99</v>
      </c>
      <c r="G117" s="91">
        <f ca="1">IF($A117="","",OFFSET(DATA!$G68,0,($D$48*5)+3))</f>
        <v>-99</v>
      </c>
      <c r="H117" s="91">
        <f ca="1">IF($A117="","",OFFSET(DATA!$G68,0,($D$48*5)+4))</f>
        <v>-99</v>
      </c>
      <c r="I117" s="91">
        <f t="shared" ca="1" si="3"/>
        <v>-99</v>
      </c>
      <c r="J117" s="91" t="str">
        <f t="shared" ca="1" si="4"/>
        <v/>
      </c>
      <c r="K117" s="91">
        <f ca="1">IF($A117="","",OFFSET(DATA!$AF68,0,($D$48*5)))</f>
        <v>-99</v>
      </c>
      <c r="L117" s="91">
        <f ca="1">IF($A117="","",OFFSET(DATA!$AF68,0,($D$48*5)+1))</f>
        <v>-99</v>
      </c>
      <c r="M117" s="91">
        <f ca="1">IF($A117="","",OFFSET(DATA!$AF68,0,($D$48*5)+2))</f>
        <v>-99</v>
      </c>
      <c r="N117" s="91">
        <f ca="1">IF($A117="","",OFFSET(DATA!$AF68,0,($D$48*5)+3))</f>
        <v>-99</v>
      </c>
      <c r="O117" s="91">
        <f ca="1">IF($A117="","",OFFSET(DATA!$AF68,0,($D$48*5)+4))</f>
        <v>-99</v>
      </c>
      <c r="P117" s="91">
        <f t="shared" ca="1" si="5"/>
        <v>-99</v>
      </c>
      <c r="Q117" s="91" t="str">
        <f t="shared" ca="1" si="6"/>
        <v/>
      </c>
      <c r="R117" s="91">
        <f>IF($A117="","",DATA!BE68)</f>
        <v>0.22</v>
      </c>
      <c r="S117" s="91">
        <f>IF($A117="","",DATA!BI68)</f>
        <v>-99</v>
      </c>
      <c r="T117" s="91">
        <f t="shared" ca="1" si="7"/>
        <v>-99</v>
      </c>
      <c r="U117" s="100">
        <f t="shared" ca="1" si="8"/>
        <v>-99.009899998830008</v>
      </c>
      <c r="V117" s="113">
        <f t="shared" ca="1" si="9"/>
        <v>-99.009899998240002</v>
      </c>
      <c r="W117" s="91">
        <f t="shared" ca="1" si="10"/>
        <v>123</v>
      </c>
      <c r="Y117" s="91" t="str">
        <f ca="1">IF($W117="","",IF(OFFSET(C$53,'Intermediate Data'!$W117,0)=-98,"Unknown",IF(OFFSET(C$53,'Intermediate Data'!$W117,0)=-99,"N/A",OFFSET(C$53,'Intermediate Data'!$W117,0))))</f>
        <v>Door bell</v>
      </c>
      <c r="Z117" s="91" t="str">
        <f ca="1">IF($W117="","",IF(OFFSET(D$53,'Intermediate Data'!$W117,0)=-98,"N/A",IF(OFFSET(D$53,'Intermediate Data'!$W117,0)=-99,"N/A",OFFSET(D$53,'Intermediate Data'!$W117,0))))</f>
        <v>N/A</v>
      </c>
      <c r="AA117" s="91" t="str">
        <f ca="1">IF($W117="","",IF(OFFSET(E$53,'Intermediate Data'!$W117,0)=-98,"N/A",IF(OFFSET(E$53,'Intermediate Data'!$W117,0)=-99,"N/A",OFFSET(E$53,'Intermediate Data'!$W117,0))))</f>
        <v>N/A</v>
      </c>
      <c r="AB117" s="91" t="str">
        <f ca="1">IF($W117="","",IF(OFFSET(F$53,'Intermediate Data'!$W117,0)=-98,"N/A",IF(OFFSET(F$53,'Intermediate Data'!$W117,0)=-99,"N/A",OFFSET(F$53,'Intermediate Data'!$W117,0))))</f>
        <v>N/A</v>
      </c>
      <c r="AC117" s="91" t="str">
        <f ca="1">IF($W117="","",IF(OFFSET(G$53,'Intermediate Data'!$W117,0)=-98,"N/A",IF(OFFSET(G$53,'Intermediate Data'!$W117,0)=-99,"N/A",OFFSET(G$53,'Intermediate Data'!$W117,0))))</f>
        <v>N/A</v>
      </c>
      <c r="AD117" s="91" t="str">
        <f ca="1">IF($W117="","",IF(OFFSET(H$53,'Intermediate Data'!$W117,0)=-98,"N/A",IF(OFFSET(H$53,'Intermediate Data'!$W117,0)=-99,"N/A",OFFSET(H$53,'Intermediate Data'!$W117,0))))</f>
        <v>N/A</v>
      </c>
      <c r="AE117" s="91" t="str">
        <f ca="1">IF($W117="","",IF(OFFSET(I$53,'Intermediate Data'!$W117,0)=-98,"N/A",IF(OFFSET(I$53,'Intermediate Data'!$W117,0)=-99,"N/A",OFFSET(I$53,'Intermediate Data'!$W117,0))))</f>
        <v>N/A</v>
      </c>
      <c r="AF117" s="91" t="str">
        <f ca="1">IF($W117="","",IF(OFFSET(J$53,'Intermediate Data'!$W117,0)=-98,"N/A",IF(OFFSET(J$53,'Intermediate Data'!$W117,0)=-99,"N/A",OFFSET(J$53,'Intermediate Data'!$W117,0))))</f>
        <v/>
      </c>
      <c r="AG117" s="91" t="str">
        <f ca="1">IF($W117="","",IF(OFFSET(K$53,'Intermediate Data'!$W117,0)=-98,"N/A",IF(OFFSET(K$53,'Intermediate Data'!$W117,0)=-99,"N/A",OFFSET(K$53,'Intermediate Data'!$W117,0))))</f>
        <v>N/A</v>
      </c>
      <c r="AH117" s="91" t="str">
        <f ca="1">IF($W117="","",IF(OFFSET(L$53,'Intermediate Data'!$W117,0)=-98,"N/A",IF(OFFSET(L$53,'Intermediate Data'!$W117,0)=-99,"N/A",OFFSET(L$53,'Intermediate Data'!$W117,0))))</f>
        <v>N/A</v>
      </c>
      <c r="AI117" s="91" t="str">
        <f ca="1">IF($W117="","",IF(OFFSET(M$53,'Intermediate Data'!$W117,0)=-98,"N/A",IF(OFFSET(M$53,'Intermediate Data'!$W117,0)=-99,"N/A",OFFSET(M$53,'Intermediate Data'!$W117,0))))</f>
        <v>N/A</v>
      </c>
      <c r="AJ117" s="91" t="str">
        <f ca="1">IF($W117="","",IF(OFFSET(N$53,'Intermediate Data'!$W117,0)=-98,"N/A",IF(OFFSET(N$53,'Intermediate Data'!$W117,0)=-99,"N/A",OFFSET(N$53,'Intermediate Data'!$W117,0))))</f>
        <v>N/A</v>
      </c>
      <c r="AK117" s="91" t="str">
        <f ca="1">IF($W117="","",IF(OFFSET(O$53,'Intermediate Data'!$W117,0)=-98,"N/A",IF(OFFSET(O$53,'Intermediate Data'!$W117,0)=-99,"N/A",OFFSET(O$53,'Intermediate Data'!$W117,0))))</f>
        <v>N/A</v>
      </c>
      <c r="AL117" s="91" t="str">
        <f ca="1">IF($W117="","",IF(OFFSET(P$53,'Intermediate Data'!$W117,0)=-98,"N/A",IF(OFFSET(P$53,'Intermediate Data'!$W117,0)=-99,"N/A",OFFSET(P$53,'Intermediate Data'!$W117,0))))</f>
        <v>N/A</v>
      </c>
      <c r="AM117" s="91" t="str">
        <f ca="1">IF($W117="","",IF(OFFSET(Q$53,'Intermediate Data'!$W117,0)=-98,"N/A",IF(OFFSET(Q$53,'Intermediate Data'!$W117,0)=-99,"N/A",OFFSET(Q$53,'Intermediate Data'!$W117,0))))</f>
        <v/>
      </c>
      <c r="AN117" s="91" t="str">
        <f ca="1">IF($W117="","",IF(OFFSET(R$53,'Intermediate Data'!$W117,0)=-98,"Not published",IF(OFFSET(R$53,'Intermediate Data'!$W117,0)=-99,"No spec",OFFSET(R$53,'Intermediate Data'!$W117,0))))</f>
        <v>No spec</v>
      </c>
      <c r="AO117" s="91" t="str">
        <f ca="1">IF($W117="","",IF(OFFSET(S$53,'Intermediate Data'!$W117,0)=-98,"Unknown",IF(OFFSET(S$53,'Intermediate Data'!$W117,0)=-99,"No spec",OFFSET(S$53,'Intermediate Data'!$W117,0))))</f>
        <v>No spec</v>
      </c>
      <c r="AR117" s="113" t="str">
        <f>IF(AND(DATA!$F68='Intermediate Data'!$AV$46,DATA!$E68="Tier 1"),IF(OR($AU$47=0,$AU$46=1),DATA!A68,IF(AND($AU$47=1,INDEX('Intermediate Data'!$AV$25:$AV$42,MATCH(DATA!$B68,'Intermediate Data'!$AU$25:$AU$42,0))=TRUE),DATA!A68,"")),"")</f>
        <v/>
      </c>
      <c r="AS117" s="113" t="str">
        <f>IF($AR117="","",DATA!B68)</f>
        <v/>
      </c>
      <c r="AT117" s="113" t="str">
        <f>IF(OR($AR117="",DATA!BF68=""),"",DATA!BF68)</f>
        <v/>
      </c>
      <c r="AU117" s="113" t="str">
        <f>IF(OR($AR117="",DATA!BH68=""),"",DATA!BH68)</f>
        <v/>
      </c>
      <c r="AV117" s="113" t="str">
        <f>IF(OR($AR117="",DATA!BI68=""),"",DATA!BI68)</f>
        <v/>
      </c>
      <c r="AW117" s="113" t="str">
        <f>IF(OR($AR117="",DATA!BJ68=""),"",DATA!BJ68)</f>
        <v/>
      </c>
      <c r="AX117" s="113" t="str">
        <f>IF(OR($AR117="",DATA!BK68=""),"",DATA!BK68)</f>
        <v/>
      </c>
      <c r="AY117" s="113" t="str">
        <f>IF($AR117="","",DATA!BO68)</f>
        <v/>
      </c>
      <c r="AZ117" s="113" t="str">
        <f>IF($AR117="","",DATA!BP68)</f>
        <v/>
      </c>
      <c r="BA117" s="113" t="str">
        <f>IF($AR117="","",DATA!BQ68)</f>
        <v/>
      </c>
      <c r="BB117" s="113" t="str">
        <f>IF($AR117="","",DATA!BR68)</f>
        <v/>
      </c>
      <c r="BC117" s="113" t="str">
        <f>IF($AR117="","",DATA!BS68)</f>
        <v/>
      </c>
      <c r="BD117" s="113" t="str">
        <f>IF($AR117="","",DATA!BE68)</f>
        <v/>
      </c>
      <c r="BE117" s="113" t="str">
        <f>IF($AR117="","",DATA!CD68)</f>
        <v/>
      </c>
      <c r="BF117" s="113" t="str">
        <f>IF($AR117="","",DATA!CF68)</f>
        <v/>
      </c>
      <c r="BG117" s="113" t="str">
        <f>IF($AR117="","",DATA!CG68)</f>
        <v/>
      </c>
      <c r="BH117" s="113" t="str">
        <f>IF($AR117="","",DATA!CI68)</f>
        <v/>
      </c>
      <c r="BI117" s="113" t="str">
        <f>IF($AR117="","",DATA!CK68)</f>
        <v/>
      </c>
      <c r="BJ117" s="179" t="str">
        <f>IF($AR117="","",DATA!CL68)</f>
        <v/>
      </c>
      <c r="BK117" s="179" t="str">
        <f>IF($AR117="","",DATA!CN68)</f>
        <v/>
      </c>
      <c r="BL117" s="114" t="str">
        <f t="shared" si="11"/>
        <v/>
      </c>
      <c r="BM117" s="91" t="str">
        <f t="shared" ca="1" si="15"/>
        <v/>
      </c>
      <c r="BN117" s="100" t="str">
        <f t="shared" si="12"/>
        <v/>
      </c>
      <c r="BO117" s="91" t="str">
        <f t="shared" ca="1" si="13"/>
        <v/>
      </c>
      <c r="BP117" s="91" t="str">
        <f t="shared" ca="1" si="14"/>
        <v/>
      </c>
      <c r="BR117" s="91" t="str">
        <f ca="1">IF($BP117="","",IF(OFFSET(AS$53,'Intermediate Data'!$BP117,0)=-98,"Unknown",IF(OFFSET(AS$53,'Intermediate Data'!$BP117,0)=-99,"N/A",OFFSET(AS$53,'Intermediate Data'!$BP117,0))))</f>
        <v/>
      </c>
      <c r="BS117" s="91" t="str">
        <f ca="1">IF($BP117="","",IF(OFFSET(AT$53,'Intermediate Data'!$BP117,0)=-98,"Not collected",IF(OFFSET(AT$53,'Intermediate Data'!$BP117,0)=-99,"N/A",OFFSET(AT$53,'Intermediate Data'!$BP117,0))))</f>
        <v/>
      </c>
      <c r="BT117" s="91" t="str">
        <f ca="1">IF($BP117="","",IF(OFFSET(AU$53,'Intermediate Data'!$BP117,0)=-98,"Unknown",IF(OFFSET(AU$53,'Intermediate Data'!$BP117,0)=-99,"N/A",OFFSET(AU$53,'Intermediate Data'!$BP117,0))))</f>
        <v/>
      </c>
      <c r="BU117" s="127" t="str">
        <f ca="1">IF($BP117="","",IF(OFFSET(AV$53,'Intermediate Data'!$BP117,0)=-98,"Unknown",IF(OFFSET(AV$53,'Intermediate Data'!$BP117,0)=-99,"No spec",OFFSET(AV$53,'Intermediate Data'!$BP117,0))))</f>
        <v/>
      </c>
      <c r="BV117" s="127" t="str">
        <f ca="1">IF($BP117="","",IF(OFFSET(AW$53,'Intermediate Data'!$BP117,0)=-98,"Unknown",IF(OFFSET(AW$53,'Intermediate Data'!$BP117,0)=-99,"N/A",OFFSET(AW$53,'Intermediate Data'!$BP117,0))))</f>
        <v/>
      </c>
      <c r="BW117" s="91" t="str">
        <f ca="1">IF($BP117="","",IF(OFFSET(AX$53,'Intermediate Data'!$BP117,0)=-98,"Unknown",IF(OFFSET(AX$53,'Intermediate Data'!$BP117,0)=-99,"N/A",OFFSET(AX$53,'Intermediate Data'!$BP117,0))))</f>
        <v/>
      </c>
      <c r="BX117" s="91" t="str">
        <f ca="1">IF($BP117="","",IF(OFFSET(AY$53,'Intermediate Data'!$BP117,$AU$48)=-98,"Unknown",IF(OFFSET(AY$53,'Intermediate Data'!$BP117,$AU$48)=-99,"N/A",OFFSET(AY$53,'Intermediate Data'!$BP117,$AU$48))))</f>
        <v/>
      </c>
      <c r="BY117" s="91" t="str">
        <f ca="1">IF($BP117="","",IF(OFFSET(BD$53,'Intermediate Data'!$BP117,0)=-98,"Not published",IF(OFFSET(BD$53,'Intermediate Data'!$BP117,0)=-99,"No spec",OFFSET(BD$53,'Intermediate Data'!$BP117,0))))</f>
        <v/>
      </c>
      <c r="BZ117" s="115" t="str">
        <f ca="1">IF($BP117="","",IF(OFFSET(BE$53,'Intermediate Data'!$BP117,0)=-98,"Unknown",IF(OFFSET(BE$53,'Intermediate Data'!$BP117,0)=-99,"N/A",OFFSET(BE$53,'Intermediate Data'!$BP117,0))))</f>
        <v/>
      </c>
      <c r="CA117" s="115" t="str">
        <f ca="1">IF($BP117="","",IF(OFFSET(BF$53,'Intermediate Data'!$BP117,0)=-98,"Unknown",IF(OFFSET(BF$53,'Intermediate Data'!$BP117,0)=-99,"N/A",OFFSET(BF$53,'Intermediate Data'!$BP117,0))))</f>
        <v/>
      </c>
      <c r="CB117" s="115" t="str">
        <f ca="1">IF($BP117="","",IF(OFFSET(BG$53,'Intermediate Data'!$BP117,0)=-98,"Unknown",IF(OFFSET(BG$53,'Intermediate Data'!$BP117,0)=-99,"N/A",OFFSET(BG$53,'Intermediate Data'!$BP117,0))))</f>
        <v/>
      </c>
      <c r="CC117" s="115" t="str">
        <f ca="1">IF($BP117="","",IF(OFFSET(BH$53,'Intermediate Data'!$BP117,0)=-98,"Unknown",IF(OFFSET(BH$53,'Intermediate Data'!$BP117,0)=-99,"N/A",OFFSET(BH$53,'Intermediate Data'!$BP117,0))))</f>
        <v/>
      </c>
      <c r="CD117" s="115" t="str">
        <f ca="1">IF($BP117="","",IF(OFFSET(BI$53,'Intermediate Data'!$BP117,0)=-98,"Unknown",IF(OFFSET(BI$53,'Intermediate Data'!$BP117,0)=-99,"N/A",OFFSET(BI$53,'Intermediate Data'!$BP117,0))))</f>
        <v/>
      </c>
      <c r="CE117" s="115" t="str">
        <f ca="1">IF($BP117="","",IF(OFFSET(BJ$53,'Intermediate Data'!$BP117,0)=-98,"Unknown",IF(OFFSET(BJ$53,'Intermediate Data'!$BP117,0)=-99,"N/A",OFFSET(BJ$53,'Intermediate Data'!$BP117,0))))</f>
        <v/>
      </c>
      <c r="CF117" s="115" t="str">
        <f ca="1">IF($BP117="","",IF(OFFSET(BK$53,'Intermediate Data'!$BP117,0)=-98,"Unknown",IF(OFFSET(BK$53,'Intermediate Data'!$BP117,0)=-99,"N/A",OFFSET(BK$53,'Intermediate Data'!$BP117,0))))</f>
        <v/>
      </c>
      <c r="CG117" s="115" t="str">
        <f ca="1">IF($BP117="","",IF(OFFSET(BL$53,'Intermediate Data'!$BP117,0)=-98,"Unknown",IF(OFFSET(BL$53,'Intermediate Data'!$BP117,0)=-99,"N/A",OFFSET(BL$53,'Intermediate Data'!$BP117,0))))</f>
        <v/>
      </c>
    </row>
    <row r="118" spans="1:85" x14ac:dyDescent="0.2">
      <c r="A118" s="91">
        <f>IF(DATA!F69='Intermediate Data'!$E$46,IF(OR($E$47=$C$27,$E$46=$B$4),DATA!A69,IF($G$47=DATA!D69,DATA!A69,"")),"")</f>
        <v>65</v>
      </c>
      <c r="B118" s="91">
        <f>IF($A118="","",DATA!CS69)</f>
        <v>34</v>
      </c>
      <c r="C118" s="91" t="str">
        <f>IF($A118="","",DATA!B69)</f>
        <v>Sewing machine &amp; peripherals</v>
      </c>
      <c r="D118" s="91">
        <f ca="1">IF($A118="","",OFFSET(DATA!$G69,0,($D$48*5)))</f>
        <v>-99</v>
      </c>
      <c r="E118" s="91">
        <f ca="1">IF($A118="","",OFFSET(DATA!$G69,0,($D$48*5)+1))</f>
        <v>-99</v>
      </c>
      <c r="F118" s="91">
        <f ca="1">IF($A118="","",OFFSET(DATA!$G69,0,($D$48*5)+2))</f>
        <v>-99</v>
      </c>
      <c r="G118" s="91">
        <f ca="1">IF($A118="","",OFFSET(DATA!$G69,0,($D$48*5)+3))</f>
        <v>-99</v>
      </c>
      <c r="H118" s="91">
        <f ca="1">IF($A118="","",OFFSET(DATA!$G69,0,($D$48*5)+4))</f>
        <v>-99</v>
      </c>
      <c r="I118" s="91">
        <f t="shared" ca="1" si="3"/>
        <v>-99</v>
      </c>
      <c r="J118" s="91" t="str">
        <f t="shared" ca="1" si="4"/>
        <v/>
      </c>
      <c r="K118" s="91">
        <f ca="1">IF($A118="","",OFFSET(DATA!$AF69,0,($D$48*5)))</f>
        <v>-99</v>
      </c>
      <c r="L118" s="91">
        <f ca="1">IF($A118="","",OFFSET(DATA!$AF69,0,($D$48*5)+1))</f>
        <v>-99</v>
      </c>
      <c r="M118" s="91">
        <f ca="1">IF($A118="","",OFFSET(DATA!$AF69,0,($D$48*5)+2))</f>
        <v>-99</v>
      </c>
      <c r="N118" s="91">
        <f ca="1">IF($A118="","",OFFSET(DATA!$AF69,0,($D$48*5)+3))</f>
        <v>-99</v>
      </c>
      <c r="O118" s="91">
        <f ca="1">IF($A118="","",OFFSET(DATA!$AF69,0,($D$48*5)+4))</f>
        <v>-99</v>
      </c>
      <c r="P118" s="91">
        <f t="shared" ca="1" si="5"/>
        <v>-99</v>
      </c>
      <c r="Q118" s="91" t="str">
        <f t="shared" ca="1" si="6"/>
        <v/>
      </c>
      <c r="R118" s="91">
        <f>IF($A118="","",DATA!BE69)</f>
        <v>-99</v>
      </c>
      <c r="S118" s="91">
        <f>IF($A118="","",DATA!BI69)</f>
        <v>-99</v>
      </c>
      <c r="T118" s="91">
        <f t="shared" ca="1" si="7"/>
        <v>-99</v>
      </c>
      <c r="U118" s="100">
        <f t="shared" ca="1" si="8"/>
        <v>-99.009899998820003</v>
      </c>
      <c r="V118" s="113">
        <f t="shared" ca="1" si="9"/>
        <v>-99.009899998250006</v>
      </c>
      <c r="W118" s="91">
        <f t="shared" ca="1" si="10"/>
        <v>122</v>
      </c>
      <c r="Y118" s="91" t="str">
        <f ca="1">IF($W118="","",IF(OFFSET(C$53,'Intermediate Data'!$W118,0)=-98,"Unknown",IF(OFFSET(C$53,'Intermediate Data'!$W118,0)=-99,"N/A",OFFSET(C$53,'Intermediate Data'!$W118,0))))</f>
        <v>Carbon monoxide detector</v>
      </c>
      <c r="Z118" s="91" t="str">
        <f ca="1">IF($W118="","",IF(OFFSET(D$53,'Intermediate Data'!$W118,0)=-98,"N/A",IF(OFFSET(D$53,'Intermediate Data'!$W118,0)=-99,"N/A",OFFSET(D$53,'Intermediate Data'!$W118,0))))</f>
        <v>N/A</v>
      </c>
      <c r="AA118" s="91" t="str">
        <f ca="1">IF($W118="","",IF(OFFSET(E$53,'Intermediate Data'!$W118,0)=-98,"N/A",IF(OFFSET(E$53,'Intermediate Data'!$W118,0)=-99,"N/A",OFFSET(E$53,'Intermediate Data'!$W118,0))))</f>
        <v>N/A</v>
      </c>
      <c r="AB118" s="91" t="str">
        <f ca="1">IF($W118="","",IF(OFFSET(F$53,'Intermediate Data'!$W118,0)=-98,"N/A",IF(OFFSET(F$53,'Intermediate Data'!$W118,0)=-99,"N/A",OFFSET(F$53,'Intermediate Data'!$W118,0))))</f>
        <v>N/A</v>
      </c>
      <c r="AC118" s="91" t="str">
        <f ca="1">IF($W118="","",IF(OFFSET(G$53,'Intermediate Data'!$W118,0)=-98,"N/A",IF(OFFSET(G$53,'Intermediate Data'!$W118,0)=-99,"N/A",OFFSET(G$53,'Intermediate Data'!$W118,0))))</f>
        <v>N/A</v>
      </c>
      <c r="AD118" s="91" t="str">
        <f ca="1">IF($W118="","",IF(OFFSET(H$53,'Intermediate Data'!$W118,0)=-98,"N/A",IF(OFFSET(H$53,'Intermediate Data'!$W118,0)=-99,"N/A",OFFSET(H$53,'Intermediate Data'!$W118,0))))</f>
        <v>N/A</v>
      </c>
      <c r="AE118" s="91" t="str">
        <f ca="1">IF($W118="","",IF(OFFSET(I$53,'Intermediate Data'!$W118,0)=-98,"N/A",IF(OFFSET(I$53,'Intermediate Data'!$W118,0)=-99,"N/A",OFFSET(I$53,'Intermediate Data'!$W118,0))))</f>
        <v>N/A</v>
      </c>
      <c r="AF118" s="91" t="str">
        <f ca="1">IF($W118="","",IF(OFFSET(J$53,'Intermediate Data'!$W118,0)=-98,"N/A",IF(OFFSET(J$53,'Intermediate Data'!$W118,0)=-99,"N/A",OFFSET(J$53,'Intermediate Data'!$W118,0))))</f>
        <v/>
      </c>
      <c r="AG118" s="91" t="str">
        <f ca="1">IF($W118="","",IF(OFFSET(K$53,'Intermediate Data'!$W118,0)=-98,"N/A",IF(OFFSET(K$53,'Intermediate Data'!$W118,0)=-99,"N/A",OFFSET(K$53,'Intermediate Data'!$W118,0))))</f>
        <v>N/A</v>
      </c>
      <c r="AH118" s="91" t="str">
        <f ca="1">IF($W118="","",IF(OFFSET(L$53,'Intermediate Data'!$W118,0)=-98,"N/A",IF(OFFSET(L$53,'Intermediate Data'!$W118,0)=-99,"N/A",OFFSET(L$53,'Intermediate Data'!$W118,0))))</f>
        <v>N/A</v>
      </c>
      <c r="AI118" s="91" t="str">
        <f ca="1">IF($W118="","",IF(OFFSET(M$53,'Intermediate Data'!$W118,0)=-98,"N/A",IF(OFFSET(M$53,'Intermediate Data'!$W118,0)=-99,"N/A",OFFSET(M$53,'Intermediate Data'!$W118,0))))</f>
        <v>N/A</v>
      </c>
      <c r="AJ118" s="91" t="str">
        <f ca="1">IF($W118="","",IF(OFFSET(N$53,'Intermediate Data'!$W118,0)=-98,"N/A",IF(OFFSET(N$53,'Intermediate Data'!$W118,0)=-99,"N/A",OFFSET(N$53,'Intermediate Data'!$W118,0))))</f>
        <v>N/A</v>
      </c>
      <c r="AK118" s="91" t="str">
        <f ca="1">IF($W118="","",IF(OFFSET(O$53,'Intermediate Data'!$W118,0)=-98,"N/A",IF(OFFSET(O$53,'Intermediate Data'!$W118,0)=-99,"N/A",OFFSET(O$53,'Intermediate Data'!$W118,0))))</f>
        <v>N/A</v>
      </c>
      <c r="AL118" s="91" t="str">
        <f ca="1">IF($W118="","",IF(OFFSET(P$53,'Intermediate Data'!$W118,0)=-98,"N/A",IF(OFFSET(P$53,'Intermediate Data'!$W118,0)=-99,"N/A",OFFSET(P$53,'Intermediate Data'!$W118,0))))</f>
        <v>N/A</v>
      </c>
      <c r="AM118" s="91" t="str">
        <f ca="1">IF($W118="","",IF(OFFSET(Q$53,'Intermediate Data'!$W118,0)=-98,"N/A",IF(OFFSET(Q$53,'Intermediate Data'!$W118,0)=-99,"N/A",OFFSET(Q$53,'Intermediate Data'!$W118,0))))</f>
        <v/>
      </c>
      <c r="AN118" s="91" t="str">
        <f ca="1">IF($W118="","",IF(OFFSET(R$53,'Intermediate Data'!$W118,0)=-98,"Not published",IF(OFFSET(R$53,'Intermediate Data'!$W118,0)=-99,"No spec",OFFSET(R$53,'Intermediate Data'!$W118,0))))</f>
        <v>No spec</v>
      </c>
      <c r="AO118" s="91" t="str">
        <f ca="1">IF($W118="","",IF(OFFSET(S$53,'Intermediate Data'!$W118,0)=-98,"Unknown",IF(OFFSET(S$53,'Intermediate Data'!$W118,0)=-99,"No spec",OFFSET(S$53,'Intermediate Data'!$W118,0))))</f>
        <v>No spec</v>
      </c>
      <c r="AR118" s="113" t="str">
        <f>IF(AND(DATA!$F69='Intermediate Data'!$AV$46,DATA!$E69="Tier 1"),IF(OR($AU$47=0,$AU$46=1),DATA!A69,IF(AND($AU$47=1,INDEX('Intermediate Data'!$AV$25:$AV$42,MATCH(DATA!$B69,'Intermediate Data'!$AU$25:$AU$42,0))=TRUE),DATA!A69,"")),"")</f>
        <v/>
      </c>
      <c r="AS118" s="113" t="str">
        <f>IF($AR118="","",DATA!B69)</f>
        <v/>
      </c>
      <c r="AT118" s="113" t="str">
        <f>IF(OR($AR118="",DATA!BF69=""),"",DATA!BF69)</f>
        <v/>
      </c>
      <c r="AU118" s="113" t="str">
        <f>IF(OR($AR118="",DATA!BH69=""),"",DATA!BH69)</f>
        <v/>
      </c>
      <c r="AV118" s="113" t="str">
        <f>IF(OR($AR118="",DATA!BI69=""),"",DATA!BI69)</f>
        <v/>
      </c>
      <c r="AW118" s="113" t="str">
        <f>IF(OR($AR118="",DATA!BJ69=""),"",DATA!BJ69)</f>
        <v/>
      </c>
      <c r="AX118" s="113" t="str">
        <f>IF(OR($AR118="",DATA!BK69=""),"",DATA!BK69)</f>
        <v/>
      </c>
      <c r="AY118" s="113" t="str">
        <f>IF($AR118="","",DATA!BO69)</f>
        <v/>
      </c>
      <c r="AZ118" s="113" t="str">
        <f>IF($AR118="","",DATA!BP69)</f>
        <v/>
      </c>
      <c r="BA118" s="113" t="str">
        <f>IF($AR118="","",DATA!BQ69)</f>
        <v/>
      </c>
      <c r="BB118" s="113" t="str">
        <f>IF($AR118="","",DATA!BR69)</f>
        <v/>
      </c>
      <c r="BC118" s="113" t="str">
        <f>IF($AR118="","",DATA!BS69)</f>
        <v/>
      </c>
      <c r="BD118" s="113" t="str">
        <f>IF($AR118="","",DATA!BE69)</f>
        <v/>
      </c>
      <c r="BE118" s="113" t="str">
        <f>IF($AR118="","",DATA!CD69)</f>
        <v/>
      </c>
      <c r="BF118" s="113" t="str">
        <f>IF($AR118="","",DATA!CF69)</f>
        <v/>
      </c>
      <c r="BG118" s="113" t="str">
        <f>IF($AR118="","",DATA!CG69)</f>
        <v/>
      </c>
      <c r="BH118" s="113" t="str">
        <f>IF($AR118="","",DATA!CI69)</f>
        <v/>
      </c>
      <c r="BI118" s="113" t="str">
        <f>IF($AR118="","",DATA!CK69)</f>
        <v/>
      </c>
      <c r="BJ118" s="179" t="str">
        <f>IF($AR118="","",DATA!CL69)</f>
        <v/>
      </c>
      <c r="BK118" s="179" t="str">
        <f>IF($AR118="","",DATA!CN69)</f>
        <v/>
      </c>
      <c r="BL118" s="114" t="str">
        <f t="shared" si="11"/>
        <v/>
      </c>
      <c r="BM118" s="91" t="str">
        <f t="shared" ref="BM118:BM149" ca="1" si="16">IFERROR(OFFSET(AS118,0,MATCH($AV$49,$AT$52:$BL$52,0)),"")</f>
        <v/>
      </c>
      <c r="BN118" s="100" t="str">
        <f t="shared" si="12"/>
        <v/>
      </c>
      <c r="BO118" s="91" t="str">
        <f t="shared" ca="1" si="13"/>
        <v/>
      </c>
      <c r="BP118" s="91" t="str">
        <f t="shared" ca="1" si="14"/>
        <v/>
      </c>
      <c r="BR118" s="91" t="str">
        <f ca="1">IF($BP118="","",IF(OFFSET(AS$53,'Intermediate Data'!$BP118,0)=-98,"Unknown",IF(OFFSET(AS$53,'Intermediate Data'!$BP118,0)=-99,"N/A",OFFSET(AS$53,'Intermediate Data'!$BP118,0))))</f>
        <v/>
      </c>
      <c r="BS118" s="91" t="str">
        <f ca="1">IF($BP118="","",IF(OFFSET(AT$53,'Intermediate Data'!$BP118,0)=-98,"Not collected",IF(OFFSET(AT$53,'Intermediate Data'!$BP118,0)=-99,"N/A",OFFSET(AT$53,'Intermediate Data'!$BP118,0))))</f>
        <v/>
      </c>
      <c r="BT118" s="91" t="str">
        <f ca="1">IF($BP118="","",IF(OFFSET(AU$53,'Intermediate Data'!$BP118,0)=-98,"Unknown",IF(OFFSET(AU$53,'Intermediate Data'!$BP118,0)=-99,"N/A",OFFSET(AU$53,'Intermediate Data'!$BP118,0))))</f>
        <v/>
      </c>
      <c r="BU118" s="127" t="str">
        <f ca="1">IF($BP118="","",IF(OFFSET(AV$53,'Intermediate Data'!$BP118,0)=-98,"Unknown",IF(OFFSET(AV$53,'Intermediate Data'!$BP118,0)=-99,"No spec",OFFSET(AV$53,'Intermediate Data'!$BP118,0))))</f>
        <v/>
      </c>
      <c r="BV118" s="127" t="str">
        <f ca="1">IF($BP118="","",IF(OFFSET(AW$53,'Intermediate Data'!$BP118,0)=-98,"Unknown",IF(OFFSET(AW$53,'Intermediate Data'!$BP118,0)=-99,"N/A",OFFSET(AW$53,'Intermediate Data'!$BP118,0))))</f>
        <v/>
      </c>
      <c r="BW118" s="91" t="str">
        <f ca="1">IF($BP118="","",IF(OFFSET(AX$53,'Intermediate Data'!$BP118,0)=-98,"Unknown",IF(OFFSET(AX$53,'Intermediate Data'!$BP118,0)=-99,"N/A",OFFSET(AX$53,'Intermediate Data'!$BP118,0))))</f>
        <v/>
      </c>
      <c r="BX118" s="91" t="str">
        <f ca="1">IF($BP118="","",IF(OFFSET(AY$53,'Intermediate Data'!$BP118,$AU$48)=-98,"Unknown",IF(OFFSET(AY$53,'Intermediate Data'!$BP118,$AU$48)=-99,"N/A",OFFSET(AY$53,'Intermediate Data'!$BP118,$AU$48))))</f>
        <v/>
      </c>
      <c r="BY118" s="91" t="str">
        <f ca="1">IF($BP118="","",IF(OFFSET(BD$53,'Intermediate Data'!$BP118,0)=-98,"Not published",IF(OFFSET(BD$53,'Intermediate Data'!$BP118,0)=-99,"No spec",OFFSET(BD$53,'Intermediate Data'!$BP118,0))))</f>
        <v/>
      </c>
      <c r="BZ118" s="115" t="str">
        <f ca="1">IF($BP118="","",IF(OFFSET(BE$53,'Intermediate Data'!$BP118,0)=-98,"Unknown",IF(OFFSET(BE$53,'Intermediate Data'!$BP118,0)=-99,"N/A",OFFSET(BE$53,'Intermediate Data'!$BP118,0))))</f>
        <v/>
      </c>
      <c r="CA118" s="115" t="str">
        <f ca="1">IF($BP118="","",IF(OFFSET(BF$53,'Intermediate Data'!$BP118,0)=-98,"Unknown",IF(OFFSET(BF$53,'Intermediate Data'!$BP118,0)=-99,"N/A",OFFSET(BF$53,'Intermediate Data'!$BP118,0))))</f>
        <v/>
      </c>
      <c r="CB118" s="115" t="str">
        <f ca="1">IF($BP118="","",IF(OFFSET(BG$53,'Intermediate Data'!$BP118,0)=-98,"Unknown",IF(OFFSET(BG$53,'Intermediate Data'!$BP118,0)=-99,"N/A",OFFSET(BG$53,'Intermediate Data'!$BP118,0))))</f>
        <v/>
      </c>
      <c r="CC118" s="115" t="str">
        <f ca="1">IF($BP118="","",IF(OFFSET(BH$53,'Intermediate Data'!$BP118,0)=-98,"Unknown",IF(OFFSET(BH$53,'Intermediate Data'!$BP118,0)=-99,"N/A",OFFSET(BH$53,'Intermediate Data'!$BP118,0))))</f>
        <v/>
      </c>
      <c r="CD118" s="115" t="str">
        <f ca="1">IF($BP118="","",IF(OFFSET(BI$53,'Intermediate Data'!$BP118,0)=-98,"Unknown",IF(OFFSET(BI$53,'Intermediate Data'!$BP118,0)=-99,"N/A",OFFSET(BI$53,'Intermediate Data'!$BP118,0))))</f>
        <v/>
      </c>
      <c r="CE118" s="115" t="str">
        <f ca="1">IF($BP118="","",IF(OFFSET(BJ$53,'Intermediate Data'!$BP118,0)=-98,"Unknown",IF(OFFSET(BJ$53,'Intermediate Data'!$BP118,0)=-99,"N/A",OFFSET(BJ$53,'Intermediate Data'!$BP118,0))))</f>
        <v/>
      </c>
      <c r="CF118" s="115" t="str">
        <f ca="1">IF($BP118="","",IF(OFFSET(BK$53,'Intermediate Data'!$BP118,0)=-98,"Unknown",IF(OFFSET(BK$53,'Intermediate Data'!$BP118,0)=-99,"N/A",OFFSET(BK$53,'Intermediate Data'!$BP118,0))))</f>
        <v/>
      </c>
      <c r="CG118" s="115" t="str">
        <f ca="1">IF($BP118="","",IF(OFFSET(BL$53,'Intermediate Data'!$BP118,0)=-98,"Unknown",IF(OFFSET(BL$53,'Intermediate Data'!$BP118,0)=-99,"N/A",OFFSET(BL$53,'Intermediate Data'!$BP118,0))))</f>
        <v/>
      </c>
    </row>
    <row r="119" spans="1:85" x14ac:dyDescent="0.2">
      <c r="A119" s="91">
        <f>IF(DATA!F70='Intermediate Data'!$E$46,IF(OR($E$47=$C$27,$E$46=$B$4),DATA!A70,IF($G$47=DATA!D70,DATA!A70,"")),"")</f>
        <v>66</v>
      </c>
      <c r="B119" s="91">
        <f>IF($A119="","",DATA!CS70)</f>
        <v>137</v>
      </c>
      <c r="C119" s="91" t="str">
        <f>IF($A119="","",DATA!B70)</f>
        <v>Air cleaner</v>
      </c>
      <c r="D119" s="91">
        <f ca="1">IF($A119="","",OFFSET(DATA!$G70,0,($D$48*5)))</f>
        <v>-99</v>
      </c>
      <c r="E119" s="91">
        <f ca="1">IF($A119="","",OFFSET(DATA!$G70,0,($D$48*5)+1))</f>
        <v>5.4521266888862913E-2</v>
      </c>
      <c r="F119" s="91">
        <f ca="1">IF($A119="","",OFFSET(DATA!$G70,0,($D$48*5)+2))</f>
        <v>-99</v>
      </c>
      <c r="G119" s="91">
        <f ca="1">IF($A119="","",OFFSET(DATA!$G70,0,($D$48*5)+3))</f>
        <v>7.1832805136575473E-2</v>
      </c>
      <c r="H119" s="91">
        <f ca="1">IF($A119="","",OFFSET(DATA!$G70,0,($D$48*5)+4))</f>
        <v>-99</v>
      </c>
      <c r="I119" s="91">
        <f t="shared" ref="I119:I182" ca="1" si="17">IF(A119="","",IF(SUM(D119:H119)&lt;-490,-99,IF(OR(H119=-99,H119=-98),IF(OR(G119=-99,G119=-98),E119,G119),H119)))</f>
        <v>7.1832805136575473E-2</v>
      </c>
      <c r="J119" s="91" t="str">
        <f t="shared" ref="J119:J182" ca="1" si="18">IF(OR(I119="",I119=-99),"",IF(I119=H119,"CLASS","RASS"))</f>
        <v>RASS</v>
      </c>
      <c r="K119" s="91">
        <f ca="1">IF($A119="","",OFFSET(DATA!$AF70,0,($D$48*5)))</f>
        <v>-99</v>
      </c>
      <c r="L119" s="91">
        <f ca="1">IF($A119="","",OFFSET(DATA!$AF70,0,($D$48*5)+1))</f>
        <v>6.6804335947603863E-2</v>
      </c>
      <c r="M119" s="91">
        <f ca="1">IF($A119="","",OFFSET(DATA!$AF70,0,($D$48*5)+2))</f>
        <v>-99</v>
      </c>
      <c r="N119" s="91">
        <f ca="1">IF($A119="","",OFFSET(DATA!$AF70,0,($D$48*5)+3))</f>
        <v>8.8005503055022055E-2</v>
      </c>
      <c r="O119" s="91">
        <f ca="1">IF($A119="","",OFFSET(DATA!$AF70,0,($D$48*5)+4))</f>
        <v>-99</v>
      </c>
      <c r="P119" s="91">
        <f t="shared" ref="P119:P182" ca="1" si="19">IF(I119="","",IF(SUM(K119:O119)&lt;-490,-99,IF(O119=-99,IF(N119=-99,L119,N119),O119)))</f>
        <v>8.8005503055022055E-2</v>
      </c>
      <c r="Q119" s="91" t="str">
        <f t="shared" ref="Q119:Q182" ca="1" si="20">IF(OR(P119="",P119=-99),"",IF(P119=O119,"CLASS","RASS"))</f>
        <v>RASS</v>
      </c>
      <c r="R119" s="91">
        <f>IF($A119="","",DATA!BE70)</f>
        <v>0.3</v>
      </c>
      <c r="S119" s="91">
        <f>IF($A119="","",DATA!BI70)</f>
        <v>225</v>
      </c>
      <c r="T119" s="91">
        <f t="shared" ref="T119:T182" ca="1" si="21">OFFSET(B119,0,MATCH($E$49,$B$52:$S$52,0)-1)</f>
        <v>7.1832805136575473E-2</v>
      </c>
      <c r="U119" s="100">
        <f t="shared" ref="U119:U182" ca="1" si="22">IF(C119="","",T119+(SUM(E119:O119)/100000)+(ROW()/100000000000))</f>
        <v>6.6886336293737123E-2</v>
      </c>
      <c r="V119" s="113">
        <f t="shared" ref="V119:V182" ca="1" si="23">IFERROR(LARGE($U$54:$U$189,ROW()-ROW($V$53)),"")</f>
        <v>-99.009899998259996</v>
      </c>
      <c r="W119" s="91">
        <f t="shared" ref="W119:W182" ca="1" si="24">IF(V119="","",MATCH(V119,$U$54:$U$189,0))</f>
        <v>121</v>
      </c>
      <c r="Y119" s="91" t="str">
        <f ca="1">IF($W119="","",IF(OFFSET(C$53,'Intermediate Data'!$W119,0)=-98,"Unknown",IF(OFFSET(C$53,'Intermediate Data'!$W119,0)=-99,"N/A",OFFSET(C$53,'Intermediate Data'!$W119,0))))</f>
        <v>Water cooler</v>
      </c>
      <c r="Z119" s="91" t="str">
        <f ca="1">IF($W119="","",IF(OFFSET(D$53,'Intermediate Data'!$W119,0)=-98,"N/A",IF(OFFSET(D$53,'Intermediate Data'!$W119,0)=-99,"N/A",OFFSET(D$53,'Intermediate Data'!$W119,0))))</f>
        <v>N/A</v>
      </c>
      <c r="AA119" s="91" t="str">
        <f ca="1">IF($W119="","",IF(OFFSET(E$53,'Intermediate Data'!$W119,0)=-98,"N/A",IF(OFFSET(E$53,'Intermediate Data'!$W119,0)=-99,"N/A",OFFSET(E$53,'Intermediate Data'!$W119,0))))</f>
        <v>N/A</v>
      </c>
      <c r="AB119" s="91" t="str">
        <f ca="1">IF($W119="","",IF(OFFSET(F$53,'Intermediate Data'!$W119,0)=-98,"N/A",IF(OFFSET(F$53,'Intermediate Data'!$W119,0)=-99,"N/A",OFFSET(F$53,'Intermediate Data'!$W119,0))))</f>
        <v>N/A</v>
      </c>
      <c r="AC119" s="91" t="str">
        <f ca="1">IF($W119="","",IF(OFFSET(G$53,'Intermediate Data'!$W119,0)=-98,"N/A",IF(OFFSET(G$53,'Intermediate Data'!$W119,0)=-99,"N/A",OFFSET(G$53,'Intermediate Data'!$W119,0))))</f>
        <v>N/A</v>
      </c>
      <c r="AD119" s="91" t="str">
        <f ca="1">IF($W119="","",IF(OFFSET(H$53,'Intermediate Data'!$W119,0)=-98,"N/A",IF(OFFSET(H$53,'Intermediate Data'!$W119,0)=-99,"N/A",OFFSET(H$53,'Intermediate Data'!$W119,0))))</f>
        <v>N/A</v>
      </c>
      <c r="AE119" s="91" t="str">
        <f ca="1">IF($W119="","",IF(OFFSET(I$53,'Intermediate Data'!$W119,0)=-98,"N/A",IF(OFFSET(I$53,'Intermediate Data'!$W119,0)=-99,"N/A",OFFSET(I$53,'Intermediate Data'!$W119,0))))</f>
        <v>N/A</v>
      </c>
      <c r="AF119" s="91" t="str">
        <f ca="1">IF($W119="","",IF(OFFSET(J$53,'Intermediate Data'!$W119,0)=-98,"N/A",IF(OFFSET(J$53,'Intermediate Data'!$W119,0)=-99,"N/A",OFFSET(J$53,'Intermediate Data'!$W119,0))))</f>
        <v/>
      </c>
      <c r="AG119" s="91" t="str">
        <f ca="1">IF($W119="","",IF(OFFSET(K$53,'Intermediate Data'!$W119,0)=-98,"N/A",IF(OFFSET(K$53,'Intermediate Data'!$W119,0)=-99,"N/A",OFFSET(K$53,'Intermediate Data'!$W119,0))))</f>
        <v>N/A</v>
      </c>
      <c r="AH119" s="91" t="str">
        <f ca="1">IF($W119="","",IF(OFFSET(L$53,'Intermediate Data'!$W119,0)=-98,"N/A",IF(OFFSET(L$53,'Intermediate Data'!$W119,0)=-99,"N/A",OFFSET(L$53,'Intermediate Data'!$W119,0))))</f>
        <v>N/A</v>
      </c>
      <c r="AI119" s="91" t="str">
        <f ca="1">IF($W119="","",IF(OFFSET(M$53,'Intermediate Data'!$W119,0)=-98,"N/A",IF(OFFSET(M$53,'Intermediate Data'!$W119,0)=-99,"N/A",OFFSET(M$53,'Intermediate Data'!$W119,0))))</f>
        <v>N/A</v>
      </c>
      <c r="AJ119" s="91" t="str">
        <f ca="1">IF($W119="","",IF(OFFSET(N$53,'Intermediate Data'!$W119,0)=-98,"N/A",IF(OFFSET(N$53,'Intermediate Data'!$W119,0)=-99,"N/A",OFFSET(N$53,'Intermediate Data'!$W119,0))))</f>
        <v>N/A</v>
      </c>
      <c r="AK119" s="91" t="str">
        <f ca="1">IF($W119="","",IF(OFFSET(O$53,'Intermediate Data'!$W119,0)=-98,"N/A",IF(OFFSET(O$53,'Intermediate Data'!$W119,0)=-99,"N/A",OFFSET(O$53,'Intermediate Data'!$W119,0))))</f>
        <v>N/A</v>
      </c>
      <c r="AL119" s="91" t="str">
        <f ca="1">IF($W119="","",IF(OFFSET(P$53,'Intermediate Data'!$W119,0)=-98,"N/A",IF(OFFSET(P$53,'Intermediate Data'!$W119,0)=-99,"N/A",OFFSET(P$53,'Intermediate Data'!$W119,0))))</f>
        <v>N/A</v>
      </c>
      <c r="AM119" s="91" t="str">
        <f ca="1">IF($W119="","",IF(OFFSET(Q$53,'Intermediate Data'!$W119,0)=-98,"N/A",IF(OFFSET(Q$53,'Intermediate Data'!$W119,0)=-99,"N/A",OFFSET(Q$53,'Intermediate Data'!$W119,0))))</f>
        <v/>
      </c>
      <c r="AN119" s="91" t="str">
        <f ca="1">IF($W119="","",IF(OFFSET(R$53,'Intermediate Data'!$W119,0)=-98,"Not published",IF(OFFSET(R$53,'Intermediate Data'!$W119,0)=-99,"No spec",OFFSET(R$53,'Intermediate Data'!$W119,0))))</f>
        <v>No spec</v>
      </c>
      <c r="AO119" s="91" t="str">
        <f ca="1">IF($W119="","",IF(OFFSET(S$53,'Intermediate Data'!$W119,0)=-98,"Unknown",IF(OFFSET(S$53,'Intermediate Data'!$W119,0)=-99,"No spec",OFFSET(S$53,'Intermediate Data'!$W119,0))))</f>
        <v>No spec</v>
      </c>
      <c r="AR119" s="113" t="str">
        <f>IF(AND(DATA!$F70='Intermediate Data'!$AV$46,DATA!$E70="Tier 1"),IF(OR($AU$47=0,$AU$46=1),DATA!A70,IF(AND($AU$47=1,INDEX('Intermediate Data'!$AV$25:$AV$42,MATCH(DATA!$B70,'Intermediate Data'!$AU$25:$AU$42,0))=TRUE),DATA!A70,"")),"")</f>
        <v/>
      </c>
      <c r="AS119" s="113" t="str">
        <f>IF($AR119="","",DATA!B70)</f>
        <v/>
      </c>
      <c r="AT119" s="113" t="str">
        <f>IF(OR($AR119="",DATA!BF70=""),"",DATA!BF70)</f>
        <v/>
      </c>
      <c r="AU119" s="113" t="str">
        <f>IF(OR($AR119="",DATA!BH70=""),"",DATA!BH70)</f>
        <v/>
      </c>
      <c r="AV119" s="113" t="str">
        <f>IF(OR($AR119="",DATA!BI70=""),"",DATA!BI70)</f>
        <v/>
      </c>
      <c r="AW119" s="113" t="str">
        <f>IF(OR($AR119="",DATA!BJ70=""),"",DATA!BJ70)</f>
        <v/>
      </c>
      <c r="AX119" s="113" t="str">
        <f>IF(OR($AR119="",DATA!BK70=""),"",DATA!BK70)</f>
        <v/>
      </c>
      <c r="AY119" s="113" t="str">
        <f>IF($AR119="","",DATA!BO70)</f>
        <v/>
      </c>
      <c r="AZ119" s="113" t="str">
        <f>IF($AR119="","",DATA!BP70)</f>
        <v/>
      </c>
      <c r="BA119" s="113" t="str">
        <f>IF($AR119="","",DATA!BQ70)</f>
        <v/>
      </c>
      <c r="BB119" s="113" t="str">
        <f>IF($AR119="","",DATA!BR70)</f>
        <v/>
      </c>
      <c r="BC119" s="113" t="str">
        <f>IF($AR119="","",DATA!BS70)</f>
        <v/>
      </c>
      <c r="BD119" s="113" t="str">
        <f>IF($AR119="","",DATA!BE70)</f>
        <v/>
      </c>
      <c r="BE119" s="113" t="str">
        <f>IF($AR119="","",DATA!CD70)</f>
        <v/>
      </c>
      <c r="BF119" s="113" t="str">
        <f>IF($AR119="","",DATA!CF70)</f>
        <v/>
      </c>
      <c r="BG119" s="113" t="str">
        <f>IF($AR119="","",DATA!CG70)</f>
        <v/>
      </c>
      <c r="BH119" s="113" t="str">
        <f>IF($AR119="","",DATA!CI70)</f>
        <v/>
      </c>
      <c r="BI119" s="113" t="str">
        <f>IF($AR119="","",DATA!CK70)</f>
        <v/>
      </c>
      <c r="BJ119" s="179" t="str">
        <f>IF($AR119="","",DATA!CL70)</f>
        <v/>
      </c>
      <c r="BK119" s="179" t="str">
        <f>IF($AR119="","",DATA!CN70)</f>
        <v/>
      </c>
      <c r="BL119" s="114" t="str">
        <f t="shared" ref="BL119:BL182" si="25">IF(MIN(BG119,BJ119)=0,"",MIN(BG119,BJ119))</f>
        <v/>
      </c>
      <c r="BM119" s="91" t="str">
        <f t="shared" ca="1" si="16"/>
        <v/>
      </c>
      <c r="BN119" s="100" t="str">
        <f t="shared" ref="BN119:BN182" si="26">IFERROR(IF(AR119="","",BM119+ROW()/1000000),ROW()/1000000)</f>
        <v/>
      </c>
      <c r="BO119" s="91" t="str">
        <f t="shared" ref="BO119:BO182" ca="1" si="27">IFERROR(LARGE($BN$54:$BN$189,ROW()-ROW($BO$53)),"")</f>
        <v/>
      </c>
      <c r="BP119" s="91" t="str">
        <f t="shared" ref="BP119:BP182" ca="1" si="28">IF(BO119="","",MATCH(BO119,$BN$54:$BN$189,0))</f>
        <v/>
      </c>
      <c r="BR119" s="91" t="str">
        <f ca="1">IF($BP119="","",IF(OFFSET(AS$53,'Intermediate Data'!$BP119,0)=-98,"Unknown",IF(OFFSET(AS$53,'Intermediate Data'!$BP119,0)=-99,"N/A",OFFSET(AS$53,'Intermediate Data'!$BP119,0))))</f>
        <v/>
      </c>
      <c r="BS119" s="91" t="str">
        <f ca="1">IF($BP119="","",IF(OFFSET(AT$53,'Intermediate Data'!$BP119,0)=-98,"Not collected",IF(OFFSET(AT$53,'Intermediate Data'!$BP119,0)=-99,"N/A",OFFSET(AT$53,'Intermediate Data'!$BP119,0))))</f>
        <v/>
      </c>
      <c r="BT119" s="91" t="str">
        <f ca="1">IF($BP119="","",IF(OFFSET(AU$53,'Intermediate Data'!$BP119,0)=-98,"Unknown",IF(OFFSET(AU$53,'Intermediate Data'!$BP119,0)=-99,"N/A",OFFSET(AU$53,'Intermediate Data'!$BP119,0))))</f>
        <v/>
      </c>
      <c r="BU119" s="127" t="str">
        <f ca="1">IF($BP119="","",IF(OFFSET(AV$53,'Intermediate Data'!$BP119,0)=-98,"Unknown",IF(OFFSET(AV$53,'Intermediate Data'!$BP119,0)=-99,"No spec",OFFSET(AV$53,'Intermediate Data'!$BP119,0))))</f>
        <v/>
      </c>
      <c r="BV119" s="127" t="str">
        <f ca="1">IF($BP119="","",IF(OFFSET(AW$53,'Intermediate Data'!$BP119,0)=-98,"Unknown",IF(OFFSET(AW$53,'Intermediate Data'!$BP119,0)=-99,"N/A",OFFSET(AW$53,'Intermediate Data'!$BP119,0))))</f>
        <v/>
      </c>
      <c r="BW119" s="91" t="str">
        <f ca="1">IF($BP119="","",IF(OFFSET(AX$53,'Intermediate Data'!$BP119,0)=-98,"Unknown",IF(OFFSET(AX$53,'Intermediate Data'!$BP119,0)=-99,"N/A",OFFSET(AX$53,'Intermediate Data'!$BP119,0))))</f>
        <v/>
      </c>
      <c r="BX119" s="91" t="str">
        <f ca="1">IF($BP119="","",IF(OFFSET(AY$53,'Intermediate Data'!$BP119,$AU$48)=-98,"Unknown",IF(OFFSET(AY$53,'Intermediate Data'!$BP119,$AU$48)=-99,"N/A",OFFSET(AY$53,'Intermediate Data'!$BP119,$AU$48))))</f>
        <v/>
      </c>
      <c r="BY119" s="91" t="str">
        <f ca="1">IF($BP119="","",IF(OFFSET(BD$53,'Intermediate Data'!$BP119,0)=-98,"Not published",IF(OFFSET(BD$53,'Intermediate Data'!$BP119,0)=-99,"No spec",OFFSET(BD$53,'Intermediate Data'!$BP119,0))))</f>
        <v/>
      </c>
      <c r="BZ119" s="115" t="str">
        <f ca="1">IF($BP119="","",IF(OFFSET(BE$53,'Intermediate Data'!$BP119,0)=-98,"Unknown",IF(OFFSET(BE$53,'Intermediate Data'!$BP119,0)=-99,"N/A",OFFSET(BE$53,'Intermediate Data'!$BP119,0))))</f>
        <v/>
      </c>
      <c r="CA119" s="115" t="str">
        <f ca="1">IF($BP119="","",IF(OFFSET(BF$53,'Intermediate Data'!$BP119,0)=-98,"Unknown",IF(OFFSET(BF$53,'Intermediate Data'!$BP119,0)=-99,"N/A",OFFSET(BF$53,'Intermediate Data'!$BP119,0))))</f>
        <v/>
      </c>
      <c r="CB119" s="115" t="str">
        <f ca="1">IF($BP119="","",IF(OFFSET(BG$53,'Intermediate Data'!$BP119,0)=-98,"Unknown",IF(OFFSET(BG$53,'Intermediate Data'!$BP119,0)=-99,"N/A",OFFSET(BG$53,'Intermediate Data'!$BP119,0))))</f>
        <v/>
      </c>
      <c r="CC119" s="115" t="str">
        <f ca="1">IF($BP119="","",IF(OFFSET(BH$53,'Intermediate Data'!$BP119,0)=-98,"Unknown",IF(OFFSET(BH$53,'Intermediate Data'!$BP119,0)=-99,"N/A",OFFSET(BH$53,'Intermediate Data'!$BP119,0))))</f>
        <v/>
      </c>
      <c r="CD119" s="115" t="str">
        <f ca="1">IF($BP119="","",IF(OFFSET(BI$53,'Intermediate Data'!$BP119,0)=-98,"Unknown",IF(OFFSET(BI$53,'Intermediate Data'!$BP119,0)=-99,"N/A",OFFSET(BI$53,'Intermediate Data'!$BP119,0))))</f>
        <v/>
      </c>
      <c r="CE119" s="115" t="str">
        <f ca="1">IF($BP119="","",IF(OFFSET(BJ$53,'Intermediate Data'!$BP119,0)=-98,"Unknown",IF(OFFSET(BJ$53,'Intermediate Data'!$BP119,0)=-99,"N/A",OFFSET(BJ$53,'Intermediate Data'!$BP119,0))))</f>
        <v/>
      </c>
      <c r="CF119" s="115" t="str">
        <f ca="1">IF($BP119="","",IF(OFFSET(BK$53,'Intermediate Data'!$BP119,0)=-98,"Unknown",IF(OFFSET(BK$53,'Intermediate Data'!$BP119,0)=-99,"N/A",OFFSET(BK$53,'Intermediate Data'!$BP119,0))))</f>
        <v/>
      </c>
      <c r="CG119" s="115" t="str">
        <f ca="1">IF($BP119="","",IF(OFFSET(BL$53,'Intermediate Data'!$BP119,0)=-98,"Unknown",IF(OFFSET(BL$53,'Intermediate Data'!$BP119,0)=-99,"N/A",OFFSET(BL$53,'Intermediate Data'!$BP119,0))))</f>
        <v/>
      </c>
    </row>
    <row r="120" spans="1:85" x14ac:dyDescent="0.2">
      <c r="A120" s="91">
        <f>IF(DATA!F71='Intermediate Data'!$E$46,IF(OR($E$47=$C$27,$E$46=$B$4),DATA!A71,IF($G$47=DATA!D71,DATA!A71,"")),"")</f>
        <v>67</v>
      </c>
      <c r="B120" s="91">
        <f>IF($A120="","",DATA!CS71)</f>
        <v>134</v>
      </c>
      <c r="C120" s="91" t="str">
        <f>IF($A120="","",DATA!B71)</f>
        <v>Attic fan</v>
      </c>
      <c r="D120" s="91">
        <f ca="1">IF($A120="","",OFFSET(DATA!$G71,0,($D$48*5)))</f>
        <v>-99</v>
      </c>
      <c r="E120" s="91">
        <f ca="1">IF($A120="","",OFFSET(DATA!$G71,0,($D$48*5)+1))</f>
        <v>5.9898197375220903E-2</v>
      </c>
      <c r="F120" s="91">
        <f ca="1">IF($A120="","",OFFSET(DATA!$G71,0,($D$48*5)+2))</f>
        <v>-99</v>
      </c>
      <c r="G120" s="91">
        <f ca="1">IF($A120="","",OFFSET(DATA!$G71,0,($D$48*5)+3))</f>
        <v>7.9451480391947105E-2</v>
      </c>
      <c r="H120" s="91">
        <f ca="1">IF($A120="","",OFFSET(DATA!$G71,0,($D$48*5)+4))</f>
        <v>-99</v>
      </c>
      <c r="I120" s="91">
        <f t="shared" ca="1" si="17"/>
        <v>7.9451480391947105E-2</v>
      </c>
      <c r="J120" s="91" t="str">
        <f t="shared" ca="1" si="18"/>
        <v>RASS</v>
      </c>
      <c r="K120" s="91">
        <f ca="1">IF($A120="","",OFFSET(DATA!$AF71,0,($D$48*5)))</f>
        <v>-99</v>
      </c>
      <c r="L120" s="91">
        <f ca="1">IF($A120="","",OFFSET(DATA!$AF71,0,($D$48*5)+1))</f>
        <v>6.9779706229129435E-2</v>
      </c>
      <c r="M120" s="91">
        <f ca="1">IF($A120="","",OFFSET(DATA!$AF71,0,($D$48*5)+2))</f>
        <v>-99</v>
      </c>
      <c r="N120" s="91">
        <f ca="1">IF($A120="","",OFFSET(DATA!$AF71,0,($D$48*5)+3))</f>
        <v>9.4017850539612605E-2</v>
      </c>
      <c r="O120" s="91">
        <f ca="1">IF($A120="","",OFFSET(DATA!$AF71,0,($D$48*5)+4))</f>
        <v>-99</v>
      </c>
      <c r="P120" s="91">
        <f t="shared" ca="1" si="19"/>
        <v>9.4017850539612605E-2</v>
      </c>
      <c r="Q120" s="91" t="str">
        <f t="shared" ca="1" si="20"/>
        <v>RASS</v>
      </c>
      <c r="R120" s="91">
        <f>IF($A120="","",DATA!BE71)</f>
        <v>-99</v>
      </c>
      <c r="S120" s="91">
        <f>IF($A120="","",DATA!BI71)</f>
        <v>-99</v>
      </c>
      <c r="T120" s="91">
        <f t="shared" ca="1" si="21"/>
        <v>7.9451480391947105E-2</v>
      </c>
      <c r="U120" s="100">
        <f t="shared" ca="1" si="22"/>
        <v>7.4505307579096389E-2</v>
      </c>
      <c r="V120" s="113">
        <f t="shared" ca="1" si="23"/>
        <v>-99.009899998270001</v>
      </c>
      <c r="W120" s="91">
        <f t="shared" ca="1" si="24"/>
        <v>120</v>
      </c>
      <c r="Y120" s="91" t="str">
        <f ca="1">IF($W120="","",IF(OFFSET(C$53,'Intermediate Data'!$W120,0)=-98,"Unknown",IF(OFFSET(C$53,'Intermediate Data'!$W120,0)=-99,"N/A",OFFSET(C$53,'Intermediate Data'!$W120,0))))</f>
        <v>Ice maker</v>
      </c>
      <c r="Z120" s="91" t="str">
        <f ca="1">IF($W120="","",IF(OFFSET(D$53,'Intermediate Data'!$W120,0)=-98,"N/A",IF(OFFSET(D$53,'Intermediate Data'!$W120,0)=-99,"N/A",OFFSET(D$53,'Intermediate Data'!$W120,0))))</f>
        <v>N/A</v>
      </c>
      <c r="AA120" s="91" t="str">
        <f ca="1">IF($W120="","",IF(OFFSET(E$53,'Intermediate Data'!$W120,0)=-98,"N/A",IF(OFFSET(E$53,'Intermediate Data'!$W120,0)=-99,"N/A",OFFSET(E$53,'Intermediate Data'!$W120,0))))</f>
        <v>N/A</v>
      </c>
      <c r="AB120" s="91" t="str">
        <f ca="1">IF($W120="","",IF(OFFSET(F$53,'Intermediate Data'!$W120,0)=-98,"N/A",IF(OFFSET(F$53,'Intermediate Data'!$W120,0)=-99,"N/A",OFFSET(F$53,'Intermediate Data'!$W120,0))))</f>
        <v>N/A</v>
      </c>
      <c r="AC120" s="91" t="str">
        <f ca="1">IF($W120="","",IF(OFFSET(G$53,'Intermediate Data'!$W120,0)=-98,"N/A",IF(OFFSET(G$53,'Intermediate Data'!$W120,0)=-99,"N/A",OFFSET(G$53,'Intermediate Data'!$W120,0))))</f>
        <v>N/A</v>
      </c>
      <c r="AD120" s="91" t="str">
        <f ca="1">IF($W120="","",IF(OFFSET(H$53,'Intermediate Data'!$W120,0)=-98,"N/A",IF(OFFSET(H$53,'Intermediate Data'!$W120,0)=-99,"N/A",OFFSET(H$53,'Intermediate Data'!$W120,0))))</f>
        <v>N/A</v>
      </c>
      <c r="AE120" s="91" t="str">
        <f ca="1">IF($W120="","",IF(OFFSET(I$53,'Intermediate Data'!$W120,0)=-98,"N/A",IF(OFFSET(I$53,'Intermediate Data'!$W120,0)=-99,"N/A",OFFSET(I$53,'Intermediate Data'!$W120,0))))</f>
        <v>N/A</v>
      </c>
      <c r="AF120" s="91" t="str">
        <f ca="1">IF($W120="","",IF(OFFSET(J$53,'Intermediate Data'!$W120,0)=-98,"N/A",IF(OFFSET(J$53,'Intermediate Data'!$W120,0)=-99,"N/A",OFFSET(J$53,'Intermediate Data'!$W120,0))))</f>
        <v/>
      </c>
      <c r="AG120" s="91" t="str">
        <f ca="1">IF($W120="","",IF(OFFSET(K$53,'Intermediate Data'!$W120,0)=-98,"N/A",IF(OFFSET(K$53,'Intermediate Data'!$W120,0)=-99,"N/A",OFFSET(K$53,'Intermediate Data'!$W120,0))))</f>
        <v>N/A</v>
      </c>
      <c r="AH120" s="91" t="str">
        <f ca="1">IF($W120="","",IF(OFFSET(L$53,'Intermediate Data'!$W120,0)=-98,"N/A",IF(OFFSET(L$53,'Intermediate Data'!$W120,0)=-99,"N/A",OFFSET(L$53,'Intermediate Data'!$W120,0))))</f>
        <v>N/A</v>
      </c>
      <c r="AI120" s="91" t="str">
        <f ca="1">IF($W120="","",IF(OFFSET(M$53,'Intermediate Data'!$W120,0)=-98,"N/A",IF(OFFSET(M$53,'Intermediate Data'!$W120,0)=-99,"N/A",OFFSET(M$53,'Intermediate Data'!$W120,0))))</f>
        <v>N/A</v>
      </c>
      <c r="AJ120" s="91" t="str">
        <f ca="1">IF($W120="","",IF(OFFSET(N$53,'Intermediate Data'!$W120,0)=-98,"N/A",IF(OFFSET(N$53,'Intermediate Data'!$W120,0)=-99,"N/A",OFFSET(N$53,'Intermediate Data'!$W120,0))))</f>
        <v>N/A</v>
      </c>
      <c r="AK120" s="91" t="str">
        <f ca="1">IF($W120="","",IF(OFFSET(O$53,'Intermediate Data'!$W120,0)=-98,"N/A",IF(OFFSET(O$53,'Intermediate Data'!$W120,0)=-99,"N/A",OFFSET(O$53,'Intermediate Data'!$W120,0))))</f>
        <v>N/A</v>
      </c>
      <c r="AL120" s="91" t="str">
        <f ca="1">IF($W120="","",IF(OFFSET(P$53,'Intermediate Data'!$W120,0)=-98,"N/A",IF(OFFSET(P$53,'Intermediate Data'!$W120,0)=-99,"N/A",OFFSET(P$53,'Intermediate Data'!$W120,0))))</f>
        <v>N/A</v>
      </c>
      <c r="AM120" s="91" t="str">
        <f ca="1">IF($W120="","",IF(OFFSET(Q$53,'Intermediate Data'!$W120,0)=-98,"N/A",IF(OFFSET(Q$53,'Intermediate Data'!$W120,0)=-99,"N/A",OFFSET(Q$53,'Intermediate Data'!$W120,0))))</f>
        <v/>
      </c>
      <c r="AN120" s="91" t="str">
        <f ca="1">IF($W120="","",IF(OFFSET(R$53,'Intermediate Data'!$W120,0)=-98,"Not published",IF(OFFSET(R$53,'Intermediate Data'!$W120,0)=-99,"No spec",OFFSET(R$53,'Intermediate Data'!$W120,0))))</f>
        <v>No spec</v>
      </c>
      <c r="AO120" s="91" t="str">
        <f ca="1">IF($W120="","",IF(OFFSET(S$53,'Intermediate Data'!$W120,0)=-98,"Unknown",IF(OFFSET(S$53,'Intermediate Data'!$W120,0)=-99,"No spec",OFFSET(S$53,'Intermediate Data'!$W120,0))))</f>
        <v>No spec</v>
      </c>
      <c r="AR120" s="113" t="str">
        <f>IF(AND(DATA!$F71='Intermediate Data'!$AV$46,DATA!$E71="Tier 1"),IF(OR($AU$47=0,$AU$46=1),DATA!A71,IF(AND($AU$47=1,INDEX('Intermediate Data'!$AV$25:$AV$42,MATCH(DATA!$B71,'Intermediate Data'!$AU$25:$AU$42,0))=TRUE),DATA!A71,"")),"")</f>
        <v/>
      </c>
      <c r="AS120" s="113" t="str">
        <f>IF($AR120="","",DATA!B71)</f>
        <v/>
      </c>
      <c r="AT120" s="113" t="str">
        <f>IF(OR($AR120="",DATA!BF71=""),"",DATA!BF71)</f>
        <v/>
      </c>
      <c r="AU120" s="113" t="str">
        <f>IF(OR($AR120="",DATA!BH71=""),"",DATA!BH71)</f>
        <v/>
      </c>
      <c r="AV120" s="113" t="str">
        <f>IF(OR($AR120="",DATA!BI71=""),"",DATA!BI71)</f>
        <v/>
      </c>
      <c r="AW120" s="113" t="str">
        <f>IF(OR($AR120="",DATA!BJ71=""),"",DATA!BJ71)</f>
        <v/>
      </c>
      <c r="AX120" s="113" t="str">
        <f>IF(OR($AR120="",DATA!BK71=""),"",DATA!BK71)</f>
        <v/>
      </c>
      <c r="AY120" s="113" t="str">
        <f>IF($AR120="","",DATA!BO71)</f>
        <v/>
      </c>
      <c r="AZ120" s="113" t="str">
        <f>IF($AR120="","",DATA!BP71)</f>
        <v/>
      </c>
      <c r="BA120" s="113" t="str">
        <f>IF($AR120="","",DATA!BQ71)</f>
        <v/>
      </c>
      <c r="BB120" s="113" t="str">
        <f>IF($AR120="","",DATA!BR71)</f>
        <v/>
      </c>
      <c r="BC120" s="113" t="str">
        <f>IF($AR120="","",DATA!BS71)</f>
        <v/>
      </c>
      <c r="BD120" s="113" t="str">
        <f>IF($AR120="","",DATA!BE71)</f>
        <v/>
      </c>
      <c r="BE120" s="113" t="str">
        <f>IF($AR120="","",DATA!CD71)</f>
        <v/>
      </c>
      <c r="BF120" s="113" t="str">
        <f>IF($AR120="","",DATA!CF71)</f>
        <v/>
      </c>
      <c r="BG120" s="113" t="str">
        <f>IF($AR120="","",DATA!CG71)</f>
        <v/>
      </c>
      <c r="BH120" s="113" t="str">
        <f>IF($AR120="","",DATA!CI71)</f>
        <v/>
      </c>
      <c r="BI120" s="113" t="str">
        <f>IF($AR120="","",DATA!CK71)</f>
        <v/>
      </c>
      <c r="BJ120" s="179" t="str">
        <f>IF($AR120="","",DATA!CL71)</f>
        <v/>
      </c>
      <c r="BK120" s="179" t="str">
        <f>IF($AR120="","",DATA!CN71)</f>
        <v/>
      </c>
      <c r="BL120" s="114" t="str">
        <f t="shared" si="25"/>
        <v/>
      </c>
      <c r="BM120" s="91" t="str">
        <f t="shared" ca="1" si="16"/>
        <v/>
      </c>
      <c r="BN120" s="100" t="str">
        <f t="shared" si="26"/>
        <v/>
      </c>
      <c r="BO120" s="91" t="str">
        <f t="shared" ca="1" si="27"/>
        <v/>
      </c>
      <c r="BP120" s="91" t="str">
        <f t="shared" ca="1" si="28"/>
        <v/>
      </c>
      <c r="BR120" s="91" t="str">
        <f ca="1">IF($BP120="","",IF(OFFSET(AS$53,'Intermediate Data'!$BP120,0)=-98,"Unknown",IF(OFFSET(AS$53,'Intermediate Data'!$BP120,0)=-99,"N/A",OFFSET(AS$53,'Intermediate Data'!$BP120,0))))</f>
        <v/>
      </c>
      <c r="BS120" s="91" t="str">
        <f ca="1">IF($BP120="","",IF(OFFSET(AT$53,'Intermediate Data'!$BP120,0)=-98,"Not collected",IF(OFFSET(AT$53,'Intermediate Data'!$BP120,0)=-99,"N/A",OFFSET(AT$53,'Intermediate Data'!$BP120,0))))</f>
        <v/>
      </c>
      <c r="BT120" s="91" t="str">
        <f ca="1">IF($BP120="","",IF(OFFSET(AU$53,'Intermediate Data'!$BP120,0)=-98,"Unknown",IF(OFFSET(AU$53,'Intermediate Data'!$BP120,0)=-99,"N/A",OFFSET(AU$53,'Intermediate Data'!$BP120,0))))</f>
        <v/>
      </c>
      <c r="BU120" s="127" t="str">
        <f ca="1">IF($BP120="","",IF(OFFSET(AV$53,'Intermediate Data'!$BP120,0)=-98,"Unknown",IF(OFFSET(AV$53,'Intermediate Data'!$BP120,0)=-99,"No spec",OFFSET(AV$53,'Intermediate Data'!$BP120,0))))</f>
        <v/>
      </c>
      <c r="BV120" s="127" t="str">
        <f ca="1">IF($BP120="","",IF(OFFSET(AW$53,'Intermediate Data'!$BP120,0)=-98,"Unknown",IF(OFFSET(AW$53,'Intermediate Data'!$BP120,0)=-99,"N/A",OFFSET(AW$53,'Intermediate Data'!$BP120,0))))</f>
        <v/>
      </c>
      <c r="BW120" s="91" t="str">
        <f ca="1">IF($BP120="","",IF(OFFSET(AX$53,'Intermediate Data'!$BP120,0)=-98,"Unknown",IF(OFFSET(AX$53,'Intermediate Data'!$BP120,0)=-99,"N/A",OFFSET(AX$53,'Intermediate Data'!$BP120,0))))</f>
        <v/>
      </c>
      <c r="BX120" s="91" t="str">
        <f ca="1">IF($BP120="","",IF(OFFSET(AY$53,'Intermediate Data'!$BP120,$AU$48)=-98,"Unknown",IF(OFFSET(AY$53,'Intermediate Data'!$BP120,$AU$48)=-99,"N/A",OFFSET(AY$53,'Intermediate Data'!$BP120,$AU$48))))</f>
        <v/>
      </c>
      <c r="BY120" s="91" t="str">
        <f ca="1">IF($BP120="","",IF(OFFSET(BD$53,'Intermediate Data'!$BP120,0)=-98,"Not published",IF(OFFSET(BD$53,'Intermediate Data'!$BP120,0)=-99,"No spec",OFFSET(BD$53,'Intermediate Data'!$BP120,0))))</f>
        <v/>
      </c>
      <c r="BZ120" s="115" t="str">
        <f ca="1">IF($BP120="","",IF(OFFSET(BE$53,'Intermediate Data'!$BP120,0)=-98,"Unknown",IF(OFFSET(BE$53,'Intermediate Data'!$BP120,0)=-99,"N/A",OFFSET(BE$53,'Intermediate Data'!$BP120,0))))</f>
        <v/>
      </c>
      <c r="CA120" s="115" t="str">
        <f ca="1">IF($BP120="","",IF(OFFSET(BF$53,'Intermediate Data'!$BP120,0)=-98,"Unknown",IF(OFFSET(BF$53,'Intermediate Data'!$BP120,0)=-99,"N/A",OFFSET(BF$53,'Intermediate Data'!$BP120,0))))</f>
        <v/>
      </c>
      <c r="CB120" s="115" t="str">
        <f ca="1">IF($BP120="","",IF(OFFSET(BG$53,'Intermediate Data'!$BP120,0)=-98,"Unknown",IF(OFFSET(BG$53,'Intermediate Data'!$BP120,0)=-99,"N/A",OFFSET(BG$53,'Intermediate Data'!$BP120,0))))</f>
        <v/>
      </c>
      <c r="CC120" s="115" t="str">
        <f ca="1">IF($BP120="","",IF(OFFSET(BH$53,'Intermediate Data'!$BP120,0)=-98,"Unknown",IF(OFFSET(BH$53,'Intermediate Data'!$BP120,0)=-99,"N/A",OFFSET(BH$53,'Intermediate Data'!$BP120,0))))</f>
        <v/>
      </c>
      <c r="CD120" s="115" t="str">
        <f ca="1">IF($BP120="","",IF(OFFSET(BI$53,'Intermediate Data'!$BP120,0)=-98,"Unknown",IF(OFFSET(BI$53,'Intermediate Data'!$BP120,0)=-99,"N/A",OFFSET(BI$53,'Intermediate Data'!$BP120,0))))</f>
        <v/>
      </c>
      <c r="CE120" s="115" t="str">
        <f ca="1">IF($BP120="","",IF(OFFSET(BJ$53,'Intermediate Data'!$BP120,0)=-98,"Unknown",IF(OFFSET(BJ$53,'Intermediate Data'!$BP120,0)=-99,"N/A",OFFSET(BJ$53,'Intermediate Data'!$BP120,0))))</f>
        <v/>
      </c>
      <c r="CF120" s="115" t="str">
        <f ca="1">IF($BP120="","",IF(OFFSET(BK$53,'Intermediate Data'!$BP120,0)=-98,"Unknown",IF(OFFSET(BK$53,'Intermediate Data'!$BP120,0)=-99,"N/A",OFFSET(BK$53,'Intermediate Data'!$BP120,0))))</f>
        <v/>
      </c>
      <c r="CG120" s="115" t="str">
        <f ca="1">IF($BP120="","",IF(OFFSET(BL$53,'Intermediate Data'!$BP120,0)=-98,"Unknown",IF(OFFSET(BL$53,'Intermediate Data'!$BP120,0)=-99,"N/A",OFFSET(BL$53,'Intermediate Data'!$BP120,0))))</f>
        <v/>
      </c>
    </row>
    <row r="121" spans="1:85" x14ac:dyDescent="0.2">
      <c r="A121" s="91" t="str">
        <f>IF(DATA!F72='Intermediate Data'!$E$46,IF(OR($E$47=$C$27,$E$46=$B$4),DATA!A72,IF($G$47=DATA!D72,DATA!A72,"")),"")</f>
        <v/>
      </c>
      <c r="B121" s="91" t="str">
        <f>IF($A121="","",DATA!CS72)</f>
        <v/>
      </c>
      <c r="C121" s="91" t="str">
        <f>IF($A121="","",DATA!B72)</f>
        <v/>
      </c>
      <c r="D121" s="91" t="str">
        <f ca="1">IF($A121="","",OFFSET(DATA!$G72,0,($D$48*5)))</f>
        <v/>
      </c>
      <c r="E121" s="91" t="str">
        <f ca="1">IF($A121="","",OFFSET(DATA!$G72,0,($D$48*5)+1))</f>
        <v/>
      </c>
      <c r="F121" s="91" t="str">
        <f ca="1">IF($A121="","",OFFSET(DATA!$G72,0,($D$48*5)+2))</f>
        <v/>
      </c>
      <c r="G121" s="91" t="str">
        <f ca="1">IF($A121="","",OFFSET(DATA!$G72,0,($D$48*5)+3))</f>
        <v/>
      </c>
      <c r="H121" s="91" t="str">
        <f ca="1">IF($A121="","",OFFSET(DATA!$G72,0,($D$48*5)+4))</f>
        <v/>
      </c>
      <c r="I121" s="91" t="str">
        <f t="shared" si="17"/>
        <v/>
      </c>
      <c r="J121" s="91" t="str">
        <f t="shared" si="18"/>
        <v/>
      </c>
      <c r="K121" s="91" t="str">
        <f ca="1">IF($A121="","",OFFSET(DATA!$AF72,0,($D$48*5)))</f>
        <v/>
      </c>
      <c r="L121" s="91" t="str">
        <f ca="1">IF($A121="","",OFFSET(DATA!$AF72,0,($D$48*5)+1))</f>
        <v/>
      </c>
      <c r="M121" s="91" t="str">
        <f ca="1">IF($A121="","",OFFSET(DATA!$AF72,0,($D$48*5)+2))</f>
        <v/>
      </c>
      <c r="N121" s="91" t="str">
        <f ca="1">IF($A121="","",OFFSET(DATA!$AF72,0,($D$48*5)+3))</f>
        <v/>
      </c>
      <c r="O121" s="91" t="str">
        <f ca="1">IF($A121="","",OFFSET(DATA!$AF72,0,($D$48*5)+4))</f>
        <v/>
      </c>
      <c r="P121" s="91" t="str">
        <f t="shared" si="19"/>
        <v/>
      </c>
      <c r="Q121" s="91" t="str">
        <f t="shared" si="20"/>
        <v/>
      </c>
      <c r="R121" s="91" t="str">
        <f>IF($A121="","",DATA!BE72)</f>
        <v/>
      </c>
      <c r="S121" s="91" t="str">
        <f>IF($A121="","",DATA!BI72)</f>
        <v/>
      </c>
      <c r="T121" s="91" t="str">
        <f t="shared" ca="1" si="21"/>
        <v/>
      </c>
      <c r="U121" s="100" t="str">
        <f t="shared" si="22"/>
        <v/>
      </c>
      <c r="V121" s="113">
        <f t="shared" ca="1" si="23"/>
        <v>-99.009899998289995</v>
      </c>
      <c r="W121" s="91">
        <f t="shared" ca="1" si="24"/>
        <v>118</v>
      </c>
      <c r="Y121" s="91" t="str">
        <f ca="1">IF($W121="","",IF(OFFSET(C$53,'Intermediate Data'!$W121,0)=-98,"Unknown",IF(OFFSET(C$53,'Intermediate Data'!$W121,0)=-99,"N/A",OFFSET(C$53,'Intermediate Data'!$W121,0))))</f>
        <v>Water pik</v>
      </c>
      <c r="Z121" s="91" t="str">
        <f ca="1">IF($W121="","",IF(OFFSET(D$53,'Intermediate Data'!$W121,0)=-98,"N/A",IF(OFFSET(D$53,'Intermediate Data'!$W121,0)=-99,"N/A",OFFSET(D$53,'Intermediate Data'!$W121,0))))</f>
        <v>N/A</v>
      </c>
      <c r="AA121" s="91" t="str">
        <f ca="1">IF($W121="","",IF(OFFSET(E$53,'Intermediate Data'!$W121,0)=-98,"N/A",IF(OFFSET(E$53,'Intermediate Data'!$W121,0)=-99,"N/A",OFFSET(E$53,'Intermediate Data'!$W121,0))))</f>
        <v>N/A</v>
      </c>
      <c r="AB121" s="91" t="str">
        <f ca="1">IF($W121="","",IF(OFFSET(F$53,'Intermediate Data'!$W121,0)=-98,"N/A",IF(OFFSET(F$53,'Intermediate Data'!$W121,0)=-99,"N/A",OFFSET(F$53,'Intermediate Data'!$W121,0))))</f>
        <v>N/A</v>
      </c>
      <c r="AC121" s="91" t="str">
        <f ca="1">IF($W121="","",IF(OFFSET(G$53,'Intermediate Data'!$W121,0)=-98,"N/A",IF(OFFSET(G$53,'Intermediate Data'!$W121,0)=-99,"N/A",OFFSET(G$53,'Intermediate Data'!$W121,0))))</f>
        <v>N/A</v>
      </c>
      <c r="AD121" s="91" t="str">
        <f ca="1">IF($W121="","",IF(OFFSET(H$53,'Intermediate Data'!$W121,0)=-98,"N/A",IF(OFFSET(H$53,'Intermediate Data'!$W121,0)=-99,"N/A",OFFSET(H$53,'Intermediate Data'!$W121,0))))</f>
        <v>N/A</v>
      </c>
      <c r="AE121" s="91" t="str">
        <f ca="1">IF($W121="","",IF(OFFSET(I$53,'Intermediate Data'!$W121,0)=-98,"N/A",IF(OFFSET(I$53,'Intermediate Data'!$W121,0)=-99,"N/A",OFFSET(I$53,'Intermediate Data'!$W121,0))))</f>
        <v>N/A</v>
      </c>
      <c r="AF121" s="91" t="str">
        <f ca="1">IF($W121="","",IF(OFFSET(J$53,'Intermediate Data'!$W121,0)=-98,"N/A",IF(OFFSET(J$53,'Intermediate Data'!$W121,0)=-99,"N/A",OFFSET(J$53,'Intermediate Data'!$W121,0))))</f>
        <v/>
      </c>
      <c r="AG121" s="91" t="str">
        <f ca="1">IF($W121="","",IF(OFFSET(K$53,'Intermediate Data'!$W121,0)=-98,"N/A",IF(OFFSET(K$53,'Intermediate Data'!$W121,0)=-99,"N/A",OFFSET(K$53,'Intermediate Data'!$W121,0))))</f>
        <v>N/A</v>
      </c>
      <c r="AH121" s="91" t="str">
        <f ca="1">IF($W121="","",IF(OFFSET(L$53,'Intermediate Data'!$W121,0)=-98,"N/A",IF(OFFSET(L$53,'Intermediate Data'!$W121,0)=-99,"N/A",OFFSET(L$53,'Intermediate Data'!$W121,0))))</f>
        <v>N/A</v>
      </c>
      <c r="AI121" s="91" t="str">
        <f ca="1">IF($W121="","",IF(OFFSET(M$53,'Intermediate Data'!$W121,0)=-98,"N/A",IF(OFFSET(M$53,'Intermediate Data'!$W121,0)=-99,"N/A",OFFSET(M$53,'Intermediate Data'!$W121,0))))</f>
        <v>N/A</v>
      </c>
      <c r="AJ121" s="91" t="str">
        <f ca="1">IF($W121="","",IF(OFFSET(N$53,'Intermediate Data'!$W121,0)=-98,"N/A",IF(OFFSET(N$53,'Intermediate Data'!$W121,0)=-99,"N/A",OFFSET(N$53,'Intermediate Data'!$W121,0))))</f>
        <v>N/A</v>
      </c>
      <c r="AK121" s="91" t="str">
        <f ca="1">IF($W121="","",IF(OFFSET(O$53,'Intermediate Data'!$W121,0)=-98,"N/A",IF(OFFSET(O$53,'Intermediate Data'!$W121,0)=-99,"N/A",OFFSET(O$53,'Intermediate Data'!$W121,0))))</f>
        <v>N/A</v>
      </c>
      <c r="AL121" s="91" t="str">
        <f ca="1">IF($W121="","",IF(OFFSET(P$53,'Intermediate Data'!$W121,0)=-98,"N/A",IF(OFFSET(P$53,'Intermediate Data'!$W121,0)=-99,"N/A",OFFSET(P$53,'Intermediate Data'!$W121,0))))</f>
        <v>N/A</v>
      </c>
      <c r="AM121" s="91" t="str">
        <f ca="1">IF($W121="","",IF(OFFSET(Q$53,'Intermediate Data'!$W121,0)=-98,"N/A",IF(OFFSET(Q$53,'Intermediate Data'!$W121,0)=-99,"N/A",OFFSET(Q$53,'Intermediate Data'!$W121,0))))</f>
        <v/>
      </c>
      <c r="AN121" s="91" t="str">
        <f ca="1">IF($W121="","",IF(OFFSET(R$53,'Intermediate Data'!$W121,0)=-98,"Not published",IF(OFFSET(R$53,'Intermediate Data'!$W121,0)=-99,"No spec",OFFSET(R$53,'Intermediate Data'!$W121,0))))</f>
        <v>No spec</v>
      </c>
      <c r="AO121" s="91" t="str">
        <f ca="1">IF($W121="","",IF(OFFSET(S$53,'Intermediate Data'!$W121,0)=-98,"Unknown",IF(OFFSET(S$53,'Intermediate Data'!$W121,0)=-99,"No spec",OFFSET(S$53,'Intermediate Data'!$W121,0))))</f>
        <v>No spec</v>
      </c>
      <c r="AR121" s="113" t="str">
        <f>IF(AND(DATA!$F72='Intermediate Data'!$AV$46,DATA!$E72="Tier 1"),IF(OR($AU$47=0,$AU$46=1),DATA!A72,IF(AND($AU$47=1,INDEX('Intermediate Data'!$AV$25:$AV$42,MATCH(DATA!$B72,'Intermediate Data'!$AU$25:$AU$42,0))=TRUE),DATA!A72,"")),"")</f>
        <v/>
      </c>
      <c r="AS121" s="113" t="str">
        <f>IF($AR121="","",DATA!B72)</f>
        <v/>
      </c>
      <c r="AT121" s="113" t="str">
        <f>IF(OR($AR121="",DATA!BF72=""),"",DATA!BF72)</f>
        <v/>
      </c>
      <c r="AU121" s="113" t="str">
        <f>IF(OR($AR121="",DATA!BH72=""),"",DATA!BH72)</f>
        <v/>
      </c>
      <c r="AV121" s="113" t="str">
        <f>IF(OR($AR121="",DATA!BI72=""),"",DATA!BI72)</f>
        <v/>
      </c>
      <c r="AW121" s="113" t="str">
        <f>IF(OR($AR121="",DATA!BJ72=""),"",DATA!BJ72)</f>
        <v/>
      </c>
      <c r="AX121" s="113" t="str">
        <f>IF(OR($AR121="",DATA!BK72=""),"",DATA!BK72)</f>
        <v/>
      </c>
      <c r="AY121" s="113" t="str">
        <f>IF($AR121="","",DATA!BO72)</f>
        <v/>
      </c>
      <c r="AZ121" s="113" t="str">
        <f>IF($AR121="","",DATA!BP72)</f>
        <v/>
      </c>
      <c r="BA121" s="113" t="str">
        <f>IF($AR121="","",DATA!BQ72)</f>
        <v/>
      </c>
      <c r="BB121" s="113" t="str">
        <f>IF($AR121="","",DATA!BR72)</f>
        <v/>
      </c>
      <c r="BC121" s="113" t="str">
        <f>IF($AR121="","",DATA!BS72)</f>
        <v/>
      </c>
      <c r="BD121" s="113" t="str">
        <f>IF($AR121="","",DATA!BE72)</f>
        <v/>
      </c>
      <c r="BE121" s="113" t="str">
        <f>IF($AR121="","",DATA!CD72)</f>
        <v/>
      </c>
      <c r="BF121" s="113" t="str">
        <f>IF($AR121="","",DATA!CF72)</f>
        <v/>
      </c>
      <c r="BG121" s="113" t="str">
        <f>IF($AR121="","",DATA!CG72)</f>
        <v/>
      </c>
      <c r="BH121" s="113" t="str">
        <f>IF($AR121="","",DATA!CI72)</f>
        <v/>
      </c>
      <c r="BI121" s="113" t="str">
        <f>IF($AR121="","",DATA!CK72)</f>
        <v/>
      </c>
      <c r="BJ121" s="179" t="str">
        <f>IF($AR121="","",DATA!CL72)</f>
        <v/>
      </c>
      <c r="BK121" s="179" t="str">
        <f>IF($AR121="","",DATA!CN72)</f>
        <v/>
      </c>
      <c r="BL121" s="114" t="str">
        <f t="shared" si="25"/>
        <v/>
      </c>
      <c r="BM121" s="91" t="str">
        <f t="shared" ca="1" si="16"/>
        <v/>
      </c>
      <c r="BN121" s="100" t="str">
        <f t="shared" si="26"/>
        <v/>
      </c>
      <c r="BO121" s="91" t="str">
        <f t="shared" ca="1" si="27"/>
        <v/>
      </c>
      <c r="BP121" s="91" t="str">
        <f t="shared" ca="1" si="28"/>
        <v/>
      </c>
      <c r="BR121" s="91" t="str">
        <f ca="1">IF($BP121="","",IF(OFFSET(AS$53,'Intermediate Data'!$BP121,0)=-98,"Unknown",IF(OFFSET(AS$53,'Intermediate Data'!$BP121,0)=-99,"N/A",OFFSET(AS$53,'Intermediate Data'!$BP121,0))))</f>
        <v/>
      </c>
      <c r="BS121" s="91" t="str">
        <f ca="1">IF($BP121="","",IF(OFFSET(AT$53,'Intermediate Data'!$BP121,0)=-98,"Not collected",IF(OFFSET(AT$53,'Intermediate Data'!$BP121,0)=-99,"N/A",OFFSET(AT$53,'Intermediate Data'!$BP121,0))))</f>
        <v/>
      </c>
      <c r="BT121" s="91" t="str">
        <f ca="1">IF($BP121="","",IF(OFFSET(AU$53,'Intermediate Data'!$BP121,0)=-98,"Unknown",IF(OFFSET(AU$53,'Intermediate Data'!$BP121,0)=-99,"N/A",OFFSET(AU$53,'Intermediate Data'!$BP121,0))))</f>
        <v/>
      </c>
      <c r="BU121" s="127" t="str">
        <f ca="1">IF($BP121="","",IF(OFFSET(AV$53,'Intermediate Data'!$BP121,0)=-98,"Unknown",IF(OFFSET(AV$53,'Intermediate Data'!$BP121,0)=-99,"No spec",OFFSET(AV$53,'Intermediate Data'!$BP121,0))))</f>
        <v/>
      </c>
      <c r="BV121" s="127" t="str">
        <f ca="1">IF($BP121="","",IF(OFFSET(AW$53,'Intermediate Data'!$BP121,0)=-98,"Unknown",IF(OFFSET(AW$53,'Intermediate Data'!$BP121,0)=-99,"N/A",OFFSET(AW$53,'Intermediate Data'!$BP121,0))))</f>
        <v/>
      </c>
      <c r="BW121" s="91" t="str">
        <f ca="1">IF($BP121="","",IF(OFFSET(AX$53,'Intermediate Data'!$BP121,0)=-98,"Unknown",IF(OFFSET(AX$53,'Intermediate Data'!$BP121,0)=-99,"N/A",OFFSET(AX$53,'Intermediate Data'!$BP121,0))))</f>
        <v/>
      </c>
      <c r="BX121" s="91" t="str">
        <f ca="1">IF($BP121="","",IF(OFFSET(AY$53,'Intermediate Data'!$BP121,$AU$48)=-98,"Unknown",IF(OFFSET(AY$53,'Intermediate Data'!$BP121,$AU$48)=-99,"N/A",OFFSET(AY$53,'Intermediate Data'!$BP121,$AU$48))))</f>
        <v/>
      </c>
      <c r="BY121" s="91" t="str">
        <f ca="1">IF($BP121="","",IF(OFFSET(BD$53,'Intermediate Data'!$BP121,0)=-98,"Not published",IF(OFFSET(BD$53,'Intermediate Data'!$BP121,0)=-99,"No spec",OFFSET(BD$53,'Intermediate Data'!$BP121,0))))</f>
        <v/>
      </c>
      <c r="BZ121" s="115" t="str">
        <f ca="1">IF($BP121="","",IF(OFFSET(BE$53,'Intermediate Data'!$BP121,0)=-98,"Unknown",IF(OFFSET(BE$53,'Intermediate Data'!$BP121,0)=-99,"N/A",OFFSET(BE$53,'Intermediate Data'!$BP121,0))))</f>
        <v/>
      </c>
      <c r="CA121" s="115" t="str">
        <f ca="1">IF($BP121="","",IF(OFFSET(BF$53,'Intermediate Data'!$BP121,0)=-98,"Unknown",IF(OFFSET(BF$53,'Intermediate Data'!$BP121,0)=-99,"N/A",OFFSET(BF$53,'Intermediate Data'!$BP121,0))))</f>
        <v/>
      </c>
      <c r="CB121" s="115" t="str">
        <f ca="1">IF($BP121="","",IF(OFFSET(BG$53,'Intermediate Data'!$BP121,0)=-98,"Unknown",IF(OFFSET(BG$53,'Intermediate Data'!$BP121,0)=-99,"N/A",OFFSET(BG$53,'Intermediate Data'!$BP121,0))))</f>
        <v/>
      </c>
      <c r="CC121" s="115" t="str">
        <f ca="1">IF($BP121="","",IF(OFFSET(BH$53,'Intermediate Data'!$BP121,0)=-98,"Unknown",IF(OFFSET(BH$53,'Intermediate Data'!$BP121,0)=-99,"N/A",OFFSET(BH$53,'Intermediate Data'!$BP121,0))))</f>
        <v/>
      </c>
      <c r="CD121" s="115" t="str">
        <f ca="1">IF($BP121="","",IF(OFFSET(BI$53,'Intermediate Data'!$BP121,0)=-98,"Unknown",IF(OFFSET(BI$53,'Intermediate Data'!$BP121,0)=-99,"N/A",OFFSET(BI$53,'Intermediate Data'!$BP121,0))))</f>
        <v/>
      </c>
      <c r="CE121" s="115" t="str">
        <f ca="1">IF($BP121="","",IF(OFFSET(BJ$53,'Intermediate Data'!$BP121,0)=-98,"Unknown",IF(OFFSET(BJ$53,'Intermediate Data'!$BP121,0)=-99,"N/A",OFFSET(BJ$53,'Intermediate Data'!$BP121,0))))</f>
        <v/>
      </c>
      <c r="CF121" s="115" t="str">
        <f ca="1">IF($BP121="","",IF(OFFSET(BK$53,'Intermediate Data'!$BP121,0)=-98,"Unknown",IF(OFFSET(BK$53,'Intermediate Data'!$BP121,0)=-99,"N/A",OFFSET(BK$53,'Intermediate Data'!$BP121,0))))</f>
        <v/>
      </c>
      <c r="CG121" s="115" t="str">
        <f ca="1">IF($BP121="","",IF(OFFSET(BL$53,'Intermediate Data'!$BP121,0)=-98,"Unknown",IF(OFFSET(BL$53,'Intermediate Data'!$BP121,0)=-99,"N/A",OFFSET(BL$53,'Intermediate Data'!$BP121,0))))</f>
        <v/>
      </c>
    </row>
    <row r="122" spans="1:85" x14ac:dyDescent="0.2">
      <c r="A122" s="91">
        <f>IF(DATA!F73='Intermediate Data'!$E$46,IF(OR($E$47=$C$27,$E$46=$B$4),DATA!A73,IF($G$47=DATA!D73,DATA!A73,"")),"")</f>
        <v>69</v>
      </c>
      <c r="B122" s="91">
        <f>IF($A122="","",DATA!CS73)</f>
        <v>126</v>
      </c>
      <c r="C122" s="91" t="str">
        <f>IF($A122="","",DATA!B73)</f>
        <v>Ceiling fan</v>
      </c>
      <c r="D122" s="91">
        <f ca="1">IF($A122="","",OFFSET(DATA!$G73,0,($D$48*5)))</f>
        <v>-99</v>
      </c>
      <c r="E122" s="91">
        <f ca="1">IF($A122="","",OFFSET(DATA!$G73,0,($D$48*5)+1))</f>
        <v>0.54472503026679209</v>
      </c>
      <c r="F122" s="91">
        <f ca="1">IF($A122="","",OFFSET(DATA!$G73,0,($D$48*5)+2))</f>
        <v>-99</v>
      </c>
      <c r="G122" s="91">
        <f ca="1">IF($A122="","",OFFSET(DATA!$G73,0,($D$48*5)+3))</f>
        <v>0.56739042252992744</v>
      </c>
      <c r="H122" s="91">
        <f ca="1">IF($A122="","",OFFSET(DATA!$G73,0,($D$48*5)+4))</f>
        <v>-99</v>
      </c>
      <c r="I122" s="91">
        <f t="shared" ca="1" si="17"/>
        <v>0.56739042252992744</v>
      </c>
      <c r="J122" s="91" t="str">
        <f t="shared" ca="1" si="18"/>
        <v>RASS</v>
      </c>
      <c r="K122" s="91">
        <f ca="1">IF($A122="","",OFFSET(DATA!$AF73,0,($D$48*5)))</f>
        <v>-99</v>
      </c>
      <c r="L122" s="91">
        <f ca="1">IF($A122="","",OFFSET(DATA!$AF73,0,($D$48*5)+1))</f>
        <v>1.032643385886048</v>
      </c>
      <c r="M122" s="91">
        <f ca="1">IF($A122="","",OFFSET(DATA!$AF73,0,($D$48*5)+2))</f>
        <v>-99</v>
      </c>
      <c r="N122" s="91">
        <f ca="1">IF($A122="","",OFFSET(DATA!$AF73,0,($D$48*5)+3))</f>
        <v>1.1281365978062037</v>
      </c>
      <c r="O122" s="91">
        <f ca="1">IF($A122="","",OFFSET(DATA!$AF73,0,($D$48*5)+4))</f>
        <v>-99</v>
      </c>
      <c r="P122" s="91">
        <f t="shared" ca="1" si="19"/>
        <v>1.1281365978062037</v>
      </c>
      <c r="Q122" s="91" t="str">
        <f t="shared" ca="1" si="20"/>
        <v>RASS</v>
      </c>
      <c r="R122" s="91">
        <f>IF($A122="","",DATA!BE73)</f>
        <v>0.19</v>
      </c>
      <c r="S122" s="91">
        <f>IF($A122="","",DATA!BI73)</f>
        <v>165</v>
      </c>
      <c r="T122" s="91">
        <f t="shared" ca="1" si="21"/>
        <v>0.56739042252992744</v>
      </c>
      <c r="U122" s="100">
        <f t="shared" ca="1" si="22"/>
        <v>0.56247882660851767</v>
      </c>
      <c r="V122" s="113">
        <f t="shared" ca="1" si="23"/>
        <v>-99.0098999983</v>
      </c>
      <c r="W122" s="91">
        <f t="shared" ca="1" si="24"/>
        <v>117</v>
      </c>
      <c r="Y122" s="91" t="str">
        <f ca="1">IF($W122="","",IF(OFFSET(C$53,'Intermediate Data'!$W122,0)=-98,"Unknown",IF(OFFSET(C$53,'Intermediate Data'!$W122,0)=-99,"N/A",OFFSET(C$53,'Intermediate Data'!$W122,0))))</f>
        <v>Towel warmer</v>
      </c>
      <c r="Z122" s="91" t="str">
        <f ca="1">IF($W122="","",IF(OFFSET(D$53,'Intermediate Data'!$W122,0)=-98,"N/A",IF(OFFSET(D$53,'Intermediate Data'!$W122,0)=-99,"N/A",OFFSET(D$53,'Intermediate Data'!$W122,0))))</f>
        <v>N/A</v>
      </c>
      <c r="AA122" s="91" t="str">
        <f ca="1">IF($W122="","",IF(OFFSET(E$53,'Intermediate Data'!$W122,0)=-98,"N/A",IF(OFFSET(E$53,'Intermediate Data'!$W122,0)=-99,"N/A",OFFSET(E$53,'Intermediate Data'!$W122,0))))</f>
        <v>N/A</v>
      </c>
      <c r="AB122" s="91" t="str">
        <f ca="1">IF($W122="","",IF(OFFSET(F$53,'Intermediate Data'!$W122,0)=-98,"N/A",IF(OFFSET(F$53,'Intermediate Data'!$W122,0)=-99,"N/A",OFFSET(F$53,'Intermediate Data'!$W122,0))))</f>
        <v>N/A</v>
      </c>
      <c r="AC122" s="91" t="str">
        <f ca="1">IF($W122="","",IF(OFFSET(G$53,'Intermediate Data'!$W122,0)=-98,"N/A",IF(OFFSET(G$53,'Intermediate Data'!$W122,0)=-99,"N/A",OFFSET(G$53,'Intermediate Data'!$W122,0))))</f>
        <v>N/A</v>
      </c>
      <c r="AD122" s="91" t="str">
        <f ca="1">IF($W122="","",IF(OFFSET(H$53,'Intermediate Data'!$W122,0)=-98,"N/A",IF(OFFSET(H$53,'Intermediate Data'!$W122,0)=-99,"N/A",OFFSET(H$53,'Intermediate Data'!$W122,0))))</f>
        <v>N/A</v>
      </c>
      <c r="AE122" s="91" t="str">
        <f ca="1">IF($W122="","",IF(OFFSET(I$53,'Intermediate Data'!$W122,0)=-98,"N/A",IF(OFFSET(I$53,'Intermediate Data'!$W122,0)=-99,"N/A",OFFSET(I$53,'Intermediate Data'!$W122,0))))</f>
        <v>N/A</v>
      </c>
      <c r="AF122" s="91" t="str">
        <f ca="1">IF($W122="","",IF(OFFSET(J$53,'Intermediate Data'!$W122,0)=-98,"N/A",IF(OFFSET(J$53,'Intermediate Data'!$W122,0)=-99,"N/A",OFFSET(J$53,'Intermediate Data'!$W122,0))))</f>
        <v/>
      </c>
      <c r="AG122" s="91" t="str">
        <f ca="1">IF($W122="","",IF(OFFSET(K$53,'Intermediate Data'!$W122,0)=-98,"N/A",IF(OFFSET(K$53,'Intermediate Data'!$W122,0)=-99,"N/A",OFFSET(K$53,'Intermediate Data'!$W122,0))))</f>
        <v>N/A</v>
      </c>
      <c r="AH122" s="91" t="str">
        <f ca="1">IF($W122="","",IF(OFFSET(L$53,'Intermediate Data'!$W122,0)=-98,"N/A",IF(OFFSET(L$53,'Intermediate Data'!$W122,0)=-99,"N/A",OFFSET(L$53,'Intermediate Data'!$W122,0))))</f>
        <v>N/A</v>
      </c>
      <c r="AI122" s="91" t="str">
        <f ca="1">IF($W122="","",IF(OFFSET(M$53,'Intermediate Data'!$W122,0)=-98,"N/A",IF(OFFSET(M$53,'Intermediate Data'!$W122,0)=-99,"N/A",OFFSET(M$53,'Intermediate Data'!$W122,0))))</f>
        <v>N/A</v>
      </c>
      <c r="AJ122" s="91" t="str">
        <f ca="1">IF($W122="","",IF(OFFSET(N$53,'Intermediate Data'!$W122,0)=-98,"N/A",IF(OFFSET(N$53,'Intermediate Data'!$W122,0)=-99,"N/A",OFFSET(N$53,'Intermediate Data'!$W122,0))))</f>
        <v>N/A</v>
      </c>
      <c r="AK122" s="91" t="str">
        <f ca="1">IF($W122="","",IF(OFFSET(O$53,'Intermediate Data'!$W122,0)=-98,"N/A",IF(OFFSET(O$53,'Intermediate Data'!$W122,0)=-99,"N/A",OFFSET(O$53,'Intermediate Data'!$W122,0))))</f>
        <v>N/A</v>
      </c>
      <c r="AL122" s="91" t="str">
        <f ca="1">IF($W122="","",IF(OFFSET(P$53,'Intermediate Data'!$W122,0)=-98,"N/A",IF(OFFSET(P$53,'Intermediate Data'!$W122,0)=-99,"N/A",OFFSET(P$53,'Intermediate Data'!$W122,0))))</f>
        <v>N/A</v>
      </c>
      <c r="AM122" s="91" t="str">
        <f ca="1">IF($W122="","",IF(OFFSET(Q$53,'Intermediate Data'!$W122,0)=-98,"N/A",IF(OFFSET(Q$53,'Intermediate Data'!$W122,0)=-99,"N/A",OFFSET(Q$53,'Intermediate Data'!$W122,0))))</f>
        <v/>
      </c>
      <c r="AN122" s="91" t="str">
        <f ca="1">IF($W122="","",IF(OFFSET(R$53,'Intermediate Data'!$W122,0)=-98,"Not published",IF(OFFSET(R$53,'Intermediate Data'!$W122,0)=-99,"No spec",OFFSET(R$53,'Intermediate Data'!$W122,0))))</f>
        <v>No spec</v>
      </c>
      <c r="AO122" s="91" t="str">
        <f ca="1">IF($W122="","",IF(OFFSET(S$53,'Intermediate Data'!$W122,0)=-98,"Unknown",IF(OFFSET(S$53,'Intermediate Data'!$W122,0)=-99,"No spec",OFFSET(S$53,'Intermediate Data'!$W122,0))))</f>
        <v>No spec</v>
      </c>
      <c r="AR122" s="113" t="str">
        <f>IF(AND(DATA!$F73='Intermediate Data'!$AV$46,DATA!$E73="Tier 1"),IF(OR($AU$47=0,$AU$46=1),DATA!A73,IF(AND($AU$47=1,INDEX('Intermediate Data'!$AV$25:$AV$42,MATCH(DATA!$B73,'Intermediate Data'!$AU$25:$AU$42,0))=TRUE),DATA!A73,"")),"")</f>
        <v/>
      </c>
      <c r="AS122" s="113" t="str">
        <f>IF($AR122="","",DATA!B73)</f>
        <v/>
      </c>
      <c r="AT122" s="113" t="str">
        <f>IF(OR($AR122="",DATA!BF73=""),"",DATA!BF73)</f>
        <v/>
      </c>
      <c r="AU122" s="113" t="str">
        <f>IF(OR($AR122="",DATA!BH73=""),"",DATA!BH73)</f>
        <v/>
      </c>
      <c r="AV122" s="113" t="str">
        <f>IF(OR($AR122="",DATA!BI73=""),"",DATA!BI73)</f>
        <v/>
      </c>
      <c r="AW122" s="113" t="str">
        <f>IF(OR($AR122="",DATA!BJ73=""),"",DATA!BJ73)</f>
        <v/>
      </c>
      <c r="AX122" s="113" t="str">
        <f>IF(OR($AR122="",DATA!BK73=""),"",DATA!BK73)</f>
        <v/>
      </c>
      <c r="AY122" s="113" t="str">
        <f>IF($AR122="","",DATA!BO73)</f>
        <v/>
      </c>
      <c r="AZ122" s="113" t="str">
        <f>IF($AR122="","",DATA!BP73)</f>
        <v/>
      </c>
      <c r="BA122" s="113" t="str">
        <f>IF($AR122="","",DATA!BQ73)</f>
        <v/>
      </c>
      <c r="BB122" s="113" t="str">
        <f>IF($AR122="","",DATA!BR73)</f>
        <v/>
      </c>
      <c r="BC122" s="113" t="str">
        <f>IF($AR122="","",DATA!BS73)</f>
        <v/>
      </c>
      <c r="BD122" s="113" t="str">
        <f>IF($AR122="","",DATA!BE73)</f>
        <v/>
      </c>
      <c r="BE122" s="113" t="str">
        <f>IF($AR122="","",DATA!CD73)</f>
        <v/>
      </c>
      <c r="BF122" s="113" t="str">
        <f>IF($AR122="","",DATA!CF73)</f>
        <v/>
      </c>
      <c r="BG122" s="113" t="str">
        <f>IF($AR122="","",DATA!CG73)</f>
        <v/>
      </c>
      <c r="BH122" s="113" t="str">
        <f>IF($AR122="","",DATA!CI73)</f>
        <v/>
      </c>
      <c r="BI122" s="113" t="str">
        <f>IF($AR122="","",DATA!CK73)</f>
        <v/>
      </c>
      <c r="BJ122" s="179" t="str">
        <f>IF($AR122="","",DATA!CL73)</f>
        <v/>
      </c>
      <c r="BK122" s="179" t="str">
        <f>IF($AR122="","",DATA!CN73)</f>
        <v/>
      </c>
      <c r="BL122" s="114" t="str">
        <f t="shared" si="25"/>
        <v/>
      </c>
      <c r="BM122" s="91" t="str">
        <f t="shared" ca="1" si="16"/>
        <v/>
      </c>
      <c r="BN122" s="100" t="str">
        <f t="shared" si="26"/>
        <v/>
      </c>
      <c r="BO122" s="91" t="str">
        <f t="shared" ca="1" si="27"/>
        <v/>
      </c>
      <c r="BP122" s="91" t="str">
        <f t="shared" ca="1" si="28"/>
        <v/>
      </c>
      <c r="BR122" s="91" t="str">
        <f ca="1">IF($BP122="","",IF(OFFSET(AS$53,'Intermediate Data'!$BP122,0)=-98,"Unknown",IF(OFFSET(AS$53,'Intermediate Data'!$BP122,0)=-99,"N/A",OFFSET(AS$53,'Intermediate Data'!$BP122,0))))</f>
        <v/>
      </c>
      <c r="BS122" s="91" t="str">
        <f ca="1">IF($BP122="","",IF(OFFSET(AT$53,'Intermediate Data'!$BP122,0)=-98,"Not collected",IF(OFFSET(AT$53,'Intermediate Data'!$BP122,0)=-99,"N/A",OFFSET(AT$53,'Intermediate Data'!$BP122,0))))</f>
        <v/>
      </c>
      <c r="BT122" s="91" t="str">
        <f ca="1">IF($BP122="","",IF(OFFSET(AU$53,'Intermediate Data'!$BP122,0)=-98,"Unknown",IF(OFFSET(AU$53,'Intermediate Data'!$BP122,0)=-99,"N/A",OFFSET(AU$53,'Intermediate Data'!$BP122,0))))</f>
        <v/>
      </c>
      <c r="BU122" s="127" t="str">
        <f ca="1">IF($BP122="","",IF(OFFSET(AV$53,'Intermediate Data'!$BP122,0)=-98,"Unknown",IF(OFFSET(AV$53,'Intermediate Data'!$BP122,0)=-99,"No spec",OFFSET(AV$53,'Intermediate Data'!$BP122,0))))</f>
        <v/>
      </c>
      <c r="BV122" s="127" t="str">
        <f ca="1">IF($BP122="","",IF(OFFSET(AW$53,'Intermediate Data'!$BP122,0)=-98,"Unknown",IF(OFFSET(AW$53,'Intermediate Data'!$BP122,0)=-99,"N/A",OFFSET(AW$53,'Intermediate Data'!$BP122,0))))</f>
        <v/>
      </c>
      <c r="BW122" s="91" t="str">
        <f ca="1">IF($BP122="","",IF(OFFSET(AX$53,'Intermediate Data'!$BP122,0)=-98,"Unknown",IF(OFFSET(AX$53,'Intermediate Data'!$BP122,0)=-99,"N/A",OFFSET(AX$53,'Intermediate Data'!$BP122,0))))</f>
        <v/>
      </c>
      <c r="BX122" s="91" t="str">
        <f ca="1">IF($BP122="","",IF(OFFSET(AY$53,'Intermediate Data'!$BP122,$AU$48)=-98,"Unknown",IF(OFFSET(AY$53,'Intermediate Data'!$BP122,$AU$48)=-99,"N/A",OFFSET(AY$53,'Intermediate Data'!$BP122,$AU$48))))</f>
        <v/>
      </c>
      <c r="BY122" s="91" t="str">
        <f ca="1">IF($BP122="","",IF(OFFSET(BD$53,'Intermediate Data'!$BP122,0)=-98,"Not published",IF(OFFSET(BD$53,'Intermediate Data'!$BP122,0)=-99,"No spec",OFFSET(BD$53,'Intermediate Data'!$BP122,0))))</f>
        <v/>
      </c>
      <c r="BZ122" s="115" t="str">
        <f ca="1">IF($BP122="","",IF(OFFSET(BE$53,'Intermediate Data'!$BP122,0)=-98,"Unknown",IF(OFFSET(BE$53,'Intermediate Data'!$BP122,0)=-99,"N/A",OFFSET(BE$53,'Intermediate Data'!$BP122,0))))</f>
        <v/>
      </c>
      <c r="CA122" s="115" t="str">
        <f ca="1">IF($BP122="","",IF(OFFSET(BF$53,'Intermediate Data'!$BP122,0)=-98,"Unknown",IF(OFFSET(BF$53,'Intermediate Data'!$BP122,0)=-99,"N/A",OFFSET(BF$53,'Intermediate Data'!$BP122,0))))</f>
        <v/>
      </c>
      <c r="CB122" s="115" t="str">
        <f ca="1">IF($BP122="","",IF(OFFSET(BG$53,'Intermediate Data'!$BP122,0)=-98,"Unknown",IF(OFFSET(BG$53,'Intermediate Data'!$BP122,0)=-99,"N/A",OFFSET(BG$53,'Intermediate Data'!$BP122,0))))</f>
        <v/>
      </c>
      <c r="CC122" s="115" t="str">
        <f ca="1">IF($BP122="","",IF(OFFSET(BH$53,'Intermediate Data'!$BP122,0)=-98,"Unknown",IF(OFFSET(BH$53,'Intermediate Data'!$BP122,0)=-99,"N/A",OFFSET(BH$53,'Intermediate Data'!$BP122,0))))</f>
        <v/>
      </c>
      <c r="CD122" s="115" t="str">
        <f ca="1">IF($BP122="","",IF(OFFSET(BI$53,'Intermediate Data'!$BP122,0)=-98,"Unknown",IF(OFFSET(BI$53,'Intermediate Data'!$BP122,0)=-99,"N/A",OFFSET(BI$53,'Intermediate Data'!$BP122,0))))</f>
        <v/>
      </c>
      <c r="CE122" s="115" t="str">
        <f ca="1">IF($BP122="","",IF(OFFSET(BJ$53,'Intermediate Data'!$BP122,0)=-98,"Unknown",IF(OFFSET(BJ$53,'Intermediate Data'!$BP122,0)=-99,"N/A",OFFSET(BJ$53,'Intermediate Data'!$BP122,0))))</f>
        <v/>
      </c>
      <c r="CF122" s="115" t="str">
        <f ca="1">IF($BP122="","",IF(OFFSET(BK$53,'Intermediate Data'!$BP122,0)=-98,"Unknown",IF(OFFSET(BK$53,'Intermediate Data'!$BP122,0)=-99,"N/A",OFFSET(BK$53,'Intermediate Data'!$BP122,0))))</f>
        <v/>
      </c>
      <c r="CG122" s="115" t="str">
        <f ca="1">IF($BP122="","",IF(OFFSET(BL$53,'Intermediate Data'!$BP122,0)=-98,"Unknown",IF(OFFSET(BL$53,'Intermediate Data'!$BP122,0)=-99,"N/A",OFFSET(BL$53,'Intermediate Data'!$BP122,0))))</f>
        <v/>
      </c>
    </row>
    <row r="123" spans="1:85" x14ac:dyDescent="0.2">
      <c r="A123" s="91">
        <f>IF(DATA!F74='Intermediate Data'!$E$46,IF(OR($E$47=$C$27,$E$46=$B$4),DATA!A74,IF($G$47=DATA!D74,DATA!A74,"")),"")</f>
        <v>70</v>
      </c>
      <c r="B123" s="91">
        <f>IF($A123="","",DATA!CS74)</f>
        <v>124</v>
      </c>
      <c r="C123" s="91" t="str">
        <f>IF($A123="","",DATA!B74)</f>
        <v>Central AC</v>
      </c>
      <c r="D123" s="91">
        <f ca="1">IF($A123="","",OFFSET(DATA!$G74,0,($D$48*5)))</f>
        <v>0.29399999999999998</v>
      </c>
      <c r="E123" s="91">
        <f ca="1">IF($A123="","",OFFSET(DATA!$G74,0,($D$48*5)+1))</f>
        <v>0.45629088951766317</v>
      </c>
      <c r="F123" s="91">
        <f ca="1">IF($A123="","",OFFSET(DATA!$G74,0,($D$48*5)+2))</f>
        <v>-98</v>
      </c>
      <c r="G123" s="91">
        <f ca="1">IF($A123="","",OFFSET(DATA!$G74,0,($D$48*5)+3))</f>
        <v>0.5441207733508614</v>
      </c>
      <c r="H123" s="91">
        <f ca="1">IF($A123="","",OFFSET(DATA!$G74,0,($D$48*5)+4))</f>
        <v>-99</v>
      </c>
      <c r="I123" s="91">
        <f t="shared" ca="1" si="17"/>
        <v>0.5441207733508614</v>
      </c>
      <c r="J123" s="91" t="str">
        <f t="shared" ca="1" si="18"/>
        <v>RASS</v>
      </c>
      <c r="K123" s="91">
        <f ca="1">IF($A123="","",OFFSET(DATA!$AF74,0,($D$48*5)))</f>
        <v>-99</v>
      </c>
      <c r="L123" s="91">
        <f ca="1">IF($A123="","",OFFSET(DATA!$AF74,0,($D$48*5)+1))</f>
        <v>0.47891956990484952</v>
      </c>
      <c r="M123" s="91">
        <f ca="1">IF($A123="","",OFFSET(DATA!$AF74,0,($D$48*5)+2))</f>
        <v>-99</v>
      </c>
      <c r="N123" s="91">
        <f ca="1">IF($A123="","",OFFSET(DATA!$AF74,0,($D$48*5)+3))</f>
        <v>0.57346727671045294</v>
      </c>
      <c r="O123" s="91">
        <f ca="1">IF($A123="","",OFFSET(DATA!$AF74,0,($D$48*5)+4))</f>
        <v>-99</v>
      </c>
      <c r="P123" s="91">
        <f t="shared" ca="1" si="19"/>
        <v>0.57346727671045294</v>
      </c>
      <c r="Q123" s="91" t="str">
        <f t="shared" ca="1" si="20"/>
        <v>RASS</v>
      </c>
      <c r="R123" s="91">
        <f>IF($A123="","",DATA!BE74)</f>
        <v>-99</v>
      </c>
      <c r="S123" s="91">
        <f>IF($A123="","",DATA!BI74)</f>
        <v>440</v>
      </c>
      <c r="T123" s="91">
        <f t="shared" ca="1" si="21"/>
        <v>0.5441207733508614</v>
      </c>
      <c r="U123" s="100">
        <f t="shared" ca="1" si="22"/>
        <v>0.53920674377368971</v>
      </c>
      <c r="V123" s="113">
        <f t="shared" ca="1" si="23"/>
        <v>-99.009899998310004</v>
      </c>
      <c r="W123" s="91">
        <f t="shared" ca="1" si="24"/>
        <v>116</v>
      </c>
      <c r="Y123" s="91" t="str">
        <f ca="1">IF($W123="","",IF(OFFSET(C$53,'Intermediate Data'!$W123,0)=-98,"Unknown",IF(OFFSET(C$53,'Intermediate Data'!$W123,0)=-99,"N/A",OFFSET(C$53,'Intermediate Data'!$W123,0))))</f>
        <v>Tooth brush</v>
      </c>
      <c r="Z123" s="91" t="str">
        <f ca="1">IF($W123="","",IF(OFFSET(D$53,'Intermediate Data'!$W123,0)=-98,"N/A",IF(OFFSET(D$53,'Intermediate Data'!$W123,0)=-99,"N/A",OFFSET(D$53,'Intermediate Data'!$W123,0))))</f>
        <v>N/A</v>
      </c>
      <c r="AA123" s="91" t="str">
        <f ca="1">IF($W123="","",IF(OFFSET(E$53,'Intermediate Data'!$W123,0)=-98,"N/A",IF(OFFSET(E$53,'Intermediate Data'!$W123,0)=-99,"N/A",OFFSET(E$53,'Intermediate Data'!$W123,0))))</f>
        <v>N/A</v>
      </c>
      <c r="AB123" s="91" t="str">
        <f ca="1">IF($W123="","",IF(OFFSET(F$53,'Intermediate Data'!$W123,0)=-98,"N/A",IF(OFFSET(F$53,'Intermediate Data'!$W123,0)=-99,"N/A",OFFSET(F$53,'Intermediate Data'!$W123,0))))</f>
        <v>N/A</v>
      </c>
      <c r="AC123" s="91" t="str">
        <f ca="1">IF($W123="","",IF(OFFSET(G$53,'Intermediate Data'!$W123,0)=-98,"N/A",IF(OFFSET(G$53,'Intermediate Data'!$W123,0)=-99,"N/A",OFFSET(G$53,'Intermediate Data'!$W123,0))))</f>
        <v>N/A</v>
      </c>
      <c r="AD123" s="91" t="str">
        <f ca="1">IF($W123="","",IF(OFFSET(H$53,'Intermediate Data'!$W123,0)=-98,"N/A",IF(OFFSET(H$53,'Intermediate Data'!$W123,0)=-99,"N/A",OFFSET(H$53,'Intermediate Data'!$W123,0))))</f>
        <v>N/A</v>
      </c>
      <c r="AE123" s="91" t="str">
        <f ca="1">IF($W123="","",IF(OFFSET(I$53,'Intermediate Data'!$W123,0)=-98,"N/A",IF(OFFSET(I$53,'Intermediate Data'!$W123,0)=-99,"N/A",OFFSET(I$53,'Intermediate Data'!$W123,0))))</f>
        <v>N/A</v>
      </c>
      <c r="AF123" s="91" t="str">
        <f ca="1">IF($W123="","",IF(OFFSET(J$53,'Intermediate Data'!$W123,0)=-98,"N/A",IF(OFFSET(J$53,'Intermediate Data'!$W123,0)=-99,"N/A",OFFSET(J$53,'Intermediate Data'!$W123,0))))</f>
        <v/>
      </c>
      <c r="AG123" s="91" t="str">
        <f ca="1">IF($W123="","",IF(OFFSET(K$53,'Intermediate Data'!$W123,0)=-98,"N/A",IF(OFFSET(K$53,'Intermediate Data'!$W123,0)=-99,"N/A",OFFSET(K$53,'Intermediate Data'!$W123,0))))</f>
        <v>N/A</v>
      </c>
      <c r="AH123" s="91" t="str">
        <f ca="1">IF($W123="","",IF(OFFSET(L$53,'Intermediate Data'!$W123,0)=-98,"N/A",IF(OFFSET(L$53,'Intermediate Data'!$W123,0)=-99,"N/A",OFFSET(L$53,'Intermediate Data'!$W123,0))))</f>
        <v>N/A</v>
      </c>
      <c r="AI123" s="91" t="str">
        <f ca="1">IF($W123="","",IF(OFFSET(M$53,'Intermediate Data'!$W123,0)=-98,"N/A",IF(OFFSET(M$53,'Intermediate Data'!$W123,0)=-99,"N/A",OFFSET(M$53,'Intermediate Data'!$W123,0))))</f>
        <v>N/A</v>
      </c>
      <c r="AJ123" s="91" t="str">
        <f ca="1">IF($W123="","",IF(OFFSET(N$53,'Intermediate Data'!$W123,0)=-98,"N/A",IF(OFFSET(N$53,'Intermediate Data'!$W123,0)=-99,"N/A",OFFSET(N$53,'Intermediate Data'!$W123,0))))</f>
        <v>N/A</v>
      </c>
      <c r="AK123" s="91" t="str">
        <f ca="1">IF($W123="","",IF(OFFSET(O$53,'Intermediate Data'!$W123,0)=-98,"N/A",IF(OFFSET(O$53,'Intermediate Data'!$W123,0)=-99,"N/A",OFFSET(O$53,'Intermediate Data'!$W123,0))))</f>
        <v>N/A</v>
      </c>
      <c r="AL123" s="91" t="str">
        <f ca="1">IF($W123="","",IF(OFFSET(P$53,'Intermediate Data'!$W123,0)=-98,"N/A",IF(OFFSET(P$53,'Intermediate Data'!$W123,0)=-99,"N/A",OFFSET(P$53,'Intermediate Data'!$W123,0))))</f>
        <v>N/A</v>
      </c>
      <c r="AM123" s="91" t="str">
        <f ca="1">IF($W123="","",IF(OFFSET(Q$53,'Intermediate Data'!$W123,0)=-98,"N/A",IF(OFFSET(Q$53,'Intermediate Data'!$W123,0)=-99,"N/A",OFFSET(Q$53,'Intermediate Data'!$W123,0))))</f>
        <v/>
      </c>
      <c r="AN123" s="91">
        <f ca="1">IF($W123="","",IF(OFFSET(R$53,'Intermediate Data'!$W123,0)=-98,"Not published",IF(OFFSET(R$53,'Intermediate Data'!$W123,0)=-99,"No spec",OFFSET(R$53,'Intermediate Data'!$W123,0))))</f>
        <v>0.22</v>
      </c>
      <c r="AO123" s="91" t="str">
        <f ca="1">IF($W123="","",IF(OFFSET(S$53,'Intermediate Data'!$W123,0)=-98,"Unknown",IF(OFFSET(S$53,'Intermediate Data'!$W123,0)=-99,"No spec",OFFSET(S$53,'Intermediate Data'!$W123,0))))</f>
        <v>No spec</v>
      </c>
      <c r="AR123" s="113" t="str">
        <f>IF(AND(DATA!$F74='Intermediate Data'!$AV$46,DATA!$E74="Tier 1"),IF(OR($AU$47=0,$AU$46=1),DATA!A74,IF(AND($AU$47=1,INDEX('Intermediate Data'!$AV$25:$AV$42,MATCH(DATA!$B74,'Intermediate Data'!$AU$25:$AU$42,0))=TRUE),DATA!A74,"")),"")</f>
        <v/>
      </c>
      <c r="AS123" s="113" t="str">
        <f>IF($AR123="","",DATA!B74)</f>
        <v/>
      </c>
      <c r="AT123" s="113" t="str">
        <f>IF(OR($AR123="",DATA!BF74=""),"",DATA!BF74)</f>
        <v/>
      </c>
      <c r="AU123" s="113" t="str">
        <f>IF(OR($AR123="",DATA!BH74=""),"",DATA!BH74)</f>
        <v/>
      </c>
      <c r="AV123" s="113" t="str">
        <f>IF(OR($AR123="",DATA!BI74=""),"",DATA!BI74)</f>
        <v/>
      </c>
      <c r="AW123" s="113" t="str">
        <f>IF(OR($AR123="",DATA!BJ74=""),"",DATA!BJ74)</f>
        <v/>
      </c>
      <c r="AX123" s="113" t="str">
        <f>IF(OR($AR123="",DATA!BK74=""),"",DATA!BK74)</f>
        <v/>
      </c>
      <c r="AY123" s="113" t="str">
        <f>IF($AR123="","",DATA!BO74)</f>
        <v/>
      </c>
      <c r="AZ123" s="113" t="str">
        <f>IF($AR123="","",DATA!BP74)</f>
        <v/>
      </c>
      <c r="BA123" s="113" t="str">
        <f>IF($AR123="","",DATA!BQ74)</f>
        <v/>
      </c>
      <c r="BB123" s="113" t="str">
        <f>IF($AR123="","",DATA!BR74)</f>
        <v/>
      </c>
      <c r="BC123" s="113" t="str">
        <f>IF($AR123="","",DATA!BS74)</f>
        <v/>
      </c>
      <c r="BD123" s="113" t="str">
        <f>IF($AR123="","",DATA!BE74)</f>
        <v/>
      </c>
      <c r="BE123" s="113" t="str">
        <f>IF($AR123="","",DATA!CD74)</f>
        <v/>
      </c>
      <c r="BF123" s="113" t="str">
        <f>IF($AR123="","",DATA!CF74)</f>
        <v/>
      </c>
      <c r="BG123" s="113" t="str">
        <f>IF($AR123="","",DATA!CG74)</f>
        <v/>
      </c>
      <c r="BH123" s="113" t="str">
        <f>IF($AR123="","",DATA!CI74)</f>
        <v/>
      </c>
      <c r="BI123" s="113" t="str">
        <f>IF($AR123="","",DATA!CK74)</f>
        <v/>
      </c>
      <c r="BJ123" s="179" t="str">
        <f>IF($AR123="","",DATA!CL74)</f>
        <v/>
      </c>
      <c r="BK123" s="179" t="str">
        <f>IF($AR123="","",DATA!CN74)</f>
        <v/>
      </c>
      <c r="BL123" s="114" t="str">
        <f t="shared" si="25"/>
        <v/>
      </c>
      <c r="BM123" s="91" t="str">
        <f t="shared" ca="1" si="16"/>
        <v/>
      </c>
      <c r="BN123" s="100" t="str">
        <f t="shared" si="26"/>
        <v/>
      </c>
      <c r="BO123" s="91" t="str">
        <f t="shared" ca="1" si="27"/>
        <v/>
      </c>
      <c r="BP123" s="91" t="str">
        <f t="shared" ca="1" si="28"/>
        <v/>
      </c>
      <c r="BR123" s="91" t="str">
        <f ca="1">IF($BP123="","",IF(OFFSET(AS$53,'Intermediate Data'!$BP123,0)=-98,"Unknown",IF(OFFSET(AS$53,'Intermediate Data'!$BP123,0)=-99,"N/A",OFFSET(AS$53,'Intermediate Data'!$BP123,0))))</f>
        <v/>
      </c>
      <c r="BS123" s="91" t="str">
        <f ca="1">IF($BP123="","",IF(OFFSET(AT$53,'Intermediate Data'!$BP123,0)=-98,"Not collected",IF(OFFSET(AT$53,'Intermediate Data'!$BP123,0)=-99,"N/A",OFFSET(AT$53,'Intermediate Data'!$BP123,0))))</f>
        <v/>
      </c>
      <c r="BT123" s="91" t="str">
        <f ca="1">IF($BP123="","",IF(OFFSET(AU$53,'Intermediate Data'!$BP123,0)=-98,"Unknown",IF(OFFSET(AU$53,'Intermediate Data'!$BP123,0)=-99,"N/A",OFFSET(AU$53,'Intermediate Data'!$BP123,0))))</f>
        <v/>
      </c>
      <c r="BU123" s="127" t="str">
        <f ca="1">IF($BP123="","",IF(OFFSET(AV$53,'Intermediate Data'!$BP123,0)=-98,"Unknown",IF(OFFSET(AV$53,'Intermediate Data'!$BP123,0)=-99,"No spec",OFFSET(AV$53,'Intermediate Data'!$BP123,0))))</f>
        <v/>
      </c>
      <c r="BV123" s="127" t="str">
        <f ca="1">IF($BP123="","",IF(OFFSET(AW$53,'Intermediate Data'!$BP123,0)=-98,"Unknown",IF(OFFSET(AW$53,'Intermediate Data'!$BP123,0)=-99,"N/A",OFFSET(AW$53,'Intermediate Data'!$BP123,0))))</f>
        <v/>
      </c>
      <c r="BW123" s="91" t="str">
        <f ca="1">IF($BP123="","",IF(OFFSET(AX$53,'Intermediate Data'!$BP123,0)=-98,"Unknown",IF(OFFSET(AX$53,'Intermediate Data'!$BP123,0)=-99,"N/A",OFFSET(AX$53,'Intermediate Data'!$BP123,0))))</f>
        <v/>
      </c>
      <c r="BX123" s="91" t="str">
        <f ca="1">IF($BP123="","",IF(OFFSET(AY$53,'Intermediate Data'!$BP123,$AU$48)=-98,"Unknown",IF(OFFSET(AY$53,'Intermediate Data'!$BP123,$AU$48)=-99,"N/A",OFFSET(AY$53,'Intermediate Data'!$BP123,$AU$48))))</f>
        <v/>
      </c>
      <c r="BY123" s="91" t="str">
        <f ca="1">IF($BP123="","",IF(OFFSET(BD$53,'Intermediate Data'!$BP123,0)=-98,"Not published",IF(OFFSET(BD$53,'Intermediate Data'!$BP123,0)=-99,"No spec",OFFSET(BD$53,'Intermediate Data'!$BP123,0))))</f>
        <v/>
      </c>
      <c r="BZ123" s="115" t="str">
        <f ca="1">IF($BP123="","",IF(OFFSET(BE$53,'Intermediate Data'!$BP123,0)=-98,"Unknown",IF(OFFSET(BE$53,'Intermediate Data'!$BP123,0)=-99,"N/A",OFFSET(BE$53,'Intermediate Data'!$BP123,0))))</f>
        <v/>
      </c>
      <c r="CA123" s="115" t="str">
        <f ca="1">IF($BP123="","",IF(OFFSET(BF$53,'Intermediate Data'!$BP123,0)=-98,"Unknown",IF(OFFSET(BF$53,'Intermediate Data'!$BP123,0)=-99,"N/A",OFFSET(BF$53,'Intermediate Data'!$BP123,0))))</f>
        <v/>
      </c>
      <c r="CB123" s="115" t="str">
        <f ca="1">IF($BP123="","",IF(OFFSET(BG$53,'Intermediate Data'!$BP123,0)=-98,"Unknown",IF(OFFSET(BG$53,'Intermediate Data'!$BP123,0)=-99,"N/A",OFFSET(BG$53,'Intermediate Data'!$BP123,0))))</f>
        <v/>
      </c>
      <c r="CC123" s="115" t="str">
        <f ca="1">IF($BP123="","",IF(OFFSET(BH$53,'Intermediate Data'!$BP123,0)=-98,"Unknown",IF(OFFSET(BH$53,'Intermediate Data'!$BP123,0)=-99,"N/A",OFFSET(BH$53,'Intermediate Data'!$BP123,0))))</f>
        <v/>
      </c>
      <c r="CD123" s="115" t="str">
        <f ca="1">IF($BP123="","",IF(OFFSET(BI$53,'Intermediate Data'!$BP123,0)=-98,"Unknown",IF(OFFSET(BI$53,'Intermediate Data'!$BP123,0)=-99,"N/A",OFFSET(BI$53,'Intermediate Data'!$BP123,0))))</f>
        <v/>
      </c>
      <c r="CE123" s="115" t="str">
        <f ca="1">IF($BP123="","",IF(OFFSET(BJ$53,'Intermediate Data'!$BP123,0)=-98,"Unknown",IF(OFFSET(BJ$53,'Intermediate Data'!$BP123,0)=-99,"N/A",OFFSET(BJ$53,'Intermediate Data'!$BP123,0))))</f>
        <v/>
      </c>
      <c r="CF123" s="115" t="str">
        <f ca="1">IF($BP123="","",IF(OFFSET(BK$53,'Intermediate Data'!$BP123,0)=-98,"Unknown",IF(OFFSET(BK$53,'Intermediate Data'!$BP123,0)=-99,"N/A",OFFSET(BK$53,'Intermediate Data'!$BP123,0))))</f>
        <v/>
      </c>
      <c r="CG123" s="115" t="str">
        <f ca="1">IF($BP123="","",IF(OFFSET(BL$53,'Intermediate Data'!$BP123,0)=-98,"Unknown",IF(OFFSET(BL$53,'Intermediate Data'!$BP123,0)=-99,"N/A",OFFSET(BL$53,'Intermediate Data'!$BP123,0))))</f>
        <v/>
      </c>
    </row>
    <row r="124" spans="1:85" x14ac:dyDescent="0.2">
      <c r="A124" s="91">
        <f>IF(DATA!F75='Intermediate Data'!$E$46,IF(OR($E$47=$C$27,$E$46=$B$4),DATA!A75,IF($G$47=DATA!D75,DATA!A75,"")),"")</f>
        <v>71</v>
      </c>
      <c r="B124" s="91">
        <f>IF($A124="","",DATA!CS75)</f>
        <v>108</v>
      </c>
      <c r="C124" s="91" t="str">
        <f>IF($A124="","",DATA!B75)</f>
        <v>Dehumidifier</v>
      </c>
      <c r="D124" s="91">
        <f ca="1">IF($A124="","",OFFSET(DATA!$G75,0,($D$48*5)))</f>
        <v>-99</v>
      </c>
      <c r="E124" s="91">
        <f ca="1">IF($A124="","",OFFSET(DATA!$G75,0,($D$48*5)+1))</f>
        <v>1.0073942579849681E-2</v>
      </c>
      <c r="F124" s="91">
        <f ca="1">IF($A124="","",OFFSET(DATA!$G75,0,($D$48*5)+2))</f>
        <v>-99</v>
      </c>
      <c r="G124" s="91">
        <f ca="1">IF($A124="","",OFFSET(DATA!$G75,0,($D$48*5)+3))</f>
        <v>-99</v>
      </c>
      <c r="H124" s="91">
        <f ca="1">IF($A124="","",OFFSET(DATA!$G75,0,($D$48*5)+4))</f>
        <v>-99</v>
      </c>
      <c r="I124" s="91">
        <f t="shared" ca="1" si="17"/>
        <v>1.0073942579849681E-2</v>
      </c>
      <c r="J124" s="91" t="str">
        <f t="shared" ca="1" si="18"/>
        <v>RASS</v>
      </c>
      <c r="K124" s="91">
        <f ca="1">IF($A124="","",OFFSET(DATA!$AF75,0,($D$48*5)))</f>
        <v>-99</v>
      </c>
      <c r="L124" s="91">
        <f ca="1">IF($A124="","",OFFSET(DATA!$AF75,0,($D$48*5)+1))</f>
        <v>1.0681076803695913E-2</v>
      </c>
      <c r="M124" s="91">
        <f ca="1">IF($A124="","",OFFSET(DATA!$AF75,0,($D$48*5)+2))</f>
        <v>-99</v>
      </c>
      <c r="N124" s="91">
        <f ca="1">IF($A124="","",OFFSET(DATA!$AF75,0,($D$48*5)+3))</f>
        <v>-99</v>
      </c>
      <c r="O124" s="91">
        <f ca="1">IF($A124="","",OFFSET(DATA!$AF75,0,($D$48*5)+4))</f>
        <v>-99</v>
      </c>
      <c r="P124" s="91">
        <f t="shared" ca="1" si="19"/>
        <v>1.0681076803695913E-2</v>
      </c>
      <c r="Q124" s="91" t="str">
        <f t="shared" ca="1" si="20"/>
        <v>RASS</v>
      </c>
      <c r="R124" s="91">
        <f>IF($A124="","",DATA!BE75)</f>
        <v>0.99</v>
      </c>
      <c r="S124" s="91">
        <f>IF($A124="","",DATA!BI75)</f>
        <v>140</v>
      </c>
      <c r="T124" s="91">
        <f t="shared" ca="1" si="21"/>
        <v>1.0073942579849681E-2</v>
      </c>
      <c r="U124" s="100">
        <f t="shared" ca="1" si="22"/>
        <v>3.1442521094693144E-3</v>
      </c>
      <c r="V124" s="113">
        <f t="shared" ca="1" si="23"/>
        <v>-99.009899998320009</v>
      </c>
      <c r="W124" s="91">
        <f t="shared" ca="1" si="24"/>
        <v>115</v>
      </c>
      <c r="Y124" s="91" t="str">
        <f ca="1">IF($W124="","",IF(OFFSET(C$53,'Intermediate Data'!$W124,0)=-98,"Unknown",IF(OFFSET(C$53,'Intermediate Data'!$W124,0)=-99,"N/A",OFFSET(C$53,'Intermediate Data'!$W124,0))))</f>
        <v>Shaver</v>
      </c>
      <c r="Z124" s="91" t="str">
        <f ca="1">IF($W124="","",IF(OFFSET(D$53,'Intermediate Data'!$W124,0)=-98,"N/A",IF(OFFSET(D$53,'Intermediate Data'!$W124,0)=-99,"N/A",OFFSET(D$53,'Intermediate Data'!$W124,0))))</f>
        <v>N/A</v>
      </c>
      <c r="AA124" s="91" t="str">
        <f ca="1">IF($W124="","",IF(OFFSET(E$53,'Intermediate Data'!$W124,0)=-98,"N/A",IF(OFFSET(E$53,'Intermediate Data'!$W124,0)=-99,"N/A",OFFSET(E$53,'Intermediate Data'!$W124,0))))</f>
        <v>N/A</v>
      </c>
      <c r="AB124" s="91" t="str">
        <f ca="1">IF($W124="","",IF(OFFSET(F$53,'Intermediate Data'!$W124,0)=-98,"N/A",IF(OFFSET(F$53,'Intermediate Data'!$W124,0)=-99,"N/A",OFFSET(F$53,'Intermediate Data'!$W124,0))))</f>
        <v>N/A</v>
      </c>
      <c r="AC124" s="91" t="str">
        <f ca="1">IF($W124="","",IF(OFFSET(G$53,'Intermediate Data'!$W124,0)=-98,"N/A",IF(OFFSET(G$53,'Intermediate Data'!$W124,0)=-99,"N/A",OFFSET(G$53,'Intermediate Data'!$W124,0))))</f>
        <v>N/A</v>
      </c>
      <c r="AD124" s="91" t="str">
        <f ca="1">IF($W124="","",IF(OFFSET(H$53,'Intermediate Data'!$W124,0)=-98,"N/A",IF(OFFSET(H$53,'Intermediate Data'!$W124,0)=-99,"N/A",OFFSET(H$53,'Intermediate Data'!$W124,0))))</f>
        <v>N/A</v>
      </c>
      <c r="AE124" s="91" t="str">
        <f ca="1">IF($W124="","",IF(OFFSET(I$53,'Intermediate Data'!$W124,0)=-98,"N/A",IF(OFFSET(I$53,'Intermediate Data'!$W124,0)=-99,"N/A",OFFSET(I$53,'Intermediate Data'!$W124,0))))</f>
        <v>N/A</v>
      </c>
      <c r="AF124" s="91" t="str">
        <f ca="1">IF($W124="","",IF(OFFSET(J$53,'Intermediate Data'!$W124,0)=-98,"N/A",IF(OFFSET(J$53,'Intermediate Data'!$W124,0)=-99,"N/A",OFFSET(J$53,'Intermediate Data'!$W124,0))))</f>
        <v/>
      </c>
      <c r="AG124" s="91" t="str">
        <f ca="1">IF($W124="","",IF(OFFSET(K$53,'Intermediate Data'!$W124,0)=-98,"N/A",IF(OFFSET(K$53,'Intermediate Data'!$W124,0)=-99,"N/A",OFFSET(K$53,'Intermediate Data'!$W124,0))))</f>
        <v>N/A</v>
      </c>
      <c r="AH124" s="91" t="str">
        <f ca="1">IF($W124="","",IF(OFFSET(L$53,'Intermediate Data'!$W124,0)=-98,"N/A",IF(OFFSET(L$53,'Intermediate Data'!$W124,0)=-99,"N/A",OFFSET(L$53,'Intermediate Data'!$W124,0))))</f>
        <v>N/A</v>
      </c>
      <c r="AI124" s="91" t="str">
        <f ca="1">IF($W124="","",IF(OFFSET(M$53,'Intermediate Data'!$W124,0)=-98,"N/A",IF(OFFSET(M$53,'Intermediate Data'!$W124,0)=-99,"N/A",OFFSET(M$53,'Intermediate Data'!$W124,0))))</f>
        <v>N/A</v>
      </c>
      <c r="AJ124" s="91" t="str">
        <f ca="1">IF($W124="","",IF(OFFSET(N$53,'Intermediate Data'!$W124,0)=-98,"N/A",IF(OFFSET(N$53,'Intermediate Data'!$W124,0)=-99,"N/A",OFFSET(N$53,'Intermediate Data'!$W124,0))))</f>
        <v>N/A</v>
      </c>
      <c r="AK124" s="91" t="str">
        <f ca="1">IF($W124="","",IF(OFFSET(O$53,'Intermediate Data'!$W124,0)=-98,"N/A",IF(OFFSET(O$53,'Intermediate Data'!$W124,0)=-99,"N/A",OFFSET(O$53,'Intermediate Data'!$W124,0))))</f>
        <v>N/A</v>
      </c>
      <c r="AL124" s="91" t="str">
        <f ca="1">IF($W124="","",IF(OFFSET(P$53,'Intermediate Data'!$W124,0)=-98,"N/A",IF(OFFSET(P$53,'Intermediate Data'!$W124,0)=-99,"N/A",OFFSET(P$53,'Intermediate Data'!$W124,0))))</f>
        <v>N/A</v>
      </c>
      <c r="AM124" s="91" t="str">
        <f ca="1">IF($W124="","",IF(OFFSET(Q$53,'Intermediate Data'!$W124,0)=-98,"N/A",IF(OFFSET(Q$53,'Intermediate Data'!$W124,0)=-99,"N/A",OFFSET(Q$53,'Intermediate Data'!$W124,0))))</f>
        <v/>
      </c>
      <c r="AN124" s="91">
        <f ca="1">IF($W124="","",IF(OFFSET(R$53,'Intermediate Data'!$W124,0)=-98,"Not published",IF(OFFSET(R$53,'Intermediate Data'!$W124,0)=-99,"No spec",OFFSET(R$53,'Intermediate Data'!$W124,0))))</f>
        <v>0.22</v>
      </c>
      <c r="AO124" s="91" t="str">
        <f ca="1">IF($W124="","",IF(OFFSET(S$53,'Intermediate Data'!$W124,0)=-98,"Unknown",IF(OFFSET(S$53,'Intermediate Data'!$W124,0)=-99,"No spec",OFFSET(S$53,'Intermediate Data'!$W124,0))))</f>
        <v>No spec</v>
      </c>
      <c r="AR124" s="113" t="str">
        <f>IF(AND(DATA!$F75='Intermediate Data'!$AV$46,DATA!$E75="Tier 1"),IF(OR($AU$47=0,$AU$46=1),DATA!A75,IF(AND($AU$47=1,INDEX('Intermediate Data'!$AV$25:$AV$42,MATCH(DATA!$B75,'Intermediate Data'!$AU$25:$AU$42,0))=TRUE),DATA!A75,"")),"")</f>
        <v/>
      </c>
      <c r="AS124" s="113" t="str">
        <f>IF($AR124="","",DATA!B75)</f>
        <v/>
      </c>
      <c r="AT124" s="113" t="str">
        <f>IF(OR($AR124="",DATA!BF75=""),"",DATA!BF75)</f>
        <v/>
      </c>
      <c r="AU124" s="113" t="str">
        <f>IF(OR($AR124="",DATA!BH75=""),"",DATA!BH75)</f>
        <v/>
      </c>
      <c r="AV124" s="113" t="str">
        <f>IF(OR($AR124="",DATA!BI75=""),"",DATA!BI75)</f>
        <v/>
      </c>
      <c r="AW124" s="113" t="str">
        <f>IF(OR($AR124="",DATA!BJ75=""),"",DATA!BJ75)</f>
        <v/>
      </c>
      <c r="AX124" s="113" t="str">
        <f>IF(OR($AR124="",DATA!BK75=""),"",DATA!BK75)</f>
        <v/>
      </c>
      <c r="AY124" s="113" t="str">
        <f>IF($AR124="","",DATA!BO75)</f>
        <v/>
      </c>
      <c r="AZ124" s="113" t="str">
        <f>IF($AR124="","",DATA!BP75)</f>
        <v/>
      </c>
      <c r="BA124" s="113" t="str">
        <f>IF($AR124="","",DATA!BQ75)</f>
        <v/>
      </c>
      <c r="BB124" s="113" t="str">
        <f>IF($AR124="","",DATA!BR75)</f>
        <v/>
      </c>
      <c r="BC124" s="113" t="str">
        <f>IF($AR124="","",DATA!BS75)</f>
        <v/>
      </c>
      <c r="BD124" s="113" t="str">
        <f>IF($AR124="","",DATA!BE75)</f>
        <v/>
      </c>
      <c r="BE124" s="113" t="str">
        <f>IF($AR124="","",DATA!CD75)</f>
        <v/>
      </c>
      <c r="BF124" s="113" t="str">
        <f>IF($AR124="","",DATA!CF75)</f>
        <v/>
      </c>
      <c r="BG124" s="113" t="str">
        <f>IF($AR124="","",DATA!CG75)</f>
        <v/>
      </c>
      <c r="BH124" s="113" t="str">
        <f>IF($AR124="","",DATA!CI75)</f>
        <v/>
      </c>
      <c r="BI124" s="113" t="str">
        <f>IF($AR124="","",DATA!CK75)</f>
        <v/>
      </c>
      <c r="BJ124" s="179" t="str">
        <f>IF($AR124="","",DATA!CL75)</f>
        <v/>
      </c>
      <c r="BK124" s="179" t="str">
        <f>IF($AR124="","",DATA!CN75)</f>
        <v/>
      </c>
      <c r="BL124" s="114" t="str">
        <f t="shared" si="25"/>
        <v/>
      </c>
      <c r="BM124" s="91" t="str">
        <f t="shared" ca="1" si="16"/>
        <v/>
      </c>
      <c r="BN124" s="100" t="str">
        <f t="shared" si="26"/>
        <v/>
      </c>
      <c r="BO124" s="91" t="str">
        <f t="shared" ca="1" si="27"/>
        <v/>
      </c>
      <c r="BP124" s="91" t="str">
        <f t="shared" ca="1" si="28"/>
        <v/>
      </c>
      <c r="BR124" s="91" t="str">
        <f ca="1">IF($BP124="","",IF(OFFSET(AS$53,'Intermediate Data'!$BP124,0)=-98,"Unknown",IF(OFFSET(AS$53,'Intermediate Data'!$BP124,0)=-99,"N/A",OFFSET(AS$53,'Intermediate Data'!$BP124,0))))</f>
        <v/>
      </c>
      <c r="BS124" s="91" t="str">
        <f ca="1">IF($BP124="","",IF(OFFSET(AT$53,'Intermediate Data'!$BP124,0)=-98,"Not collected",IF(OFFSET(AT$53,'Intermediate Data'!$BP124,0)=-99,"N/A",OFFSET(AT$53,'Intermediate Data'!$BP124,0))))</f>
        <v/>
      </c>
      <c r="BT124" s="91" t="str">
        <f ca="1">IF($BP124="","",IF(OFFSET(AU$53,'Intermediate Data'!$BP124,0)=-98,"Unknown",IF(OFFSET(AU$53,'Intermediate Data'!$BP124,0)=-99,"N/A",OFFSET(AU$53,'Intermediate Data'!$BP124,0))))</f>
        <v/>
      </c>
      <c r="BU124" s="127" t="str">
        <f ca="1">IF($BP124="","",IF(OFFSET(AV$53,'Intermediate Data'!$BP124,0)=-98,"Unknown",IF(OFFSET(AV$53,'Intermediate Data'!$BP124,0)=-99,"No spec",OFFSET(AV$53,'Intermediate Data'!$BP124,0))))</f>
        <v/>
      </c>
      <c r="BV124" s="127" t="str">
        <f ca="1">IF($BP124="","",IF(OFFSET(AW$53,'Intermediate Data'!$BP124,0)=-98,"Unknown",IF(OFFSET(AW$53,'Intermediate Data'!$BP124,0)=-99,"N/A",OFFSET(AW$53,'Intermediate Data'!$BP124,0))))</f>
        <v/>
      </c>
      <c r="BW124" s="91" t="str">
        <f ca="1">IF($BP124="","",IF(OFFSET(AX$53,'Intermediate Data'!$BP124,0)=-98,"Unknown",IF(OFFSET(AX$53,'Intermediate Data'!$BP124,0)=-99,"N/A",OFFSET(AX$53,'Intermediate Data'!$BP124,0))))</f>
        <v/>
      </c>
      <c r="BX124" s="91" t="str">
        <f ca="1">IF($BP124="","",IF(OFFSET(AY$53,'Intermediate Data'!$BP124,$AU$48)=-98,"Unknown",IF(OFFSET(AY$53,'Intermediate Data'!$BP124,$AU$48)=-99,"N/A",OFFSET(AY$53,'Intermediate Data'!$BP124,$AU$48))))</f>
        <v/>
      </c>
      <c r="BY124" s="91" t="str">
        <f ca="1">IF($BP124="","",IF(OFFSET(BD$53,'Intermediate Data'!$BP124,0)=-98,"Not published",IF(OFFSET(BD$53,'Intermediate Data'!$BP124,0)=-99,"No spec",OFFSET(BD$53,'Intermediate Data'!$BP124,0))))</f>
        <v/>
      </c>
      <c r="BZ124" s="115" t="str">
        <f ca="1">IF($BP124="","",IF(OFFSET(BE$53,'Intermediate Data'!$BP124,0)=-98,"Unknown",IF(OFFSET(BE$53,'Intermediate Data'!$BP124,0)=-99,"N/A",OFFSET(BE$53,'Intermediate Data'!$BP124,0))))</f>
        <v/>
      </c>
      <c r="CA124" s="115" t="str">
        <f ca="1">IF($BP124="","",IF(OFFSET(BF$53,'Intermediate Data'!$BP124,0)=-98,"Unknown",IF(OFFSET(BF$53,'Intermediate Data'!$BP124,0)=-99,"N/A",OFFSET(BF$53,'Intermediate Data'!$BP124,0))))</f>
        <v/>
      </c>
      <c r="CB124" s="115" t="str">
        <f ca="1">IF($BP124="","",IF(OFFSET(BG$53,'Intermediate Data'!$BP124,0)=-98,"Unknown",IF(OFFSET(BG$53,'Intermediate Data'!$BP124,0)=-99,"N/A",OFFSET(BG$53,'Intermediate Data'!$BP124,0))))</f>
        <v/>
      </c>
      <c r="CC124" s="115" t="str">
        <f ca="1">IF($BP124="","",IF(OFFSET(BH$53,'Intermediate Data'!$BP124,0)=-98,"Unknown",IF(OFFSET(BH$53,'Intermediate Data'!$BP124,0)=-99,"N/A",OFFSET(BH$53,'Intermediate Data'!$BP124,0))))</f>
        <v/>
      </c>
      <c r="CD124" s="115" t="str">
        <f ca="1">IF($BP124="","",IF(OFFSET(BI$53,'Intermediate Data'!$BP124,0)=-98,"Unknown",IF(OFFSET(BI$53,'Intermediate Data'!$BP124,0)=-99,"N/A",OFFSET(BI$53,'Intermediate Data'!$BP124,0))))</f>
        <v/>
      </c>
      <c r="CE124" s="115" t="str">
        <f ca="1">IF($BP124="","",IF(OFFSET(BJ$53,'Intermediate Data'!$BP124,0)=-98,"Unknown",IF(OFFSET(BJ$53,'Intermediate Data'!$BP124,0)=-99,"N/A",OFFSET(BJ$53,'Intermediate Data'!$BP124,0))))</f>
        <v/>
      </c>
      <c r="CF124" s="115" t="str">
        <f ca="1">IF($BP124="","",IF(OFFSET(BK$53,'Intermediate Data'!$BP124,0)=-98,"Unknown",IF(OFFSET(BK$53,'Intermediate Data'!$BP124,0)=-99,"N/A",OFFSET(BK$53,'Intermediate Data'!$BP124,0))))</f>
        <v/>
      </c>
      <c r="CG124" s="115" t="str">
        <f ca="1">IF($BP124="","",IF(OFFSET(BL$53,'Intermediate Data'!$BP124,0)=-98,"Unknown",IF(OFFSET(BL$53,'Intermediate Data'!$BP124,0)=-99,"N/A",OFFSET(BL$53,'Intermediate Data'!$BP124,0))))</f>
        <v/>
      </c>
    </row>
    <row r="125" spans="1:85" x14ac:dyDescent="0.2">
      <c r="A125" s="91" t="str">
        <f>IF(DATA!F76='Intermediate Data'!$E$46,IF(OR($E$47=$C$27,$E$46=$B$4),DATA!A76,IF($G$47=DATA!D76,DATA!A76,"")),"")</f>
        <v/>
      </c>
      <c r="B125" s="91" t="str">
        <f>IF($A125="","",DATA!CS76)</f>
        <v/>
      </c>
      <c r="C125" s="91" t="str">
        <f>IF($A125="","",DATA!B76)</f>
        <v/>
      </c>
      <c r="D125" s="91" t="str">
        <f ca="1">IF($A125="","",OFFSET(DATA!$G76,0,($D$48*5)))</f>
        <v/>
      </c>
      <c r="E125" s="91" t="str">
        <f ca="1">IF($A125="","",OFFSET(DATA!$G76,0,($D$48*5)+1))</f>
        <v/>
      </c>
      <c r="F125" s="91" t="str">
        <f ca="1">IF($A125="","",OFFSET(DATA!$G76,0,($D$48*5)+2))</f>
        <v/>
      </c>
      <c r="G125" s="91" t="str">
        <f ca="1">IF($A125="","",OFFSET(DATA!$G76,0,($D$48*5)+3))</f>
        <v/>
      </c>
      <c r="H125" s="91" t="str">
        <f ca="1">IF($A125="","",OFFSET(DATA!$G76,0,($D$48*5)+4))</f>
        <v/>
      </c>
      <c r="I125" s="91" t="str">
        <f t="shared" si="17"/>
        <v/>
      </c>
      <c r="J125" s="91" t="str">
        <f t="shared" si="18"/>
        <v/>
      </c>
      <c r="K125" s="91" t="str">
        <f ca="1">IF($A125="","",OFFSET(DATA!$AF76,0,($D$48*5)))</f>
        <v/>
      </c>
      <c r="L125" s="91" t="str">
        <f ca="1">IF($A125="","",OFFSET(DATA!$AF76,0,($D$48*5)+1))</f>
        <v/>
      </c>
      <c r="M125" s="91" t="str">
        <f ca="1">IF($A125="","",OFFSET(DATA!$AF76,0,($D$48*5)+2))</f>
        <v/>
      </c>
      <c r="N125" s="91" t="str">
        <f ca="1">IF($A125="","",OFFSET(DATA!$AF76,0,($D$48*5)+3))</f>
        <v/>
      </c>
      <c r="O125" s="91" t="str">
        <f ca="1">IF($A125="","",OFFSET(DATA!$AF76,0,($D$48*5)+4))</f>
        <v/>
      </c>
      <c r="P125" s="91" t="str">
        <f t="shared" si="19"/>
        <v/>
      </c>
      <c r="Q125" s="91" t="str">
        <f t="shared" si="20"/>
        <v/>
      </c>
      <c r="R125" s="91" t="str">
        <f>IF($A125="","",DATA!BE76)</f>
        <v/>
      </c>
      <c r="S125" s="91" t="str">
        <f>IF($A125="","",DATA!BI76)</f>
        <v/>
      </c>
      <c r="T125" s="91" t="str">
        <f t="shared" ca="1" si="21"/>
        <v/>
      </c>
      <c r="U125" s="100" t="str">
        <f t="shared" si="22"/>
        <v/>
      </c>
      <c r="V125" s="113">
        <f t="shared" ca="1" si="23"/>
        <v>-99.009899998340003</v>
      </c>
      <c r="W125" s="91">
        <f t="shared" ca="1" si="24"/>
        <v>113</v>
      </c>
      <c r="Y125" s="91" t="str">
        <f ca="1">IF($W125="","",IF(OFFSET(C$53,'Intermediate Data'!$W125,0)=-98,"Unknown",IF(OFFSET(C$53,'Intermediate Data'!$W125,0)=-99,"N/A",OFFSET(C$53,'Intermediate Data'!$W125,0))))</f>
        <v>Hair dryer - Blow dryer</v>
      </c>
      <c r="Z125" s="91" t="str">
        <f ca="1">IF($W125="","",IF(OFFSET(D$53,'Intermediate Data'!$W125,0)=-98,"N/A",IF(OFFSET(D$53,'Intermediate Data'!$W125,0)=-99,"N/A",OFFSET(D$53,'Intermediate Data'!$W125,0))))</f>
        <v>N/A</v>
      </c>
      <c r="AA125" s="91" t="str">
        <f ca="1">IF($W125="","",IF(OFFSET(E$53,'Intermediate Data'!$W125,0)=-98,"N/A",IF(OFFSET(E$53,'Intermediate Data'!$W125,0)=-99,"N/A",OFFSET(E$53,'Intermediate Data'!$W125,0))))</f>
        <v>N/A</v>
      </c>
      <c r="AB125" s="91" t="str">
        <f ca="1">IF($W125="","",IF(OFFSET(F$53,'Intermediate Data'!$W125,0)=-98,"N/A",IF(OFFSET(F$53,'Intermediate Data'!$W125,0)=-99,"N/A",OFFSET(F$53,'Intermediate Data'!$W125,0))))</f>
        <v>N/A</v>
      </c>
      <c r="AC125" s="91" t="str">
        <f ca="1">IF($W125="","",IF(OFFSET(G$53,'Intermediate Data'!$W125,0)=-98,"N/A",IF(OFFSET(G$53,'Intermediate Data'!$W125,0)=-99,"N/A",OFFSET(G$53,'Intermediate Data'!$W125,0))))</f>
        <v>N/A</v>
      </c>
      <c r="AD125" s="91" t="str">
        <f ca="1">IF($W125="","",IF(OFFSET(H$53,'Intermediate Data'!$W125,0)=-98,"N/A",IF(OFFSET(H$53,'Intermediate Data'!$W125,0)=-99,"N/A",OFFSET(H$53,'Intermediate Data'!$W125,0))))</f>
        <v>N/A</v>
      </c>
      <c r="AE125" s="91" t="str">
        <f ca="1">IF($W125="","",IF(OFFSET(I$53,'Intermediate Data'!$W125,0)=-98,"N/A",IF(OFFSET(I$53,'Intermediate Data'!$W125,0)=-99,"N/A",OFFSET(I$53,'Intermediate Data'!$W125,0))))</f>
        <v>N/A</v>
      </c>
      <c r="AF125" s="91" t="str">
        <f ca="1">IF($W125="","",IF(OFFSET(J$53,'Intermediate Data'!$W125,0)=-98,"N/A",IF(OFFSET(J$53,'Intermediate Data'!$W125,0)=-99,"N/A",OFFSET(J$53,'Intermediate Data'!$W125,0))))</f>
        <v/>
      </c>
      <c r="AG125" s="91" t="str">
        <f ca="1">IF($W125="","",IF(OFFSET(K$53,'Intermediate Data'!$W125,0)=-98,"N/A",IF(OFFSET(K$53,'Intermediate Data'!$W125,0)=-99,"N/A",OFFSET(K$53,'Intermediate Data'!$W125,0))))</f>
        <v>N/A</v>
      </c>
      <c r="AH125" s="91" t="str">
        <f ca="1">IF($W125="","",IF(OFFSET(L$53,'Intermediate Data'!$W125,0)=-98,"N/A",IF(OFFSET(L$53,'Intermediate Data'!$W125,0)=-99,"N/A",OFFSET(L$53,'Intermediate Data'!$W125,0))))</f>
        <v>N/A</v>
      </c>
      <c r="AI125" s="91" t="str">
        <f ca="1">IF($W125="","",IF(OFFSET(M$53,'Intermediate Data'!$W125,0)=-98,"N/A",IF(OFFSET(M$53,'Intermediate Data'!$W125,0)=-99,"N/A",OFFSET(M$53,'Intermediate Data'!$W125,0))))</f>
        <v>N/A</v>
      </c>
      <c r="AJ125" s="91" t="str">
        <f ca="1">IF($W125="","",IF(OFFSET(N$53,'Intermediate Data'!$W125,0)=-98,"N/A",IF(OFFSET(N$53,'Intermediate Data'!$W125,0)=-99,"N/A",OFFSET(N$53,'Intermediate Data'!$W125,0))))</f>
        <v>N/A</v>
      </c>
      <c r="AK125" s="91" t="str">
        <f ca="1">IF($W125="","",IF(OFFSET(O$53,'Intermediate Data'!$W125,0)=-98,"N/A",IF(OFFSET(O$53,'Intermediate Data'!$W125,0)=-99,"N/A",OFFSET(O$53,'Intermediate Data'!$W125,0))))</f>
        <v>N/A</v>
      </c>
      <c r="AL125" s="91" t="str">
        <f ca="1">IF($W125="","",IF(OFFSET(P$53,'Intermediate Data'!$W125,0)=-98,"N/A",IF(OFFSET(P$53,'Intermediate Data'!$W125,0)=-99,"N/A",OFFSET(P$53,'Intermediate Data'!$W125,0))))</f>
        <v>N/A</v>
      </c>
      <c r="AM125" s="91" t="str">
        <f ca="1">IF($W125="","",IF(OFFSET(Q$53,'Intermediate Data'!$W125,0)=-98,"N/A",IF(OFFSET(Q$53,'Intermediate Data'!$W125,0)=-99,"N/A",OFFSET(Q$53,'Intermediate Data'!$W125,0))))</f>
        <v/>
      </c>
      <c r="AN125" s="91" t="str">
        <f ca="1">IF($W125="","",IF(OFFSET(R$53,'Intermediate Data'!$W125,0)=-98,"Not published",IF(OFFSET(R$53,'Intermediate Data'!$W125,0)=-99,"No spec",OFFSET(R$53,'Intermediate Data'!$W125,0))))</f>
        <v>No spec</v>
      </c>
      <c r="AO125" s="91" t="str">
        <f ca="1">IF($W125="","",IF(OFFSET(S$53,'Intermediate Data'!$W125,0)=-98,"Unknown",IF(OFFSET(S$53,'Intermediate Data'!$W125,0)=-99,"No spec",OFFSET(S$53,'Intermediate Data'!$W125,0))))</f>
        <v>No spec</v>
      </c>
      <c r="AR125" s="113" t="str">
        <f>IF(AND(DATA!$F76='Intermediate Data'!$AV$46,DATA!$E76="Tier 1"),IF(OR($AU$47=0,$AU$46=1),DATA!A76,IF(AND($AU$47=1,INDEX('Intermediate Data'!$AV$25:$AV$42,MATCH(DATA!$B76,'Intermediate Data'!$AU$25:$AU$42,0))=TRUE),DATA!A76,"")),"")</f>
        <v/>
      </c>
      <c r="AS125" s="113" t="str">
        <f>IF($AR125="","",DATA!B76)</f>
        <v/>
      </c>
      <c r="AT125" s="113" t="str">
        <f>IF(OR($AR125="",DATA!BF76=""),"",DATA!BF76)</f>
        <v/>
      </c>
      <c r="AU125" s="113" t="str">
        <f>IF(OR($AR125="",DATA!BH76=""),"",DATA!BH76)</f>
        <v/>
      </c>
      <c r="AV125" s="113" t="str">
        <f>IF(OR($AR125="",DATA!BI76=""),"",DATA!BI76)</f>
        <v/>
      </c>
      <c r="AW125" s="113" t="str">
        <f>IF(OR($AR125="",DATA!BJ76=""),"",DATA!BJ76)</f>
        <v/>
      </c>
      <c r="AX125" s="113" t="str">
        <f>IF(OR($AR125="",DATA!BK76=""),"",DATA!BK76)</f>
        <v/>
      </c>
      <c r="AY125" s="113" t="str">
        <f>IF($AR125="","",DATA!BO76)</f>
        <v/>
      </c>
      <c r="AZ125" s="113" t="str">
        <f>IF($AR125="","",DATA!BP76)</f>
        <v/>
      </c>
      <c r="BA125" s="113" t="str">
        <f>IF($AR125="","",DATA!BQ76)</f>
        <v/>
      </c>
      <c r="BB125" s="113" t="str">
        <f>IF($AR125="","",DATA!BR76)</f>
        <v/>
      </c>
      <c r="BC125" s="113" t="str">
        <f>IF($AR125="","",DATA!BS76)</f>
        <v/>
      </c>
      <c r="BD125" s="113" t="str">
        <f>IF($AR125="","",DATA!BE76)</f>
        <v/>
      </c>
      <c r="BE125" s="113" t="str">
        <f>IF($AR125="","",DATA!CD76)</f>
        <v/>
      </c>
      <c r="BF125" s="113" t="str">
        <f>IF($AR125="","",DATA!CF76)</f>
        <v/>
      </c>
      <c r="BG125" s="113" t="str">
        <f>IF($AR125="","",DATA!CG76)</f>
        <v/>
      </c>
      <c r="BH125" s="113" t="str">
        <f>IF($AR125="","",DATA!CI76)</f>
        <v/>
      </c>
      <c r="BI125" s="113" t="str">
        <f>IF($AR125="","",DATA!CK76)</f>
        <v/>
      </c>
      <c r="BJ125" s="179" t="str">
        <f>IF($AR125="","",DATA!CL76)</f>
        <v/>
      </c>
      <c r="BK125" s="179" t="str">
        <f>IF($AR125="","",DATA!CN76)</f>
        <v/>
      </c>
      <c r="BL125" s="114" t="str">
        <f t="shared" si="25"/>
        <v/>
      </c>
      <c r="BM125" s="91" t="str">
        <f t="shared" ca="1" si="16"/>
        <v/>
      </c>
      <c r="BN125" s="100" t="str">
        <f t="shared" si="26"/>
        <v/>
      </c>
      <c r="BO125" s="91" t="str">
        <f t="shared" ca="1" si="27"/>
        <v/>
      </c>
      <c r="BP125" s="91" t="str">
        <f t="shared" ca="1" si="28"/>
        <v/>
      </c>
      <c r="BR125" s="91" t="str">
        <f ca="1">IF($BP125="","",IF(OFFSET(AS$53,'Intermediate Data'!$BP125,0)=-98,"Unknown",IF(OFFSET(AS$53,'Intermediate Data'!$BP125,0)=-99,"N/A",OFFSET(AS$53,'Intermediate Data'!$BP125,0))))</f>
        <v/>
      </c>
      <c r="BS125" s="91" t="str">
        <f ca="1">IF($BP125="","",IF(OFFSET(AT$53,'Intermediate Data'!$BP125,0)=-98,"Not collected",IF(OFFSET(AT$53,'Intermediate Data'!$BP125,0)=-99,"N/A",OFFSET(AT$53,'Intermediate Data'!$BP125,0))))</f>
        <v/>
      </c>
      <c r="BT125" s="91" t="str">
        <f ca="1">IF($BP125="","",IF(OFFSET(AU$53,'Intermediate Data'!$BP125,0)=-98,"Unknown",IF(OFFSET(AU$53,'Intermediate Data'!$BP125,0)=-99,"N/A",OFFSET(AU$53,'Intermediate Data'!$BP125,0))))</f>
        <v/>
      </c>
      <c r="BU125" s="127" t="str">
        <f ca="1">IF($BP125="","",IF(OFFSET(AV$53,'Intermediate Data'!$BP125,0)=-98,"Unknown",IF(OFFSET(AV$53,'Intermediate Data'!$BP125,0)=-99,"No spec",OFFSET(AV$53,'Intermediate Data'!$BP125,0))))</f>
        <v/>
      </c>
      <c r="BV125" s="127" t="str">
        <f ca="1">IF($BP125="","",IF(OFFSET(AW$53,'Intermediate Data'!$BP125,0)=-98,"Unknown",IF(OFFSET(AW$53,'Intermediate Data'!$BP125,0)=-99,"N/A",OFFSET(AW$53,'Intermediate Data'!$BP125,0))))</f>
        <v/>
      </c>
      <c r="BW125" s="91" t="str">
        <f ca="1">IF($BP125="","",IF(OFFSET(AX$53,'Intermediate Data'!$BP125,0)=-98,"Unknown",IF(OFFSET(AX$53,'Intermediate Data'!$BP125,0)=-99,"N/A",OFFSET(AX$53,'Intermediate Data'!$BP125,0))))</f>
        <v/>
      </c>
      <c r="BX125" s="91" t="str">
        <f ca="1">IF($BP125="","",IF(OFFSET(AY$53,'Intermediate Data'!$BP125,$AU$48)=-98,"Unknown",IF(OFFSET(AY$53,'Intermediate Data'!$BP125,$AU$48)=-99,"N/A",OFFSET(AY$53,'Intermediate Data'!$BP125,$AU$48))))</f>
        <v/>
      </c>
      <c r="BY125" s="91" t="str">
        <f ca="1">IF($BP125="","",IF(OFFSET(BD$53,'Intermediate Data'!$BP125,0)=-98,"Not published",IF(OFFSET(BD$53,'Intermediate Data'!$BP125,0)=-99,"No spec",OFFSET(BD$53,'Intermediate Data'!$BP125,0))))</f>
        <v/>
      </c>
      <c r="BZ125" s="115" t="str">
        <f ca="1">IF($BP125="","",IF(OFFSET(BE$53,'Intermediate Data'!$BP125,0)=-98,"Unknown",IF(OFFSET(BE$53,'Intermediate Data'!$BP125,0)=-99,"N/A",OFFSET(BE$53,'Intermediate Data'!$BP125,0))))</f>
        <v/>
      </c>
      <c r="CA125" s="115" t="str">
        <f ca="1">IF($BP125="","",IF(OFFSET(BF$53,'Intermediate Data'!$BP125,0)=-98,"Unknown",IF(OFFSET(BF$53,'Intermediate Data'!$BP125,0)=-99,"N/A",OFFSET(BF$53,'Intermediate Data'!$BP125,0))))</f>
        <v/>
      </c>
      <c r="CB125" s="115" t="str">
        <f ca="1">IF($BP125="","",IF(OFFSET(BG$53,'Intermediate Data'!$BP125,0)=-98,"Unknown",IF(OFFSET(BG$53,'Intermediate Data'!$BP125,0)=-99,"N/A",OFFSET(BG$53,'Intermediate Data'!$BP125,0))))</f>
        <v/>
      </c>
      <c r="CC125" s="115" t="str">
        <f ca="1">IF($BP125="","",IF(OFFSET(BH$53,'Intermediate Data'!$BP125,0)=-98,"Unknown",IF(OFFSET(BH$53,'Intermediate Data'!$BP125,0)=-99,"N/A",OFFSET(BH$53,'Intermediate Data'!$BP125,0))))</f>
        <v/>
      </c>
      <c r="CD125" s="115" t="str">
        <f ca="1">IF($BP125="","",IF(OFFSET(BI$53,'Intermediate Data'!$BP125,0)=-98,"Unknown",IF(OFFSET(BI$53,'Intermediate Data'!$BP125,0)=-99,"N/A",OFFSET(BI$53,'Intermediate Data'!$BP125,0))))</f>
        <v/>
      </c>
      <c r="CE125" s="115" t="str">
        <f ca="1">IF($BP125="","",IF(OFFSET(BJ$53,'Intermediate Data'!$BP125,0)=-98,"Unknown",IF(OFFSET(BJ$53,'Intermediate Data'!$BP125,0)=-99,"N/A",OFFSET(BJ$53,'Intermediate Data'!$BP125,0))))</f>
        <v/>
      </c>
      <c r="CF125" s="115" t="str">
        <f ca="1">IF($BP125="","",IF(OFFSET(BK$53,'Intermediate Data'!$BP125,0)=-98,"Unknown",IF(OFFSET(BK$53,'Intermediate Data'!$BP125,0)=-99,"N/A",OFFSET(BK$53,'Intermediate Data'!$BP125,0))))</f>
        <v/>
      </c>
      <c r="CG125" s="115" t="str">
        <f ca="1">IF($BP125="","",IF(OFFSET(BL$53,'Intermediate Data'!$BP125,0)=-98,"Unknown",IF(OFFSET(BL$53,'Intermediate Data'!$BP125,0)=-99,"N/A",OFFSET(BL$53,'Intermediate Data'!$BP125,0))))</f>
        <v/>
      </c>
    </row>
    <row r="126" spans="1:85" x14ac:dyDescent="0.2">
      <c r="A126" s="91">
        <f>IF(DATA!F77='Intermediate Data'!$E$46,IF(OR($E$47=$C$27,$E$46=$B$4),DATA!A77,IF($G$47=DATA!D77,DATA!A77,"")),"")</f>
        <v>73</v>
      </c>
      <c r="B126" s="91">
        <f>IF($A126="","",DATA!CS77)</f>
        <v>82</v>
      </c>
      <c r="C126" s="91" t="str">
        <f>IF($A126="","",DATA!B77)</f>
        <v>Heat pump</v>
      </c>
      <c r="D126" s="91">
        <f ca="1">IF($A126="","",OFFSET(DATA!$G77,0,($D$48*5)))</f>
        <v>4.3999999999999997E-2</v>
      </c>
      <c r="E126" s="91">
        <f ca="1">IF($A126="","",OFFSET(DATA!$G77,0,($D$48*5)+1))</f>
        <v>4.0531049377393852E-2</v>
      </c>
      <c r="F126" s="91">
        <f ca="1">IF($A126="","",OFFSET(DATA!$G77,0,($D$48*5)+2))</f>
        <v>-99</v>
      </c>
      <c r="G126" s="91">
        <f ca="1">IF($A126="","",OFFSET(DATA!$G77,0,($D$48*5)+3))</f>
        <v>5.6374665779841827E-2</v>
      </c>
      <c r="H126" s="91">
        <f ca="1">IF($A126="","",OFFSET(DATA!$G77,0,($D$48*5)+4))</f>
        <v>2.2585999999999998E-2</v>
      </c>
      <c r="I126" s="91">
        <f t="shared" ca="1" si="17"/>
        <v>2.2585999999999998E-2</v>
      </c>
      <c r="J126" s="91" t="str">
        <f t="shared" ca="1" si="18"/>
        <v>CLASS</v>
      </c>
      <c r="K126" s="91">
        <f ca="1">IF($A126="","",OFFSET(DATA!$AF77,0,($D$48*5)))</f>
        <v>-99</v>
      </c>
      <c r="L126" s="91">
        <f ca="1">IF($A126="","",OFFSET(DATA!$AF77,0,($D$48*5)+1))</f>
        <v>4.4268114450989965E-2</v>
      </c>
      <c r="M126" s="91">
        <f ca="1">IF($A126="","",OFFSET(DATA!$AF77,0,($D$48*5)+2))</f>
        <v>-99</v>
      </c>
      <c r="N126" s="91">
        <f ca="1">IF($A126="","",OFFSET(DATA!$AF77,0,($D$48*5)+3))</f>
        <v>6.1386405006444072E-2</v>
      </c>
      <c r="O126" s="91">
        <f ca="1">IF($A126="","",OFFSET(DATA!$AF77,0,($D$48*5)+4))</f>
        <v>-99</v>
      </c>
      <c r="P126" s="91">
        <f t="shared" ca="1" si="19"/>
        <v>6.1386405006444072E-2</v>
      </c>
      <c r="Q126" s="91" t="str">
        <f t="shared" ca="1" si="20"/>
        <v>RASS</v>
      </c>
      <c r="R126" s="91">
        <f>IF($A126="","",DATA!BE77)</f>
        <v>0.24</v>
      </c>
      <c r="S126" s="91">
        <f>IF($A126="","",DATA!BI77)</f>
        <v>570</v>
      </c>
      <c r="T126" s="91">
        <f t="shared" ca="1" si="21"/>
        <v>2.2585999999999998E-2</v>
      </c>
      <c r="U126" s="100">
        <f t="shared" ca="1" si="22"/>
        <v>1.8628478582346147E-2</v>
      </c>
      <c r="V126" s="113">
        <f t="shared" ca="1" si="23"/>
        <v>-99.009899998350008</v>
      </c>
      <c r="W126" s="91">
        <f t="shared" ca="1" si="24"/>
        <v>112</v>
      </c>
      <c r="Y126" s="91" t="str">
        <f ca="1">IF($W126="","",IF(OFFSET(C$53,'Intermediate Data'!$W126,0)=-98,"Unknown",IF(OFFSET(C$53,'Intermediate Data'!$W126,0)=-99,"N/A",OFFSET(C$53,'Intermediate Data'!$W126,0))))</f>
        <v>Curling iron</v>
      </c>
      <c r="Z126" s="91" t="str">
        <f ca="1">IF($W126="","",IF(OFFSET(D$53,'Intermediate Data'!$W126,0)=-98,"N/A",IF(OFFSET(D$53,'Intermediate Data'!$W126,0)=-99,"N/A",OFFSET(D$53,'Intermediate Data'!$W126,0))))</f>
        <v>N/A</v>
      </c>
      <c r="AA126" s="91" t="str">
        <f ca="1">IF($W126="","",IF(OFFSET(E$53,'Intermediate Data'!$W126,0)=-98,"N/A",IF(OFFSET(E$53,'Intermediate Data'!$W126,0)=-99,"N/A",OFFSET(E$53,'Intermediate Data'!$W126,0))))</f>
        <v>N/A</v>
      </c>
      <c r="AB126" s="91" t="str">
        <f ca="1">IF($W126="","",IF(OFFSET(F$53,'Intermediate Data'!$W126,0)=-98,"N/A",IF(OFFSET(F$53,'Intermediate Data'!$W126,0)=-99,"N/A",OFFSET(F$53,'Intermediate Data'!$W126,0))))</f>
        <v>N/A</v>
      </c>
      <c r="AC126" s="91" t="str">
        <f ca="1">IF($W126="","",IF(OFFSET(G$53,'Intermediate Data'!$W126,0)=-98,"N/A",IF(OFFSET(G$53,'Intermediate Data'!$W126,0)=-99,"N/A",OFFSET(G$53,'Intermediate Data'!$W126,0))))</f>
        <v>N/A</v>
      </c>
      <c r="AD126" s="91" t="str">
        <f ca="1">IF($W126="","",IF(OFFSET(H$53,'Intermediate Data'!$W126,0)=-98,"N/A",IF(OFFSET(H$53,'Intermediate Data'!$W126,0)=-99,"N/A",OFFSET(H$53,'Intermediate Data'!$W126,0))))</f>
        <v>N/A</v>
      </c>
      <c r="AE126" s="91" t="str">
        <f ca="1">IF($W126="","",IF(OFFSET(I$53,'Intermediate Data'!$W126,0)=-98,"N/A",IF(OFFSET(I$53,'Intermediate Data'!$W126,0)=-99,"N/A",OFFSET(I$53,'Intermediate Data'!$W126,0))))</f>
        <v>N/A</v>
      </c>
      <c r="AF126" s="91" t="str">
        <f ca="1">IF($W126="","",IF(OFFSET(J$53,'Intermediate Data'!$W126,0)=-98,"N/A",IF(OFFSET(J$53,'Intermediate Data'!$W126,0)=-99,"N/A",OFFSET(J$53,'Intermediate Data'!$W126,0))))</f>
        <v/>
      </c>
      <c r="AG126" s="91" t="str">
        <f ca="1">IF($W126="","",IF(OFFSET(K$53,'Intermediate Data'!$W126,0)=-98,"N/A",IF(OFFSET(K$53,'Intermediate Data'!$W126,0)=-99,"N/A",OFFSET(K$53,'Intermediate Data'!$W126,0))))</f>
        <v>N/A</v>
      </c>
      <c r="AH126" s="91" t="str">
        <f ca="1">IF($W126="","",IF(OFFSET(L$53,'Intermediate Data'!$W126,0)=-98,"N/A",IF(OFFSET(L$53,'Intermediate Data'!$W126,0)=-99,"N/A",OFFSET(L$53,'Intermediate Data'!$W126,0))))</f>
        <v>N/A</v>
      </c>
      <c r="AI126" s="91" t="str">
        <f ca="1">IF($W126="","",IF(OFFSET(M$53,'Intermediate Data'!$W126,0)=-98,"N/A",IF(OFFSET(M$53,'Intermediate Data'!$W126,0)=-99,"N/A",OFFSET(M$53,'Intermediate Data'!$W126,0))))</f>
        <v>N/A</v>
      </c>
      <c r="AJ126" s="91" t="str">
        <f ca="1">IF($W126="","",IF(OFFSET(N$53,'Intermediate Data'!$W126,0)=-98,"N/A",IF(OFFSET(N$53,'Intermediate Data'!$W126,0)=-99,"N/A",OFFSET(N$53,'Intermediate Data'!$W126,0))))</f>
        <v>N/A</v>
      </c>
      <c r="AK126" s="91" t="str">
        <f ca="1">IF($W126="","",IF(OFFSET(O$53,'Intermediate Data'!$W126,0)=-98,"N/A",IF(OFFSET(O$53,'Intermediate Data'!$W126,0)=-99,"N/A",OFFSET(O$53,'Intermediate Data'!$W126,0))))</f>
        <v>N/A</v>
      </c>
      <c r="AL126" s="91" t="str">
        <f ca="1">IF($W126="","",IF(OFFSET(P$53,'Intermediate Data'!$W126,0)=-98,"N/A",IF(OFFSET(P$53,'Intermediate Data'!$W126,0)=-99,"N/A",OFFSET(P$53,'Intermediate Data'!$W126,0))))</f>
        <v>N/A</v>
      </c>
      <c r="AM126" s="91" t="str">
        <f ca="1">IF($W126="","",IF(OFFSET(Q$53,'Intermediate Data'!$W126,0)=-98,"N/A",IF(OFFSET(Q$53,'Intermediate Data'!$W126,0)=-99,"N/A",OFFSET(Q$53,'Intermediate Data'!$W126,0))))</f>
        <v/>
      </c>
      <c r="AN126" s="91" t="str">
        <f ca="1">IF($W126="","",IF(OFFSET(R$53,'Intermediate Data'!$W126,0)=-98,"Not published",IF(OFFSET(R$53,'Intermediate Data'!$W126,0)=-99,"No spec",OFFSET(R$53,'Intermediate Data'!$W126,0))))</f>
        <v>No spec</v>
      </c>
      <c r="AO126" s="91" t="str">
        <f ca="1">IF($W126="","",IF(OFFSET(S$53,'Intermediate Data'!$W126,0)=-98,"Unknown",IF(OFFSET(S$53,'Intermediate Data'!$W126,0)=-99,"No spec",OFFSET(S$53,'Intermediate Data'!$W126,0))))</f>
        <v>No spec</v>
      </c>
      <c r="AR126" s="113" t="str">
        <f>IF(AND(DATA!$F77='Intermediate Data'!$AV$46,DATA!$E77="Tier 1"),IF(OR($AU$47=0,$AU$46=1),DATA!A77,IF(AND($AU$47=1,INDEX('Intermediate Data'!$AV$25:$AV$42,MATCH(DATA!$B77,'Intermediate Data'!$AU$25:$AU$42,0))=TRUE),DATA!A77,"")),"")</f>
        <v/>
      </c>
      <c r="AS126" s="113" t="str">
        <f>IF($AR126="","",DATA!B77)</f>
        <v/>
      </c>
      <c r="AT126" s="113" t="str">
        <f>IF(OR($AR126="",DATA!BF77=""),"",DATA!BF77)</f>
        <v/>
      </c>
      <c r="AU126" s="113" t="str">
        <f>IF(OR($AR126="",DATA!BH77=""),"",DATA!BH77)</f>
        <v/>
      </c>
      <c r="AV126" s="113" t="str">
        <f>IF(OR($AR126="",DATA!BI77=""),"",DATA!BI77)</f>
        <v/>
      </c>
      <c r="AW126" s="113" t="str">
        <f>IF(OR($AR126="",DATA!BJ77=""),"",DATA!BJ77)</f>
        <v/>
      </c>
      <c r="AX126" s="113" t="str">
        <f>IF(OR($AR126="",DATA!BK77=""),"",DATA!BK77)</f>
        <v/>
      </c>
      <c r="AY126" s="113" t="str">
        <f>IF($AR126="","",DATA!BO77)</f>
        <v/>
      </c>
      <c r="AZ126" s="113" t="str">
        <f>IF($AR126="","",DATA!BP77)</f>
        <v/>
      </c>
      <c r="BA126" s="113" t="str">
        <f>IF($AR126="","",DATA!BQ77)</f>
        <v/>
      </c>
      <c r="BB126" s="113" t="str">
        <f>IF($AR126="","",DATA!BR77)</f>
        <v/>
      </c>
      <c r="BC126" s="113" t="str">
        <f>IF($AR126="","",DATA!BS77)</f>
        <v/>
      </c>
      <c r="BD126" s="113" t="str">
        <f>IF($AR126="","",DATA!BE77)</f>
        <v/>
      </c>
      <c r="BE126" s="113" t="str">
        <f>IF($AR126="","",DATA!CD77)</f>
        <v/>
      </c>
      <c r="BF126" s="113" t="str">
        <f>IF($AR126="","",DATA!CF77)</f>
        <v/>
      </c>
      <c r="BG126" s="113" t="str">
        <f>IF($AR126="","",DATA!CG77)</f>
        <v/>
      </c>
      <c r="BH126" s="113" t="str">
        <f>IF($AR126="","",DATA!CI77)</f>
        <v/>
      </c>
      <c r="BI126" s="113" t="str">
        <f>IF($AR126="","",DATA!CK77)</f>
        <v/>
      </c>
      <c r="BJ126" s="179" t="str">
        <f>IF($AR126="","",DATA!CL77)</f>
        <v/>
      </c>
      <c r="BK126" s="179" t="str">
        <f>IF($AR126="","",DATA!CN77)</f>
        <v/>
      </c>
      <c r="BL126" s="114" t="str">
        <f t="shared" si="25"/>
        <v/>
      </c>
      <c r="BM126" s="91" t="str">
        <f t="shared" ca="1" si="16"/>
        <v/>
      </c>
      <c r="BN126" s="100" t="str">
        <f t="shared" si="26"/>
        <v/>
      </c>
      <c r="BO126" s="91" t="str">
        <f t="shared" ca="1" si="27"/>
        <v/>
      </c>
      <c r="BP126" s="91" t="str">
        <f t="shared" ca="1" si="28"/>
        <v/>
      </c>
      <c r="BR126" s="91" t="str">
        <f ca="1">IF($BP126="","",IF(OFFSET(AS$53,'Intermediate Data'!$BP126,0)=-98,"Unknown",IF(OFFSET(AS$53,'Intermediate Data'!$BP126,0)=-99,"N/A",OFFSET(AS$53,'Intermediate Data'!$BP126,0))))</f>
        <v/>
      </c>
      <c r="BS126" s="91" t="str">
        <f ca="1">IF($BP126="","",IF(OFFSET(AT$53,'Intermediate Data'!$BP126,0)=-98,"Not collected",IF(OFFSET(AT$53,'Intermediate Data'!$BP126,0)=-99,"N/A",OFFSET(AT$53,'Intermediate Data'!$BP126,0))))</f>
        <v/>
      </c>
      <c r="BT126" s="91" t="str">
        <f ca="1">IF($BP126="","",IF(OFFSET(AU$53,'Intermediate Data'!$BP126,0)=-98,"Unknown",IF(OFFSET(AU$53,'Intermediate Data'!$BP126,0)=-99,"N/A",OFFSET(AU$53,'Intermediate Data'!$BP126,0))))</f>
        <v/>
      </c>
      <c r="BU126" s="127" t="str">
        <f ca="1">IF($BP126="","",IF(OFFSET(AV$53,'Intermediate Data'!$BP126,0)=-98,"Unknown",IF(OFFSET(AV$53,'Intermediate Data'!$BP126,0)=-99,"No spec",OFFSET(AV$53,'Intermediate Data'!$BP126,0))))</f>
        <v/>
      </c>
      <c r="BV126" s="127" t="str">
        <f ca="1">IF($BP126="","",IF(OFFSET(AW$53,'Intermediate Data'!$BP126,0)=-98,"Unknown",IF(OFFSET(AW$53,'Intermediate Data'!$BP126,0)=-99,"N/A",OFFSET(AW$53,'Intermediate Data'!$BP126,0))))</f>
        <v/>
      </c>
      <c r="BW126" s="91" t="str">
        <f ca="1">IF($BP126="","",IF(OFFSET(AX$53,'Intermediate Data'!$BP126,0)=-98,"Unknown",IF(OFFSET(AX$53,'Intermediate Data'!$BP126,0)=-99,"N/A",OFFSET(AX$53,'Intermediate Data'!$BP126,0))))</f>
        <v/>
      </c>
      <c r="BX126" s="91" t="str">
        <f ca="1">IF($BP126="","",IF(OFFSET(AY$53,'Intermediate Data'!$BP126,$AU$48)=-98,"Unknown",IF(OFFSET(AY$53,'Intermediate Data'!$BP126,$AU$48)=-99,"N/A",OFFSET(AY$53,'Intermediate Data'!$BP126,$AU$48))))</f>
        <v/>
      </c>
      <c r="BY126" s="91" t="str">
        <f ca="1">IF($BP126="","",IF(OFFSET(BD$53,'Intermediate Data'!$BP126,0)=-98,"Not published",IF(OFFSET(BD$53,'Intermediate Data'!$BP126,0)=-99,"No spec",OFFSET(BD$53,'Intermediate Data'!$BP126,0))))</f>
        <v/>
      </c>
      <c r="BZ126" s="115" t="str">
        <f ca="1">IF($BP126="","",IF(OFFSET(BE$53,'Intermediate Data'!$BP126,0)=-98,"Unknown",IF(OFFSET(BE$53,'Intermediate Data'!$BP126,0)=-99,"N/A",OFFSET(BE$53,'Intermediate Data'!$BP126,0))))</f>
        <v/>
      </c>
      <c r="CA126" s="115" t="str">
        <f ca="1">IF($BP126="","",IF(OFFSET(BF$53,'Intermediate Data'!$BP126,0)=-98,"Unknown",IF(OFFSET(BF$53,'Intermediate Data'!$BP126,0)=-99,"N/A",OFFSET(BF$53,'Intermediate Data'!$BP126,0))))</f>
        <v/>
      </c>
      <c r="CB126" s="115" t="str">
        <f ca="1">IF($BP126="","",IF(OFFSET(BG$53,'Intermediate Data'!$BP126,0)=-98,"Unknown",IF(OFFSET(BG$53,'Intermediate Data'!$BP126,0)=-99,"N/A",OFFSET(BG$53,'Intermediate Data'!$BP126,0))))</f>
        <v/>
      </c>
      <c r="CC126" s="115" t="str">
        <f ca="1">IF($BP126="","",IF(OFFSET(BH$53,'Intermediate Data'!$BP126,0)=-98,"Unknown",IF(OFFSET(BH$53,'Intermediate Data'!$BP126,0)=-99,"N/A",OFFSET(BH$53,'Intermediate Data'!$BP126,0))))</f>
        <v/>
      </c>
      <c r="CD126" s="115" t="str">
        <f ca="1">IF($BP126="","",IF(OFFSET(BI$53,'Intermediate Data'!$BP126,0)=-98,"Unknown",IF(OFFSET(BI$53,'Intermediate Data'!$BP126,0)=-99,"N/A",OFFSET(BI$53,'Intermediate Data'!$BP126,0))))</f>
        <v/>
      </c>
      <c r="CE126" s="115" t="str">
        <f ca="1">IF($BP126="","",IF(OFFSET(BJ$53,'Intermediate Data'!$BP126,0)=-98,"Unknown",IF(OFFSET(BJ$53,'Intermediate Data'!$BP126,0)=-99,"N/A",OFFSET(BJ$53,'Intermediate Data'!$BP126,0))))</f>
        <v/>
      </c>
      <c r="CF126" s="115" t="str">
        <f ca="1">IF($BP126="","",IF(OFFSET(BK$53,'Intermediate Data'!$BP126,0)=-98,"Unknown",IF(OFFSET(BK$53,'Intermediate Data'!$BP126,0)=-99,"N/A",OFFSET(BK$53,'Intermediate Data'!$BP126,0))))</f>
        <v/>
      </c>
      <c r="CG126" s="115" t="str">
        <f ca="1">IF($BP126="","",IF(OFFSET(BL$53,'Intermediate Data'!$BP126,0)=-98,"Unknown",IF(OFFSET(BL$53,'Intermediate Data'!$BP126,0)=-99,"N/A",OFFSET(BL$53,'Intermediate Data'!$BP126,0))))</f>
        <v/>
      </c>
    </row>
    <row r="127" spans="1:85" x14ac:dyDescent="0.2">
      <c r="A127" s="91">
        <f>IF(DATA!F78='Intermediate Data'!$E$46,IF(OR($E$47=$C$27,$E$46=$B$4),DATA!A78,IF($G$47=DATA!D78,DATA!A78,"")),"")</f>
        <v>74</v>
      </c>
      <c r="B127" s="91">
        <f>IF($A127="","",DATA!CS78)</f>
        <v>73</v>
      </c>
      <c r="C127" s="91" t="str">
        <f>IF($A127="","",DATA!B78)</f>
        <v>Humidifier</v>
      </c>
      <c r="D127" s="91">
        <f ca="1">IF($A127="","",OFFSET(DATA!$G78,0,($D$48*5)))</f>
        <v>-99</v>
      </c>
      <c r="E127" s="91">
        <f ca="1">IF($A127="","",OFFSET(DATA!$G78,0,($D$48*5)+1))</f>
        <v>4.3762746484937595E-2</v>
      </c>
      <c r="F127" s="91">
        <f ca="1">IF($A127="","",OFFSET(DATA!$G78,0,($D$48*5)+2))</f>
        <v>-99</v>
      </c>
      <c r="G127" s="91">
        <f ca="1">IF($A127="","",OFFSET(DATA!$G78,0,($D$48*5)+3))</f>
        <v>-99</v>
      </c>
      <c r="H127" s="91">
        <f ca="1">IF($A127="","",OFFSET(DATA!$G78,0,($D$48*5)+4))</f>
        <v>-99</v>
      </c>
      <c r="I127" s="91">
        <f t="shared" ca="1" si="17"/>
        <v>4.3762746484937595E-2</v>
      </c>
      <c r="J127" s="91" t="str">
        <f t="shared" ca="1" si="18"/>
        <v>RASS</v>
      </c>
      <c r="K127" s="91">
        <f ca="1">IF($A127="","",OFFSET(DATA!$AF78,0,($D$48*5)))</f>
        <v>-99</v>
      </c>
      <c r="L127" s="91">
        <f ca="1">IF($A127="","",OFFSET(DATA!$AF78,0,($D$48*5)+1))</f>
        <v>4.6099773967094367E-2</v>
      </c>
      <c r="M127" s="91">
        <f ca="1">IF($A127="","",OFFSET(DATA!$AF78,0,($D$48*5)+2))</f>
        <v>-99</v>
      </c>
      <c r="N127" s="91">
        <f ca="1">IF($A127="","",OFFSET(DATA!$AF78,0,($D$48*5)+3))</f>
        <v>-99</v>
      </c>
      <c r="O127" s="91">
        <f ca="1">IF($A127="","",OFFSET(DATA!$AF78,0,($D$48*5)+4))</f>
        <v>-99</v>
      </c>
      <c r="P127" s="91">
        <f t="shared" ca="1" si="19"/>
        <v>4.6099773967094367E-2</v>
      </c>
      <c r="Q127" s="91" t="str">
        <f t="shared" ca="1" si="20"/>
        <v>RASS</v>
      </c>
      <c r="R127" s="91">
        <f>IF($A127="","",DATA!BE78)</f>
        <v>-99</v>
      </c>
      <c r="S127" s="91">
        <f>IF($A127="","",DATA!BI78)</f>
        <v>-99</v>
      </c>
      <c r="T127" s="91">
        <f t="shared" ca="1" si="21"/>
        <v>4.3762746484937595E-2</v>
      </c>
      <c r="U127" s="100">
        <f t="shared" ca="1" si="22"/>
        <v>3.6834084007606967E-2</v>
      </c>
      <c r="V127" s="113">
        <f t="shared" ca="1" si="23"/>
        <v>-99.009899998380007</v>
      </c>
      <c r="W127" s="91">
        <f t="shared" ca="1" si="24"/>
        <v>109</v>
      </c>
      <c r="Y127" s="91" t="str">
        <f ca="1">IF($W127="","",IF(OFFSET(C$53,'Intermediate Data'!$W127,0)=-98,"Unknown",IF(OFFSET(C$53,'Intermediate Data'!$W127,0)=-99,"N/A",OFFSET(C$53,'Intermediate Data'!$W127,0))))</f>
        <v>Ride-on toy car</v>
      </c>
      <c r="Z127" s="91" t="str">
        <f ca="1">IF($W127="","",IF(OFFSET(D$53,'Intermediate Data'!$W127,0)=-98,"N/A",IF(OFFSET(D$53,'Intermediate Data'!$W127,0)=-99,"N/A",OFFSET(D$53,'Intermediate Data'!$W127,0))))</f>
        <v>N/A</v>
      </c>
      <c r="AA127" s="91" t="str">
        <f ca="1">IF($W127="","",IF(OFFSET(E$53,'Intermediate Data'!$W127,0)=-98,"N/A",IF(OFFSET(E$53,'Intermediate Data'!$W127,0)=-99,"N/A",OFFSET(E$53,'Intermediate Data'!$W127,0))))</f>
        <v>N/A</v>
      </c>
      <c r="AB127" s="91" t="str">
        <f ca="1">IF($W127="","",IF(OFFSET(F$53,'Intermediate Data'!$W127,0)=-98,"N/A",IF(OFFSET(F$53,'Intermediate Data'!$W127,0)=-99,"N/A",OFFSET(F$53,'Intermediate Data'!$W127,0))))</f>
        <v>N/A</v>
      </c>
      <c r="AC127" s="91" t="str">
        <f ca="1">IF($W127="","",IF(OFFSET(G$53,'Intermediate Data'!$W127,0)=-98,"N/A",IF(OFFSET(G$53,'Intermediate Data'!$W127,0)=-99,"N/A",OFFSET(G$53,'Intermediate Data'!$W127,0))))</f>
        <v>N/A</v>
      </c>
      <c r="AD127" s="91" t="str">
        <f ca="1">IF($W127="","",IF(OFFSET(H$53,'Intermediate Data'!$W127,0)=-98,"N/A",IF(OFFSET(H$53,'Intermediate Data'!$W127,0)=-99,"N/A",OFFSET(H$53,'Intermediate Data'!$W127,0))))</f>
        <v>N/A</v>
      </c>
      <c r="AE127" s="91" t="str">
        <f ca="1">IF($W127="","",IF(OFFSET(I$53,'Intermediate Data'!$W127,0)=-98,"N/A",IF(OFFSET(I$53,'Intermediate Data'!$W127,0)=-99,"N/A",OFFSET(I$53,'Intermediate Data'!$W127,0))))</f>
        <v>N/A</v>
      </c>
      <c r="AF127" s="91" t="str">
        <f ca="1">IF($W127="","",IF(OFFSET(J$53,'Intermediate Data'!$W127,0)=-98,"N/A",IF(OFFSET(J$53,'Intermediate Data'!$W127,0)=-99,"N/A",OFFSET(J$53,'Intermediate Data'!$W127,0))))</f>
        <v/>
      </c>
      <c r="AG127" s="91" t="str">
        <f ca="1">IF($W127="","",IF(OFFSET(K$53,'Intermediate Data'!$W127,0)=-98,"N/A",IF(OFFSET(K$53,'Intermediate Data'!$W127,0)=-99,"N/A",OFFSET(K$53,'Intermediate Data'!$W127,0))))</f>
        <v>N/A</v>
      </c>
      <c r="AH127" s="91" t="str">
        <f ca="1">IF($W127="","",IF(OFFSET(L$53,'Intermediate Data'!$W127,0)=-98,"N/A",IF(OFFSET(L$53,'Intermediate Data'!$W127,0)=-99,"N/A",OFFSET(L$53,'Intermediate Data'!$W127,0))))</f>
        <v>N/A</v>
      </c>
      <c r="AI127" s="91" t="str">
        <f ca="1">IF($W127="","",IF(OFFSET(M$53,'Intermediate Data'!$W127,0)=-98,"N/A",IF(OFFSET(M$53,'Intermediate Data'!$W127,0)=-99,"N/A",OFFSET(M$53,'Intermediate Data'!$W127,0))))</f>
        <v>N/A</v>
      </c>
      <c r="AJ127" s="91" t="str">
        <f ca="1">IF($W127="","",IF(OFFSET(N$53,'Intermediate Data'!$W127,0)=-98,"N/A",IF(OFFSET(N$53,'Intermediate Data'!$W127,0)=-99,"N/A",OFFSET(N$53,'Intermediate Data'!$W127,0))))</f>
        <v>N/A</v>
      </c>
      <c r="AK127" s="91" t="str">
        <f ca="1">IF($W127="","",IF(OFFSET(O$53,'Intermediate Data'!$W127,0)=-98,"N/A",IF(OFFSET(O$53,'Intermediate Data'!$W127,0)=-99,"N/A",OFFSET(O$53,'Intermediate Data'!$W127,0))))</f>
        <v>N/A</v>
      </c>
      <c r="AL127" s="91" t="str">
        <f ca="1">IF($W127="","",IF(OFFSET(P$53,'Intermediate Data'!$W127,0)=-98,"N/A",IF(OFFSET(P$53,'Intermediate Data'!$W127,0)=-99,"N/A",OFFSET(P$53,'Intermediate Data'!$W127,0))))</f>
        <v>N/A</v>
      </c>
      <c r="AM127" s="91" t="str">
        <f ca="1">IF($W127="","",IF(OFFSET(Q$53,'Intermediate Data'!$W127,0)=-98,"N/A",IF(OFFSET(Q$53,'Intermediate Data'!$W127,0)=-99,"N/A",OFFSET(Q$53,'Intermediate Data'!$W127,0))))</f>
        <v/>
      </c>
      <c r="AN127" s="91" t="str">
        <f ca="1">IF($W127="","",IF(OFFSET(R$53,'Intermediate Data'!$W127,0)=-98,"Not published",IF(OFFSET(R$53,'Intermediate Data'!$W127,0)=-99,"No spec",OFFSET(R$53,'Intermediate Data'!$W127,0))))</f>
        <v>No spec</v>
      </c>
      <c r="AO127" s="91" t="str">
        <f ca="1">IF($W127="","",IF(OFFSET(S$53,'Intermediate Data'!$W127,0)=-98,"Unknown",IF(OFFSET(S$53,'Intermediate Data'!$W127,0)=-99,"No spec",OFFSET(S$53,'Intermediate Data'!$W127,0))))</f>
        <v>No spec</v>
      </c>
      <c r="AR127" s="113" t="str">
        <f>IF(AND(DATA!$F78='Intermediate Data'!$AV$46,DATA!$E78="Tier 1"),IF(OR($AU$47=0,$AU$46=1),DATA!A78,IF(AND($AU$47=1,INDEX('Intermediate Data'!$AV$25:$AV$42,MATCH(DATA!$B78,'Intermediate Data'!$AU$25:$AU$42,0))=TRUE),DATA!A78,"")),"")</f>
        <v/>
      </c>
      <c r="AS127" s="113" t="str">
        <f>IF($AR127="","",DATA!B78)</f>
        <v/>
      </c>
      <c r="AT127" s="113" t="str">
        <f>IF(OR($AR127="",DATA!BF78=""),"",DATA!BF78)</f>
        <v/>
      </c>
      <c r="AU127" s="113" t="str">
        <f>IF(OR($AR127="",DATA!BH78=""),"",DATA!BH78)</f>
        <v/>
      </c>
      <c r="AV127" s="113" t="str">
        <f>IF(OR($AR127="",DATA!BI78=""),"",DATA!BI78)</f>
        <v/>
      </c>
      <c r="AW127" s="113" t="str">
        <f>IF(OR($AR127="",DATA!BJ78=""),"",DATA!BJ78)</f>
        <v/>
      </c>
      <c r="AX127" s="113" t="str">
        <f>IF(OR($AR127="",DATA!BK78=""),"",DATA!BK78)</f>
        <v/>
      </c>
      <c r="AY127" s="113" t="str">
        <f>IF($AR127="","",DATA!BO78)</f>
        <v/>
      </c>
      <c r="AZ127" s="113" t="str">
        <f>IF($AR127="","",DATA!BP78)</f>
        <v/>
      </c>
      <c r="BA127" s="113" t="str">
        <f>IF($AR127="","",DATA!BQ78)</f>
        <v/>
      </c>
      <c r="BB127" s="113" t="str">
        <f>IF($AR127="","",DATA!BR78)</f>
        <v/>
      </c>
      <c r="BC127" s="113" t="str">
        <f>IF($AR127="","",DATA!BS78)</f>
        <v/>
      </c>
      <c r="BD127" s="113" t="str">
        <f>IF($AR127="","",DATA!BE78)</f>
        <v/>
      </c>
      <c r="BE127" s="113" t="str">
        <f>IF($AR127="","",DATA!CD78)</f>
        <v/>
      </c>
      <c r="BF127" s="113" t="str">
        <f>IF($AR127="","",DATA!CF78)</f>
        <v/>
      </c>
      <c r="BG127" s="113" t="str">
        <f>IF($AR127="","",DATA!CG78)</f>
        <v/>
      </c>
      <c r="BH127" s="113" t="str">
        <f>IF($AR127="","",DATA!CI78)</f>
        <v/>
      </c>
      <c r="BI127" s="113" t="str">
        <f>IF($AR127="","",DATA!CK78)</f>
        <v/>
      </c>
      <c r="BJ127" s="179" t="str">
        <f>IF($AR127="","",DATA!CL78)</f>
        <v/>
      </c>
      <c r="BK127" s="179" t="str">
        <f>IF($AR127="","",DATA!CN78)</f>
        <v/>
      </c>
      <c r="BL127" s="114" t="str">
        <f t="shared" si="25"/>
        <v/>
      </c>
      <c r="BM127" s="91" t="str">
        <f t="shared" ca="1" si="16"/>
        <v/>
      </c>
      <c r="BN127" s="100" t="str">
        <f t="shared" si="26"/>
        <v/>
      </c>
      <c r="BO127" s="91" t="str">
        <f t="shared" ca="1" si="27"/>
        <v/>
      </c>
      <c r="BP127" s="91" t="str">
        <f t="shared" ca="1" si="28"/>
        <v/>
      </c>
      <c r="BR127" s="91" t="str">
        <f ca="1">IF($BP127="","",IF(OFFSET(AS$53,'Intermediate Data'!$BP127,0)=-98,"Unknown",IF(OFFSET(AS$53,'Intermediate Data'!$BP127,0)=-99,"N/A",OFFSET(AS$53,'Intermediate Data'!$BP127,0))))</f>
        <v/>
      </c>
      <c r="BS127" s="91" t="str">
        <f ca="1">IF($BP127="","",IF(OFFSET(AT$53,'Intermediate Data'!$BP127,0)=-98,"Not collected",IF(OFFSET(AT$53,'Intermediate Data'!$BP127,0)=-99,"N/A",OFFSET(AT$53,'Intermediate Data'!$BP127,0))))</f>
        <v/>
      </c>
      <c r="BT127" s="91" t="str">
        <f ca="1">IF($BP127="","",IF(OFFSET(AU$53,'Intermediate Data'!$BP127,0)=-98,"Unknown",IF(OFFSET(AU$53,'Intermediate Data'!$BP127,0)=-99,"N/A",OFFSET(AU$53,'Intermediate Data'!$BP127,0))))</f>
        <v/>
      </c>
      <c r="BU127" s="127" t="str">
        <f ca="1">IF($BP127="","",IF(OFFSET(AV$53,'Intermediate Data'!$BP127,0)=-98,"Unknown",IF(OFFSET(AV$53,'Intermediate Data'!$BP127,0)=-99,"No spec",OFFSET(AV$53,'Intermediate Data'!$BP127,0))))</f>
        <v/>
      </c>
      <c r="BV127" s="127" t="str">
        <f ca="1">IF($BP127="","",IF(OFFSET(AW$53,'Intermediate Data'!$BP127,0)=-98,"Unknown",IF(OFFSET(AW$53,'Intermediate Data'!$BP127,0)=-99,"N/A",OFFSET(AW$53,'Intermediate Data'!$BP127,0))))</f>
        <v/>
      </c>
      <c r="BW127" s="91" t="str">
        <f ca="1">IF($BP127="","",IF(OFFSET(AX$53,'Intermediate Data'!$BP127,0)=-98,"Unknown",IF(OFFSET(AX$53,'Intermediate Data'!$BP127,0)=-99,"N/A",OFFSET(AX$53,'Intermediate Data'!$BP127,0))))</f>
        <v/>
      </c>
      <c r="BX127" s="91" t="str">
        <f ca="1">IF($BP127="","",IF(OFFSET(AY$53,'Intermediate Data'!$BP127,$AU$48)=-98,"Unknown",IF(OFFSET(AY$53,'Intermediate Data'!$BP127,$AU$48)=-99,"N/A",OFFSET(AY$53,'Intermediate Data'!$BP127,$AU$48))))</f>
        <v/>
      </c>
      <c r="BY127" s="91" t="str">
        <f ca="1">IF($BP127="","",IF(OFFSET(BD$53,'Intermediate Data'!$BP127,0)=-98,"Not published",IF(OFFSET(BD$53,'Intermediate Data'!$BP127,0)=-99,"No spec",OFFSET(BD$53,'Intermediate Data'!$BP127,0))))</f>
        <v/>
      </c>
      <c r="BZ127" s="115" t="str">
        <f ca="1">IF($BP127="","",IF(OFFSET(BE$53,'Intermediate Data'!$BP127,0)=-98,"Unknown",IF(OFFSET(BE$53,'Intermediate Data'!$BP127,0)=-99,"N/A",OFFSET(BE$53,'Intermediate Data'!$BP127,0))))</f>
        <v/>
      </c>
      <c r="CA127" s="115" t="str">
        <f ca="1">IF($BP127="","",IF(OFFSET(BF$53,'Intermediate Data'!$BP127,0)=-98,"Unknown",IF(OFFSET(BF$53,'Intermediate Data'!$BP127,0)=-99,"N/A",OFFSET(BF$53,'Intermediate Data'!$BP127,0))))</f>
        <v/>
      </c>
      <c r="CB127" s="115" t="str">
        <f ca="1">IF($BP127="","",IF(OFFSET(BG$53,'Intermediate Data'!$BP127,0)=-98,"Unknown",IF(OFFSET(BG$53,'Intermediate Data'!$BP127,0)=-99,"N/A",OFFSET(BG$53,'Intermediate Data'!$BP127,0))))</f>
        <v/>
      </c>
      <c r="CC127" s="115" t="str">
        <f ca="1">IF($BP127="","",IF(OFFSET(BH$53,'Intermediate Data'!$BP127,0)=-98,"Unknown",IF(OFFSET(BH$53,'Intermediate Data'!$BP127,0)=-99,"N/A",OFFSET(BH$53,'Intermediate Data'!$BP127,0))))</f>
        <v/>
      </c>
      <c r="CD127" s="115" t="str">
        <f ca="1">IF($BP127="","",IF(OFFSET(BI$53,'Intermediate Data'!$BP127,0)=-98,"Unknown",IF(OFFSET(BI$53,'Intermediate Data'!$BP127,0)=-99,"N/A",OFFSET(BI$53,'Intermediate Data'!$BP127,0))))</f>
        <v/>
      </c>
      <c r="CE127" s="115" t="str">
        <f ca="1">IF($BP127="","",IF(OFFSET(BJ$53,'Intermediate Data'!$BP127,0)=-98,"Unknown",IF(OFFSET(BJ$53,'Intermediate Data'!$BP127,0)=-99,"N/A",OFFSET(BJ$53,'Intermediate Data'!$BP127,0))))</f>
        <v/>
      </c>
      <c r="CF127" s="115" t="str">
        <f ca="1">IF($BP127="","",IF(OFFSET(BK$53,'Intermediate Data'!$BP127,0)=-98,"Unknown",IF(OFFSET(BK$53,'Intermediate Data'!$BP127,0)=-99,"N/A",OFFSET(BK$53,'Intermediate Data'!$BP127,0))))</f>
        <v/>
      </c>
      <c r="CG127" s="115" t="str">
        <f ca="1">IF($BP127="","",IF(OFFSET(BL$53,'Intermediate Data'!$BP127,0)=-98,"Unknown",IF(OFFSET(BL$53,'Intermediate Data'!$BP127,0)=-99,"N/A",OFFSET(BL$53,'Intermediate Data'!$BP127,0))))</f>
        <v/>
      </c>
    </row>
    <row r="128" spans="1:85" x14ac:dyDescent="0.2">
      <c r="A128" s="91">
        <f>IF(DATA!F79='Intermediate Data'!$E$46,IF(OR($E$47=$C$27,$E$46=$B$4),DATA!A79,IF($G$47=DATA!D79,DATA!A79,"")),"")</f>
        <v>75</v>
      </c>
      <c r="B128" s="91">
        <f>IF($A128="","",DATA!CS79)</f>
        <v>52</v>
      </c>
      <c r="C128" s="91" t="str">
        <f>IF($A128="","",DATA!B79)</f>
        <v>Portable AC</v>
      </c>
      <c r="D128" s="91">
        <f ca="1">IF($A128="","",OFFSET(DATA!$G79,0,($D$48*5)))</f>
        <v>-99</v>
      </c>
      <c r="E128" s="91">
        <f ca="1">IF($A128="","",OFFSET(DATA!$G79,0,($D$48*5)+1))</f>
        <v>-99</v>
      </c>
      <c r="F128" s="91">
        <f ca="1">IF($A128="","",OFFSET(DATA!$G79,0,($D$48*5)+2))</f>
        <v>-99</v>
      </c>
      <c r="G128" s="91">
        <f ca="1">IF($A128="","",OFFSET(DATA!$G79,0,($D$48*5)+3))</f>
        <v>-99</v>
      </c>
      <c r="H128" s="91">
        <f ca="1">IF($A128="","",OFFSET(DATA!$G79,0,($D$48*5)+4))</f>
        <v>-99</v>
      </c>
      <c r="I128" s="91">
        <f t="shared" ca="1" si="17"/>
        <v>-99</v>
      </c>
      <c r="J128" s="91" t="str">
        <f t="shared" ca="1" si="18"/>
        <v/>
      </c>
      <c r="K128" s="91">
        <f ca="1">IF($A128="","",OFFSET(DATA!$AF79,0,($D$48*5)))</f>
        <v>-99</v>
      </c>
      <c r="L128" s="91">
        <f ca="1">IF($A128="","",OFFSET(DATA!$AF79,0,($D$48*5)+1))</f>
        <v>-99</v>
      </c>
      <c r="M128" s="91">
        <f ca="1">IF($A128="","",OFFSET(DATA!$AF79,0,($D$48*5)+2))</f>
        <v>-99</v>
      </c>
      <c r="N128" s="91">
        <f ca="1">IF($A128="","",OFFSET(DATA!$AF79,0,($D$48*5)+3))</f>
        <v>-99</v>
      </c>
      <c r="O128" s="91">
        <f ca="1">IF($A128="","",OFFSET(DATA!$AF79,0,($D$48*5)+4))</f>
        <v>-99</v>
      </c>
      <c r="P128" s="91">
        <f t="shared" ca="1" si="19"/>
        <v>-99</v>
      </c>
      <c r="Q128" s="91" t="str">
        <f t="shared" ca="1" si="20"/>
        <v/>
      </c>
      <c r="R128" s="91">
        <f>IF($A128="","",DATA!BE79)</f>
        <v>-99</v>
      </c>
      <c r="S128" s="91">
        <f>IF($A128="","",DATA!BI79)</f>
        <v>-99</v>
      </c>
      <c r="T128" s="91">
        <f t="shared" ca="1" si="21"/>
        <v>-99</v>
      </c>
      <c r="U128" s="100">
        <f t="shared" ca="1" si="22"/>
        <v>-99.009899998720002</v>
      </c>
      <c r="V128" s="113">
        <f t="shared" ca="1" si="23"/>
        <v>-99.009899998389997</v>
      </c>
      <c r="W128" s="91">
        <f t="shared" ca="1" si="24"/>
        <v>108</v>
      </c>
      <c r="Y128" s="91" t="str">
        <f ca="1">IF($W128="","",IF(OFFSET(C$53,'Intermediate Data'!$W128,0)=-98,"Unknown",IF(OFFSET(C$53,'Intermediate Data'!$W128,0)=-99,"N/A",OFFSET(C$53,'Intermediate Data'!$W128,0))))</f>
        <v>Renewable energy component</v>
      </c>
      <c r="Z128" s="91" t="str">
        <f ca="1">IF($W128="","",IF(OFFSET(D$53,'Intermediate Data'!$W128,0)=-98,"N/A",IF(OFFSET(D$53,'Intermediate Data'!$W128,0)=-99,"N/A",OFFSET(D$53,'Intermediate Data'!$W128,0))))</f>
        <v>N/A</v>
      </c>
      <c r="AA128" s="91" t="str">
        <f ca="1">IF($W128="","",IF(OFFSET(E$53,'Intermediate Data'!$W128,0)=-98,"N/A",IF(OFFSET(E$53,'Intermediate Data'!$W128,0)=-99,"N/A",OFFSET(E$53,'Intermediate Data'!$W128,0))))</f>
        <v>N/A</v>
      </c>
      <c r="AB128" s="91" t="str">
        <f ca="1">IF($W128="","",IF(OFFSET(F$53,'Intermediate Data'!$W128,0)=-98,"N/A",IF(OFFSET(F$53,'Intermediate Data'!$W128,0)=-99,"N/A",OFFSET(F$53,'Intermediate Data'!$W128,0))))</f>
        <v>N/A</v>
      </c>
      <c r="AC128" s="91" t="str">
        <f ca="1">IF($W128="","",IF(OFFSET(G$53,'Intermediate Data'!$W128,0)=-98,"N/A",IF(OFFSET(G$53,'Intermediate Data'!$W128,0)=-99,"N/A",OFFSET(G$53,'Intermediate Data'!$W128,0))))</f>
        <v>N/A</v>
      </c>
      <c r="AD128" s="91" t="str">
        <f ca="1">IF($W128="","",IF(OFFSET(H$53,'Intermediate Data'!$W128,0)=-98,"N/A",IF(OFFSET(H$53,'Intermediate Data'!$W128,0)=-99,"N/A",OFFSET(H$53,'Intermediate Data'!$W128,0))))</f>
        <v>N/A</v>
      </c>
      <c r="AE128" s="91" t="str">
        <f ca="1">IF($W128="","",IF(OFFSET(I$53,'Intermediate Data'!$W128,0)=-98,"N/A",IF(OFFSET(I$53,'Intermediate Data'!$W128,0)=-99,"N/A",OFFSET(I$53,'Intermediate Data'!$W128,0))))</f>
        <v>N/A</v>
      </c>
      <c r="AF128" s="91" t="str">
        <f ca="1">IF($W128="","",IF(OFFSET(J$53,'Intermediate Data'!$W128,0)=-98,"N/A",IF(OFFSET(J$53,'Intermediate Data'!$W128,0)=-99,"N/A",OFFSET(J$53,'Intermediate Data'!$W128,0))))</f>
        <v/>
      </c>
      <c r="AG128" s="91" t="str">
        <f ca="1">IF($W128="","",IF(OFFSET(K$53,'Intermediate Data'!$W128,0)=-98,"N/A",IF(OFFSET(K$53,'Intermediate Data'!$W128,0)=-99,"N/A",OFFSET(K$53,'Intermediate Data'!$W128,0))))</f>
        <v>N/A</v>
      </c>
      <c r="AH128" s="91" t="str">
        <f ca="1">IF($W128="","",IF(OFFSET(L$53,'Intermediate Data'!$W128,0)=-98,"N/A",IF(OFFSET(L$53,'Intermediate Data'!$W128,0)=-99,"N/A",OFFSET(L$53,'Intermediate Data'!$W128,0))))</f>
        <v>N/A</v>
      </c>
      <c r="AI128" s="91" t="str">
        <f ca="1">IF($W128="","",IF(OFFSET(M$53,'Intermediate Data'!$W128,0)=-98,"N/A",IF(OFFSET(M$53,'Intermediate Data'!$W128,0)=-99,"N/A",OFFSET(M$53,'Intermediate Data'!$W128,0))))</f>
        <v>N/A</v>
      </c>
      <c r="AJ128" s="91" t="str">
        <f ca="1">IF($W128="","",IF(OFFSET(N$53,'Intermediate Data'!$W128,0)=-98,"N/A",IF(OFFSET(N$53,'Intermediate Data'!$W128,0)=-99,"N/A",OFFSET(N$53,'Intermediate Data'!$W128,0))))</f>
        <v>N/A</v>
      </c>
      <c r="AK128" s="91" t="str">
        <f ca="1">IF($W128="","",IF(OFFSET(O$53,'Intermediate Data'!$W128,0)=-98,"N/A",IF(OFFSET(O$53,'Intermediate Data'!$W128,0)=-99,"N/A",OFFSET(O$53,'Intermediate Data'!$W128,0))))</f>
        <v>N/A</v>
      </c>
      <c r="AL128" s="91" t="str">
        <f ca="1">IF($W128="","",IF(OFFSET(P$53,'Intermediate Data'!$W128,0)=-98,"N/A",IF(OFFSET(P$53,'Intermediate Data'!$W128,0)=-99,"N/A",OFFSET(P$53,'Intermediate Data'!$W128,0))))</f>
        <v>N/A</v>
      </c>
      <c r="AM128" s="91" t="str">
        <f ca="1">IF($W128="","",IF(OFFSET(Q$53,'Intermediate Data'!$W128,0)=-98,"N/A",IF(OFFSET(Q$53,'Intermediate Data'!$W128,0)=-99,"N/A",OFFSET(Q$53,'Intermediate Data'!$W128,0))))</f>
        <v/>
      </c>
      <c r="AN128" s="91" t="str">
        <f ca="1">IF($W128="","",IF(OFFSET(R$53,'Intermediate Data'!$W128,0)=-98,"Not published",IF(OFFSET(R$53,'Intermediate Data'!$W128,0)=-99,"No spec",OFFSET(R$53,'Intermediate Data'!$W128,0))))</f>
        <v>No spec</v>
      </c>
      <c r="AO128" s="91" t="str">
        <f ca="1">IF($W128="","",IF(OFFSET(S$53,'Intermediate Data'!$W128,0)=-98,"Unknown",IF(OFFSET(S$53,'Intermediate Data'!$W128,0)=-99,"No spec",OFFSET(S$53,'Intermediate Data'!$W128,0))))</f>
        <v>No spec</v>
      </c>
      <c r="AR128" s="113" t="str">
        <f>IF(AND(DATA!$F79='Intermediate Data'!$AV$46,DATA!$E79="Tier 1"),IF(OR($AU$47=0,$AU$46=1),DATA!A79,IF(AND($AU$47=1,INDEX('Intermediate Data'!$AV$25:$AV$42,MATCH(DATA!$B79,'Intermediate Data'!$AU$25:$AU$42,0))=TRUE),DATA!A79,"")),"")</f>
        <v/>
      </c>
      <c r="AS128" s="113" t="str">
        <f>IF($AR128="","",DATA!B79)</f>
        <v/>
      </c>
      <c r="AT128" s="113" t="str">
        <f>IF(OR($AR128="",DATA!BF79=""),"",DATA!BF79)</f>
        <v/>
      </c>
      <c r="AU128" s="113" t="str">
        <f>IF(OR($AR128="",DATA!BH79=""),"",DATA!BH79)</f>
        <v/>
      </c>
      <c r="AV128" s="113" t="str">
        <f>IF(OR($AR128="",DATA!BI79=""),"",DATA!BI79)</f>
        <v/>
      </c>
      <c r="AW128" s="113" t="str">
        <f>IF(OR($AR128="",DATA!BJ79=""),"",DATA!BJ79)</f>
        <v/>
      </c>
      <c r="AX128" s="113" t="str">
        <f>IF(OR($AR128="",DATA!BK79=""),"",DATA!BK79)</f>
        <v/>
      </c>
      <c r="AY128" s="113" t="str">
        <f>IF($AR128="","",DATA!BO79)</f>
        <v/>
      </c>
      <c r="AZ128" s="113" t="str">
        <f>IF($AR128="","",DATA!BP79)</f>
        <v/>
      </c>
      <c r="BA128" s="113" t="str">
        <f>IF($AR128="","",DATA!BQ79)</f>
        <v/>
      </c>
      <c r="BB128" s="113" t="str">
        <f>IF($AR128="","",DATA!BR79)</f>
        <v/>
      </c>
      <c r="BC128" s="113" t="str">
        <f>IF($AR128="","",DATA!BS79)</f>
        <v/>
      </c>
      <c r="BD128" s="113" t="str">
        <f>IF($AR128="","",DATA!BE79)</f>
        <v/>
      </c>
      <c r="BE128" s="113" t="str">
        <f>IF($AR128="","",DATA!CD79)</f>
        <v/>
      </c>
      <c r="BF128" s="113" t="str">
        <f>IF($AR128="","",DATA!CF79)</f>
        <v/>
      </c>
      <c r="BG128" s="113" t="str">
        <f>IF($AR128="","",DATA!CG79)</f>
        <v/>
      </c>
      <c r="BH128" s="113" t="str">
        <f>IF($AR128="","",DATA!CI79)</f>
        <v/>
      </c>
      <c r="BI128" s="113" t="str">
        <f>IF($AR128="","",DATA!CK79)</f>
        <v/>
      </c>
      <c r="BJ128" s="179" t="str">
        <f>IF($AR128="","",DATA!CL79)</f>
        <v/>
      </c>
      <c r="BK128" s="179" t="str">
        <f>IF($AR128="","",DATA!CN79)</f>
        <v/>
      </c>
      <c r="BL128" s="114" t="str">
        <f t="shared" si="25"/>
        <v/>
      </c>
      <c r="BM128" s="91" t="str">
        <f t="shared" ca="1" si="16"/>
        <v/>
      </c>
      <c r="BN128" s="100" t="str">
        <f t="shared" si="26"/>
        <v/>
      </c>
      <c r="BO128" s="91" t="str">
        <f t="shared" ca="1" si="27"/>
        <v/>
      </c>
      <c r="BP128" s="91" t="str">
        <f t="shared" ca="1" si="28"/>
        <v/>
      </c>
      <c r="BR128" s="91" t="str">
        <f ca="1">IF($BP128="","",IF(OFFSET(AS$53,'Intermediate Data'!$BP128,0)=-98,"Unknown",IF(OFFSET(AS$53,'Intermediate Data'!$BP128,0)=-99,"N/A",OFFSET(AS$53,'Intermediate Data'!$BP128,0))))</f>
        <v/>
      </c>
      <c r="BS128" s="91" t="str">
        <f ca="1">IF($BP128="","",IF(OFFSET(AT$53,'Intermediate Data'!$BP128,0)=-98,"Not collected",IF(OFFSET(AT$53,'Intermediate Data'!$BP128,0)=-99,"N/A",OFFSET(AT$53,'Intermediate Data'!$BP128,0))))</f>
        <v/>
      </c>
      <c r="BT128" s="91" t="str">
        <f ca="1">IF($BP128="","",IF(OFFSET(AU$53,'Intermediate Data'!$BP128,0)=-98,"Unknown",IF(OFFSET(AU$53,'Intermediate Data'!$BP128,0)=-99,"N/A",OFFSET(AU$53,'Intermediate Data'!$BP128,0))))</f>
        <v/>
      </c>
      <c r="BU128" s="127" t="str">
        <f ca="1">IF($BP128="","",IF(OFFSET(AV$53,'Intermediate Data'!$BP128,0)=-98,"Unknown",IF(OFFSET(AV$53,'Intermediate Data'!$BP128,0)=-99,"No spec",OFFSET(AV$53,'Intermediate Data'!$BP128,0))))</f>
        <v/>
      </c>
      <c r="BV128" s="127" t="str">
        <f ca="1">IF($BP128="","",IF(OFFSET(AW$53,'Intermediate Data'!$BP128,0)=-98,"Unknown",IF(OFFSET(AW$53,'Intermediate Data'!$BP128,0)=-99,"N/A",OFFSET(AW$53,'Intermediate Data'!$BP128,0))))</f>
        <v/>
      </c>
      <c r="BW128" s="91" t="str">
        <f ca="1">IF($BP128="","",IF(OFFSET(AX$53,'Intermediate Data'!$BP128,0)=-98,"Unknown",IF(OFFSET(AX$53,'Intermediate Data'!$BP128,0)=-99,"N/A",OFFSET(AX$53,'Intermediate Data'!$BP128,0))))</f>
        <v/>
      </c>
      <c r="BX128" s="91" t="str">
        <f ca="1">IF($BP128="","",IF(OFFSET(AY$53,'Intermediate Data'!$BP128,$AU$48)=-98,"Unknown",IF(OFFSET(AY$53,'Intermediate Data'!$BP128,$AU$48)=-99,"N/A",OFFSET(AY$53,'Intermediate Data'!$BP128,$AU$48))))</f>
        <v/>
      </c>
      <c r="BY128" s="91" t="str">
        <f ca="1">IF($BP128="","",IF(OFFSET(BD$53,'Intermediate Data'!$BP128,0)=-98,"Not published",IF(OFFSET(BD$53,'Intermediate Data'!$BP128,0)=-99,"No spec",OFFSET(BD$53,'Intermediate Data'!$BP128,0))))</f>
        <v/>
      </c>
      <c r="BZ128" s="115" t="str">
        <f ca="1">IF($BP128="","",IF(OFFSET(BE$53,'Intermediate Data'!$BP128,0)=-98,"Unknown",IF(OFFSET(BE$53,'Intermediate Data'!$BP128,0)=-99,"N/A",OFFSET(BE$53,'Intermediate Data'!$BP128,0))))</f>
        <v/>
      </c>
      <c r="CA128" s="115" t="str">
        <f ca="1">IF($BP128="","",IF(OFFSET(BF$53,'Intermediate Data'!$BP128,0)=-98,"Unknown",IF(OFFSET(BF$53,'Intermediate Data'!$BP128,0)=-99,"N/A",OFFSET(BF$53,'Intermediate Data'!$BP128,0))))</f>
        <v/>
      </c>
      <c r="CB128" s="115" t="str">
        <f ca="1">IF($BP128="","",IF(OFFSET(BG$53,'Intermediate Data'!$BP128,0)=-98,"Unknown",IF(OFFSET(BG$53,'Intermediate Data'!$BP128,0)=-99,"N/A",OFFSET(BG$53,'Intermediate Data'!$BP128,0))))</f>
        <v/>
      </c>
      <c r="CC128" s="115" t="str">
        <f ca="1">IF($BP128="","",IF(OFFSET(BH$53,'Intermediate Data'!$BP128,0)=-98,"Unknown",IF(OFFSET(BH$53,'Intermediate Data'!$BP128,0)=-99,"N/A",OFFSET(BH$53,'Intermediate Data'!$BP128,0))))</f>
        <v/>
      </c>
      <c r="CD128" s="115" t="str">
        <f ca="1">IF($BP128="","",IF(OFFSET(BI$53,'Intermediate Data'!$BP128,0)=-98,"Unknown",IF(OFFSET(BI$53,'Intermediate Data'!$BP128,0)=-99,"N/A",OFFSET(BI$53,'Intermediate Data'!$BP128,0))))</f>
        <v/>
      </c>
      <c r="CE128" s="115" t="str">
        <f ca="1">IF($BP128="","",IF(OFFSET(BJ$53,'Intermediate Data'!$BP128,0)=-98,"Unknown",IF(OFFSET(BJ$53,'Intermediate Data'!$BP128,0)=-99,"N/A",OFFSET(BJ$53,'Intermediate Data'!$BP128,0))))</f>
        <v/>
      </c>
      <c r="CF128" s="115" t="str">
        <f ca="1">IF($BP128="","",IF(OFFSET(BK$53,'Intermediate Data'!$BP128,0)=-98,"Unknown",IF(OFFSET(BK$53,'Intermediate Data'!$BP128,0)=-99,"N/A",OFFSET(BK$53,'Intermediate Data'!$BP128,0))))</f>
        <v/>
      </c>
      <c r="CG128" s="115" t="str">
        <f ca="1">IF($BP128="","",IF(OFFSET(BL$53,'Intermediate Data'!$BP128,0)=-98,"Unknown",IF(OFFSET(BL$53,'Intermediate Data'!$BP128,0)=-99,"N/A",OFFSET(BL$53,'Intermediate Data'!$BP128,0))))</f>
        <v/>
      </c>
    </row>
    <row r="129" spans="1:85" x14ac:dyDescent="0.2">
      <c r="A129" s="91">
        <f>IF(DATA!F80='Intermediate Data'!$E$46,IF(OR($E$47=$C$27,$E$46=$B$4),DATA!A80,IF($G$47=DATA!D80,DATA!A80,"")),"")</f>
        <v>76</v>
      </c>
      <c r="B129" s="91">
        <f>IF($A129="","",DATA!CS80)</f>
        <v>50</v>
      </c>
      <c r="C129" s="91" t="str">
        <f>IF($A129="","",DATA!B80)</f>
        <v>Portable fan</v>
      </c>
      <c r="D129" s="91">
        <f ca="1">IF($A129="","",OFFSET(DATA!$G80,0,($D$48*5)))</f>
        <v>-99</v>
      </c>
      <c r="E129" s="91">
        <f ca="1">IF($A129="","",OFFSET(DATA!$G80,0,($D$48*5)+1))</f>
        <v>0.61502267205466932</v>
      </c>
      <c r="F129" s="91">
        <f ca="1">IF($A129="","",OFFSET(DATA!$G80,0,($D$48*5)+2))</f>
        <v>-99</v>
      </c>
      <c r="G129" s="91">
        <f ca="1">IF($A129="","",OFFSET(DATA!$G80,0,($D$48*5)+3))</f>
        <v>0.47905184261192296</v>
      </c>
      <c r="H129" s="91">
        <f ca="1">IF($A129="","",OFFSET(DATA!$G80,0,($D$48*5)+4))</f>
        <v>-99</v>
      </c>
      <c r="I129" s="91">
        <f t="shared" ca="1" si="17"/>
        <v>0.47905184261192296</v>
      </c>
      <c r="J129" s="91" t="str">
        <f t="shared" ca="1" si="18"/>
        <v>RASS</v>
      </c>
      <c r="K129" s="91">
        <f ca="1">IF($A129="","",OFFSET(DATA!$AF80,0,($D$48*5)))</f>
        <v>-99</v>
      </c>
      <c r="L129" s="91">
        <f ca="1">IF($A129="","",OFFSET(DATA!$AF80,0,($D$48*5)+1))</f>
        <v>0.99578941510944174</v>
      </c>
      <c r="M129" s="91">
        <f ca="1">IF($A129="","",OFFSET(DATA!$AF80,0,($D$48*5)+2))</f>
        <v>-99</v>
      </c>
      <c r="N129" s="91">
        <f ca="1">IF($A129="","",OFFSET(DATA!$AF80,0,($D$48*5)+3))</f>
        <v>0.74921190581772601</v>
      </c>
      <c r="O129" s="91">
        <f ca="1">IF($A129="","",OFFSET(DATA!$AF80,0,($D$48*5)+4))</f>
        <v>-99</v>
      </c>
      <c r="P129" s="91">
        <f t="shared" ca="1" si="19"/>
        <v>0.74921190581772601</v>
      </c>
      <c r="Q129" s="91" t="str">
        <f t="shared" ca="1" si="20"/>
        <v>RASS</v>
      </c>
      <c r="R129" s="91">
        <f>IF($A129="","",DATA!BE80)</f>
        <v>-99</v>
      </c>
      <c r="S129" s="91">
        <f>IF($A129="","",DATA!BI80)</f>
        <v>-99</v>
      </c>
      <c r="T129" s="91">
        <f t="shared" ca="1" si="21"/>
        <v>0.47905184261192296</v>
      </c>
      <c r="U129" s="100">
        <f t="shared" ca="1" si="22"/>
        <v>0.47413502517870504</v>
      </c>
      <c r="V129" s="113">
        <f t="shared" ca="1" si="23"/>
        <v>-99.009899998410006</v>
      </c>
      <c r="W129" s="91">
        <f t="shared" ca="1" si="24"/>
        <v>106</v>
      </c>
      <c r="Y129" s="91" t="str">
        <f ca="1">IF($W129="","",IF(OFFSET(C$53,'Intermediate Data'!$W129,0)=-98,"Unknown",IF(OFFSET(C$53,'Intermediate Data'!$W129,0)=-99,"N/A",OFFSET(C$53,'Intermediate Data'!$W129,0))))</f>
        <v>Electric car</v>
      </c>
      <c r="Z129" s="91" t="str">
        <f ca="1">IF($W129="","",IF(OFFSET(D$53,'Intermediate Data'!$W129,0)=-98,"N/A",IF(OFFSET(D$53,'Intermediate Data'!$W129,0)=-99,"N/A",OFFSET(D$53,'Intermediate Data'!$W129,0))))</f>
        <v>N/A</v>
      </c>
      <c r="AA129" s="91" t="str">
        <f ca="1">IF($W129="","",IF(OFFSET(E$53,'Intermediate Data'!$W129,0)=-98,"N/A",IF(OFFSET(E$53,'Intermediate Data'!$W129,0)=-99,"N/A",OFFSET(E$53,'Intermediate Data'!$W129,0))))</f>
        <v>N/A</v>
      </c>
      <c r="AB129" s="91" t="str">
        <f ca="1">IF($W129="","",IF(OFFSET(F$53,'Intermediate Data'!$W129,0)=-98,"N/A",IF(OFFSET(F$53,'Intermediate Data'!$W129,0)=-99,"N/A",OFFSET(F$53,'Intermediate Data'!$W129,0))))</f>
        <v>N/A</v>
      </c>
      <c r="AC129" s="91" t="str">
        <f ca="1">IF($W129="","",IF(OFFSET(G$53,'Intermediate Data'!$W129,0)=-98,"N/A",IF(OFFSET(G$53,'Intermediate Data'!$W129,0)=-99,"N/A",OFFSET(G$53,'Intermediate Data'!$W129,0))))</f>
        <v>N/A</v>
      </c>
      <c r="AD129" s="91" t="str">
        <f ca="1">IF($W129="","",IF(OFFSET(H$53,'Intermediate Data'!$W129,0)=-98,"N/A",IF(OFFSET(H$53,'Intermediate Data'!$W129,0)=-99,"N/A",OFFSET(H$53,'Intermediate Data'!$W129,0))))</f>
        <v>N/A</v>
      </c>
      <c r="AE129" s="91" t="str">
        <f ca="1">IF($W129="","",IF(OFFSET(I$53,'Intermediate Data'!$W129,0)=-98,"N/A",IF(OFFSET(I$53,'Intermediate Data'!$W129,0)=-99,"N/A",OFFSET(I$53,'Intermediate Data'!$W129,0))))</f>
        <v>N/A</v>
      </c>
      <c r="AF129" s="91" t="str">
        <f ca="1">IF($W129="","",IF(OFFSET(J$53,'Intermediate Data'!$W129,0)=-98,"N/A",IF(OFFSET(J$53,'Intermediate Data'!$W129,0)=-99,"N/A",OFFSET(J$53,'Intermediate Data'!$W129,0))))</f>
        <v/>
      </c>
      <c r="AG129" s="91" t="str">
        <f ca="1">IF($W129="","",IF(OFFSET(K$53,'Intermediate Data'!$W129,0)=-98,"N/A",IF(OFFSET(K$53,'Intermediate Data'!$W129,0)=-99,"N/A",OFFSET(K$53,'Intermediate Data'!$W129,0))))</f>
        <v>N/A</v>
      </c>
      <c r="AH129" s="91" t="str">
        <f ca="1">IF($W129="","",IF(OFFSET(L$53,'Intermediate Data'!$W129,0)=-98,"N/A",IF(OFFSET(L$53,'Intermediate Data'!$W129,0)=-99,"N/A",OFFSET(L$53,'Intermediate Data'!$W129,0))))</f>
        <v>N/A</v>
      </c>
      <c r="AI129" s="91" t="str">
        <f ca="1">IF($W129="","",IF(OFFSET(M$53,'Intermediate Data'!$W129,0)=-98,"N/A",IF(OFFSET(M$53,'Intermediate Data'!$W129,0)=-99,"N/A",OFFSET(M$53,'Intermediate Data'!$W129,0))))</f>
        <v>N/A</v>
      </c>
      <c r="AJ129" s="91" t="str">
        <f ca="1">IF($W129="","",IF(OFFSET(N$53,'Intermediate Data'!$W129,0)=-98,"N/A",IF(OFFSET(N$53,'Intermediate Data'!$W129,0)=-99,"N/A",OFFSET(N$53,'Intermediate Data'!$W129,0))))</f>
        <v>N/A</v>
      </c>
      <c r="AK129" s="91" t="str">
        <f ca="1">IF($W129="","",IF(OFFSET(O$53,'Intermediate Data'!$W129,0)=-98,"N/A",IF(OFFSET(O$53,'Intermediate Data'!$W129,0)=-99,"N/A",OFFSET(O$53,'Intermediate Data'!$W129,0))))</f>
        <v>N/A</v>
      </c>
      <c r="AL129" s="91" t="str">
        <f ca="1">IF($W129="","",IF(OFFSET(P$53,'Intermediate Data'!$W129,0)=-98,"N/A",IF(OFFSET(P$53,'Intermediate Data'!$W129,0)=-99,"N/A",OFFSET(P$53,'Intermediate Data'!$W129,0))))</f>
        <v>N/A</v>
      </c>
      <c r="AM129" s="91" t="str">
        <f ca="1">IF($W129="","",IF(OFFSET(Q$53,'Intermediate Data'!$W129,0)=-98,"N/A",IF(OFFSET(Q$53,'Intermediate Data'!$W129,0)=-99,"N/A",OFFSET(Q$53,'Intermediate Data'!$W129,0))))</f>
        <v/>
      </c>
      <c r="AN129" s="91" t="str">
        <f ca="1">IF($W129="","",IF(OFFSET(R$53,'Intermediate Data'!$W129,0)=-98,"Not published",IF(OFFSET(R$53,'Intermediate Data'!$W129,0)=-99,"No spec",OFFSET(R$53,'Intermediate Data'!$W129,0))))</f>
        <v>No spec</v>
      </c>
      <c r="AO129" s="91" t="str">
        <f ca="1">IF($W129="","",IF(OFFSET(S$53,'Intermediate Data'!$W129,0)=-98,"Unknown",IF(OFFSET(S$53,'Intermediate Data'!$W129,0)=-99,"No spec",OFFSET(S$53,'Intermediate Data'!$W129,0))))</f>
        <v>No spec</v>
      </c>
      <c r="AR129" s="113" t="str">
        <f>IF(AND(DATA!$F80='Intermediate Data'!$AV$46,DATA!$E80="Tier 1"),IF(OR($AU$47=0,$AU$46=1),DATA!A80,IF(AND($AU$47=1,INDEX('Intermediate Data'!$AV$25:$AV$42,MATCH(DATA!$B80,'Intermediate Data'!$AU$25:$AU$42,0))=TRUE),DATA!A80,"")),"")</f>
        <v/>
      </c>
      <c r="AS129" s="113" t="str">
        <f>IF($AR129="","",DATA!B80)</f>
        <v/>
      </c>
      <c r="AT129" s="113" t="str">
        <f>IF(OR($AR129="",DATA!BF80=""),"",DATA!BF80)</f>
        <v/>
      </c>
      <c r="AU129" s="113" t="str">
        <f>IF(OR($AR129="",DATA!BH80=""),"",DATA!BH80)</f>
        <v/>
      </c>
      <c r="AV129" s="113" t="str">
        <f>IF(OR($AR129="",DATA!BI80=""),"",DATA!BI80)</f>
        <v/>
      </c>
      <c r="AW129" s="113" t="str">
        <f>IF(OR($AR129="",DATA!BJ80=""),"",DATA!BJ80)</f>
        <v/>
      </c>
      <c r="AX129" s="113" t="str">
        <f>IF(OR($AR129="",DATA!BK80=""),"",DATA!BK80)</f>
        <v/>
      </c>
      <c r="AY129" s="113" t="str">
        <f>IF($AR129="","",DATA!BO80)</f>
        <v/>
      </c>
      <c r="AZ129" s="113" t="str">
        <f>IF($AR129="","",DATA!BP80)</f>
        <v/>
      </c>
      <c r="BA129" s="113" t="str">
        <f>IF($AR129="","",DATA!BQ80)</f>
        <v/>
      </c>
      <c r="BB129" s="113" t="str">
        <f>IF($AR129="","",DATA!BR80)</f>
        <v/>
      </c>
      <c r="BC129" s="113" t="str">
        <f>IF($AR129="","",DATA!BS80)</f>
        <v/>
      </c>
      <c r="BD129" s="113" t="str">
        <f>IF($AR129="","",DATA!BE80)</f>
        <v/>
      </c>
      <c r="BE129" s="113" t="str">
        <f>IF($AR129="","",DATA!CD80)</f>
        <v/>
      </c>
      <c r="BF129" s="113" t="str">
        <f>IF($AR129="","",DATA!CF80)</f>
        <v/>
      </c>
      <c r="BG129" s="113" t="str">
        <f>IF($AR129="","",DATA!CG80)</f>
        <v/>
      </c>
      <c r="BH129" s="113" t="str">
        <f>IF($AR129="","",DATA!CI80)</f>
        <v/>
      </c>
      <c r="BI129" s="113" t="str">
        <f>IF($AR129="","",DATA!CK80)</f>
        <v/>
      </c>
      <c r="BJ129" s="179" t="str">
        <f>IF($AR129="","",DATA!CL80)</f>
        <v/>
      </c>
      <c r="BK129" s="179" t="str">
        <f>IF($AR129="","",DATA!CN80)</f>
        <v/>
      </c>
      <c r="BL129" s="114" t="str">
        <f t="shared" si="25"/>
        <v/>
      </c>
      <c r="BM129" s="91" t="str">
        <f t="shared" ca="1" si="16"/>
        <v/>
      </c>
      <c r="BN129" s="100" t="str">
        <f t="shared" si="26"/>
        <v/>
      </c>
      <c r="BO129" s="91" t="str">
        <f t="shared" ca="1" si="27"/>
        <v/>
      </c>
      <c r="BP129" s="91" t="str">
        <f t="shared" ca="1" si="28"/>
        <v/>
      </c>
      <c r="BR129" s="91" t="str">
        <f ca="1">IF($BP129="","",IF(OFFSET(AS$53,'Intermediate Data'!$BP129,0)=-98,"Unknown",IF(OFFSET(AS$53,'Intermediate Data'!$BP129,0)=-99,"N/A",OFFSET(AS$53,'Intermediate Data'!$BP129,0))))</f>
        <v/>
      </c>
      <c r="BS129" s="91" t="str">
        <f ca="1">IF($BP129="","",IF(OFFSET(AT$53,'Intermediate Data'!$BP129,0)=-98,"Not collected",IF(OFFSET(AT$53,'Intermediate Data'!$BP129,0)=-99,"N/A",OFFSET(AT$53,'Intermediate Data'!$BP129,0))))</f>
        <v/>
      </c>
      <c r="BT129" s="91" t="str">
        <f ca="1">IF($BP129="","",IF(OFFSET(AU$53,'Intermediate Data'!$BP129,0)=-98,"Unknown",IF(OFFSET(AU$53,'Intermediate Data'!$BP129,0)=-99,"N/A",OFFSET(AU$53,'Intermediate Data'!$BP129,0))))</f>
        <v/>
      </c>
      <c r="BU129" s="127" t="str">
        <f ca="1">IF($BP129="","",IF(OFFSET(AV$53,'Intermediate Data'!$BP129,0)=-98,"Unknown",IF(OFFSET(AV$53,'Intermediate Data'!$BP129,0)=-99,"No spec",OFFSET(AV$53,'Intermediate Data'!$BP129,0))))</f>
        <v/>
      </c>
      <c r="BV129" s="127" t="str">
        <f ca="1">IF($BP129="","",IF(OFFSET(AW$53,'Intermediate Data'!$BP129,0)=-98,"Unknown",IF(OFFSET(AW$53,'Intermediate Data'!$BP129,0)=-99,"N/A",OFFSET(AW$53,'Intermediate Data'!$BP129,0))))</f>
        <v/>
      </c>
      <c r="BW129" s="91" t="str">
        <f ca="1">IF($BP129="","",IF(OFFSET(AX$53,'Intermediate Data'!$BP129,0)=-98,"Unknown",IF(OFFSET(AX$53,'Intermediate Data'!$BP129,0)=-99,"N/A",OFFSET(AX$53,'Intermediate Data'!$BP129,0))))</f>
        <v/>
      </c>
      <c r="BX129" s="91" t="str">
        <f ca="1">IF($BP129="","",IF(OFFSET(AY$53,'Intermediate Data'!$BP129,$AU$48)=-98,"Unknown",IF(OFFSET(AY$53,'Intermediate Data'!$BP129,$AU$48)=-99,"N/A",OFFSET(AY$53,'Intermediate Data'!$BP129,$AU$48))))</f>
        <v/>
      </c>
      <c r="BY129" s="91" t="str">
        <f ca="1">IF($BP129="","",IF(OFFSET(BD$53,'Intermediate Data'!$BP129,0)=-98,"Not published",IF(OFFSET(BD$53,'Intermediate Data'!$BP129,0)=-99,"No spec",OFFSET(BD$53,'Intermediate Data'!$BP129,0))))</f>
        <v/>
      </c>
      <c r="BZ129" s="115" t="str">
        <f ca="1">IF($BP129="","",IF(OFFSET(BE$53,'Intermediate Data'!$BP129,0)=-98,"Unknown",IF(OFFSET(BE$53,'Intermediate Data'!$BP129,0)=-99,"N/A",OFFSET(BE$53,'Intermediate Data'!$BP129,0))))</f>
        <v/>
      </c>
      <c r="CA129" s="115" t="str">
        <f ca="1">IF($BP129="","",IF(OFFSET(BF$53,'Intermediate Data'!$BP129,0)=-98,"Unknown",IF(OFFSET(BF$53,'Intermediate Data'!$BP129,0)=-99,"N/A",OFFSET(BF$53,'Intermediate Data'!$BP129,0))))</f>
        <v/>
      </c>
      <c r="CB129" s="115" t="str">
        <f ca="1">IF($BP129="","",IF(OFFSET(BG$53,'Intermediate Data'!$BP129,0)=-98,"Unknown",IF(OFFSET(BG$53,'Intermediate Data'!$BP129,0)=-99,"N/A",OFFSET(BG$53,'Intermediate Data'!$BP129,0))))</f>
        <v/>
      </c>
      <c r="CC129" s="115" t="str">
        <f ca="1">IF($BP129="","",IF(OFFSET(BH$53,'Intermediate Data'!$BP129,0)=-98,"Unknown",IF(OFFSET(BH$53,'Intermediate Data'!$BP129,0)=-99,"N/A",OFFSET(BH$53,'Intermediate Data'!$BP129,0))))</f>
        <v/>
      </c>
      <c r="CD129" s="115" t="str">
        <f ca="1">IF($BP129="","",IF(OFFSET(BI$53,'Intermediate Data'!$BP129,0)=-98,"Unknown",IF(OFFSET(BI$53,'Intermediate Data'!$BP129,0)=-99,"N/A",OFFSET(BI$53,'Intermediate Data'!$BP129,0))))</f>
        <v/>
      </c>
      <c r="CE129" s="115" t="str">
        <f ca="1">IF($BP129="","",IF(OFFSET(BJ$53,'Intermediate Data'!$BP129,0)=-98,"Unknown",IF(OFFSET(BJ$53,'Intermediate Data'!$BP129,0)=-99,"N/A",OFFSET(BJ$53,'Intermediate Data'!$BP129,0))))</f>
        <v/>
      </c>
      <c r="CF129" s="115" t="str">
        <f ca="1">IF($BP129="","",IF(OFFSET(BK$53,'Intermediate Data'!$BP129,0)=-98,"Unknown",IF(OFFSET(BK$53,'Intermediate Data'!$BP129,0)=-99,"N/A",OFFSET(BK$53,'Intermediate Data'!$BP129,0))))</f>
        <v/>
      </c>
      <c r="CG129" s="115" t="str">
        <f ca="1">IF($BP129="","",IF(OFFSET(BL$53,'Intermediate Data'!$BP129,0)=-98,"Unknown",IF(OFFSET(BL$53,'Intermediate Data'!$BP129,0)=-99,"N/A",OFFSET(BL$53,'Intermediate Data'!$BP129,0))))</f>
        <v/>
      </c>
    </row>
    <row r="130" spans="1:85" x14ac:dyDescent="0.2">
      <c r="A130" s="91">
        <f>IF(DATA!F81='Intermediate Data'!$E$46,IF(OR($E$47=$C$27,$E$46=$B$4),DATA!A81,IF($G$47=DATA!D81,DATA!A81,"")),"")</f>
        <v>77</v>
      </c>
      <c r="B130" s="91">
        <f>IF($A130="","",DATA!CS81)</f>
        <v>49</v>
      </c>
      <c r="C130" s="91" t="str">
        <f>IF($A130="","",DATA!B81)</f>
        <v>Portable space heater</v>
      </c>
      <c r="D130" s="91">
        <f ca="1">IF($A130="","",OFFSET(DATA!$G81,0,($D$48*5)))</f>
        <v>-99</v>
      </c>
      <c r="E130" s="91">
        <f ca="1">IF($A130="","",OFFSET(DATA!$G81,0,($D$48*5)+1))</f>
        <v>0.23682349997699048</v>
      </c>
      <c r="F130" s="91">
        <f ca="1">IF($A130="","",OFFSET(DATA!$G81,0,($D$48*5)+2))</f>
        <v>-99</v>
      </c>
      <c r="G130" s="91">
        <f ca="1">IF($A130="","",OFFSET(DATA!$G81,0,($D$48*5)+3))</f>
        <v>0.32646402302201455</v>
      </c>
      <c r="H130" s="91">
        <f ca="1">IF($A130="","",OFFSET(DATA!$G81,0,($D$48*5)+4))</f>
        <v>-99</v>
      </c>
      <c r="I130" s="91">
        <f t="shared" ca="1" si="17"/>
        <v>0.32646402302201455</v>
      </c>
      <c r="J130" s="91" t="str">
        <f t="shared" ca="1" si="18"/>
        <v>RASS</v>
      </c>
      <c r="K130" s="91">
        <f ca="1">IF($A130="","",OFFSET(DATA!$AF81,0,($D$48*5)))</f>
        <v>-99</v>
      </c>
      <c r="L130" s="91">
        <f ca="1">IF($A130="","",OFFSET(DATA!$AF81,0,($D$48*5)+1))</f>
        <v>0.3031481797874766</v>
      </c>
      <c r="M130" s="91">
        <f ca="1">IF($A130="","",OFFSET(DATA!$AF81,0,($D$48*5)+2))</f>
        <v>-99</v>
      </c>
      <c r="N130" s="91">
        <f ca="1">IF($A130="","",OFFSET(DATA!$AF81,0,($D$48*5)+3))</f>
        <v>0.43415130159261134</v>
      </c>
      <c r="O130" s="91">
        <f ca="1">IF($A130="","",OFFSET(DATA!$AF81,0,($D$48*5)+4))</f>
        <v>-99</v>
      </c>
      <c r="P130" s="91">
        <f t="shared" ca="1" si="19"/>
        <v>0.43415130159261134</v>
      </c>
      <c r="Q130" s="91" t="str">
        <f t="shared" ca="1" si="20"/>
        <v>RASS</v>
      </c>
      <c r="R130" s="91">
        <f>IF($A130="","",DATA!BE81)</f>
        <v>-99</v>
      </c>
      <c r="S130" s="91">
        <f>IF($A130="","",DATA!BI81)</f>
        <v>-99</v>
      </c>
      <c r="T130" s="91">
        <f t="shared" ca="1" si="21"/>
        <v>0.32646402302201455</v>
      </c>
      <c r="U130" s="100">
        <f t="shared" ca="1" si="22"/>
        <v>0.32153029483228857</v>
      </c>
      <c r="V130" s="113">
        <f t="shared" ca="1" si="23"/>
        <v>-99.009899998430001</v>
      </c>
      <c r="W130" s="91">
        <f t="shared" ca="1" si="24"/>
        <v>104</v>
      </c>
      <c r="Y130" s="91" t="str">
        <f ca="1">IF($W130="","",IF(OFFSET(C$53,'Intermediate Data'!$W130,0)=-98,"Unknown",IF(OFFSET(C$53,'Intermediate Data'!$W130,0)=-99,"N/A",OFFSET(C$53,'Intermediate Data'!$W130,0))))</f>
        <v>Digital photo frame</v>
      </c>
      <c r="Z130" s="91" t="str">
        <f ca="1">IF($W130="","",IF(OFFSET(D$53,'Intermediate Data'!$W130,0)=-98,"N/A",IF(OFFSET(D$53,'Intermediate Data'!$W130,0)=-99,"N/A",OFFSET(D$53,'Intermediate Data'!$W130,0))))</f>
        <v>N/A</v>
      </c>
      <c r="AA130" s="91" t="str">
        <f ca="1">IF($W130="","",IF(OFFSET(E$53,'Intermediate Data'!$W130,0)=-98,"N/A",IF(OFFSET(E$53,'Intermediate Data'!$W130,0)=-99,"N/A",OFFSET(E$53,'Intermediate Data'!$W130,0))))</f>
        <v>N/A</v>
      </c>
      <c r="AB130" s="91" t="str">
        <f ca="1">IF($W130="","",IF(OFFSET(F$53,'Intermediate Data'!$W130,0)=-98,"N/A",IF(OFFSET(F$53,'Intermediate Data'!$W130,0)=-99,"N/A",OFFSET(F$53,'Intermediate Data'!$W130,0))))</f>
        <v>N/A</v>
      </c>
      <c r="AC130" s="91" t="str">
        <f ca="1">IF($W130="","",IF(OFFSET(G$53,'Intermediate Data'!$W130,0)=-98,"N/A",IF(OFFSET(G$53,'Intermediate Data'!$W130,0)=-99,"N/A",OFFSET(G$53,'Intermediate Data'!$W130,0))))</f>
        <v>N/A</v>
      </c>
      <c r="AD130" s="91" t="str">
        <f ca="1">IF($W130="","",IF(OFFSET(H$53,'Intermediate Data'!$W130,0)=-98,"N/A",IF(OFFSET(H$53,'Intermediate Data'!$W130,0)=-99,"N/A",OFFSET(H$53,'Intermediate Data'!$W130,0))))</f>
        <v>N/A</v>
      </c>
      <c r="AE130" s="91" t="str">
        <f ca="1">IF($W130="","",IF(OFFSET(I$53,'Intermediate Data'!$W130,0)=-98,"N/A",IF(OFFSET(I$53,'Intermediate Data'!$W130,0)=-99,"N/A",OFFSET(I$53,'Intermediate Data'!$W130,0))))</f>
        <v>N/A</v>
      </c>
      <c r="AF130" s="91" t="str">
        <f ca="1">IF($W130="","",IF(OFFSET(J$53,'Intermediate Data'!$W130,0)=-98,"N/A",IF(OFFSET(J$53,'Intermediate Data'!$W130,0)=-99,"N/A",OFFSET(J$53,'Intermediate Data'!$W130,0))))</f>
        <v/>
      </c>
      <c r="AG130" s="91" t="str">
        <f ca="1">IF($W130="","",IF(OFFSET(K$53,'Intermediate Data'!$W130,0)=-98,"N/A",IF(OFFSET(K$53,'Intermediate Data'!$W130,0)=-99,"N/A",OFFSET(K$53,'Intermediate Data'!$W130,0))))</f>
        <v>N/A</v>
      </c>
      <c r="AH130" s="91" t="str">
        <f ca="1">IF($W130="","",IF(OFFSET(L$53,'Intermediate Data'!$W130,0)=-98,"N/A",IF(OFFSET(L$53,'Intermediate Data'!$W130,0)=-99,"N/A",OFFSET(L$53,'Intermediate Data'!$W130,0))))</f>
        <v>N/A</v>
      </c>
      <c r="AI130" s="91" t="str">
        <f ca="1">IF($W130="","",IF(OFFSET(M$53,'Intermediate Data'!$W130,0)=-98,"N/A",IF(OFFSET(M$53,'Intermediate Data'!$W130,0)=-99,"N/A",OFFSET(M$53,'Intermediate Data'!$W130,0))))</f>
        <v>N/A</v>
      </c>
      <c r="AJ130" s="91" t="str">
        <f ca="1">IF($W130="","",IF(OFFSET(N$53,'Intermediate Data'!$W130,0)=-98,"N/A",IF(OFFSET(N$53,'Intermediate Data'!$W130,0)=-99,"N/A",OFFSET(N$53,'Intermediate Data'!$W130,0))))</f>
        <v>N/A</v>
      </c>
      <c r="AK130" s="91" t="str">
        <f ca="1">IF($W130="","",IF(OFFSET(O$53,'Intermediate Data'!$W130,0)=-98,"N/A",IF(OFFSET(O$53,'Intermediate Data'!$W130,0)=-99,"N/A",OFFSET(O$53,'Intermediate Data'!$W130,0))))</f>
        <v>N/A</v>
      </c>
      <c r="AL130" s="91" t="str">
        <f ca="1">IF($W130="","",IF(OFFSET(P$53,'Intermediate Data'!$W130,0)=-98,"N/A",IF(OFFSET(P$53,'Intermediate Data'!$W130,0)=-99,"N/A",OFFSET(P$53,'Intermediate Data'!$W130,0))))</f>
        <v>N/A</v>
      </c>
      <c r="AM130" s="91" t="str">
        <f ca="1">IF($W130="","",IF(OFFSET(Q$53,'Intermediate Data'!$W130,0)=-98,"N/A",IF(OFFSET(Q$53,'Intermediate Data'!$W130,0)=-99,"N/A",OFFSET(Q$53,'Intermediate Data'!$W130,0))))</f>
        <v/>
      </c>
      <c r="AN130" s="91">
        <f ca="1">IF($W130="","",IF(OFFSET(R$53,'Intermediate Data'!$W130,0)=-98,"Not published",IF(OFFSET(R$53,'Intermediate Data'!$W130,0)=-99,"No spec",OFFSET(R$53,'Intermediate Data'!$W130,0))))</f>
        <v>0</v>
      </c>
      <c r="AO130" s="91">
        <f ca="1">IF($W130="","",IF(OFFSET(S$53,'Intermediate Data'!$W130,0)=-98,"Unknown",IF(OFFSET(S$53,'Intermediate Data'!$W130,0)=-99,"No spec",OFFSET(S$53,'Intermediate Data'!$W130,0))))</f>
        <v>13</v>
      </c>
      <c r="AR130" s="113" t="str">
        <f>IF(AND(DATA!$F81='Intermediate Data'!$AV$46,DATA!$E81="Tier 1"),IF(OR($AU$47=0,$AU$46=1),DATA!A81,IF(AND($AU$47=1,INDEX('Intermediate Data'!$AV$25:$AV$42,MATCH(DATA!$B81,'Intermediate Data'!$AU$25:$AU$42,0))=TRUE),DATA!A81,"")),"")</f>
        <v/>
      </c>
      <c r="AS130" s="113" t="str">
        <f>IF($AR130="","",DATA!B81)</f>
        <v/>
      </c>
      <c r="AT130" s="113" t="str">
        <f>IF(OR($AR130="",DATA!BF81=""),"",DATA!BF81)</f>
        <v/>
      </c>
      <c r="AU130" s="113" t="str">
        <f>IF(OR($AR130="",DATA!BH81=""),"",DATA!BH81)</f>
        <v/>
      </c>
      <c r="AV130" s="113" t="str">
        <f>IF(OR($AR130="",DATA!BI81=""),"",DATA!BI81)</f>
        <v/>
      </c>
      <c r="AW130" s="113" t="str">
        <f>IF(OR($AR130="",DATA!BJ81=""),"",DATA!BJ81)</f>
        <v/>
      </c>
      <c r="AX130" s="113" t="str">
        <f>IF(OR($AR130="",DATA!BK81=""),"",DATA!BK81)</f>
        <v/>
      </c>
      <c r="AY130" s="113" t="str">
        <f>IF($AR130="","",DATA!BO81)</f>
        <v/>
      </c>
      <c r="AZ130" s="113" t="str">
        <f>IF($AR130="","",DATA!BP81)</f>
        <v/>
      </c>
      <c r="BA130" s="113" t="str">
        <f>IF($AR130="","",DATA!BQ81)</f>
        <v/>
      </c>
      <c r="BB130" s="113" t="str">
        <f>IF($AR130="","",DATA!BR81)</f>
        <v/>
      </c>
      <c r="BC130" s="113" t="str">
        <f>IF($AR130="","",DATA!BS81)</f>
        <v/>
      </c>
      <c r="BD130" s="113" t="str">
        <f>IF($AR130="","",DATA!BE81)</f>
        <v/>
      </c>
      <c r="BE130" s="113" t="str">
        <f>IF($AR130="","",DATA!CD81)</f>
        <v/>
      </c>
      <c r="BF130" s="113" t="str">
        <f>IF($AR130="","",DATA!CF81)</f>
        <v/>
      </c>
      <c r="BG130" s="113" t="str">
        <f>IF($AR130="","",DATA!CG81)</f>
        <v/>
      </c>
      <c r="BH130" s="113" t="str">
        <f>IF($AR130="","",DATA!CI81)</f>
        <v/>
      </c>
      <c r="BI130" s="113" t="str">
        <f>IF($AR130="","",DATA!CK81)</f>
        <v/>
      </c>
      <c r="BJ130" s="179" t="str">
        <f>IF($AR130="","",DATA!CL81)</f>
        <v/>
      </c>
      <c r="BK130" s="179" t="str">
        <f>IF($AR130="","",DATA!CN81)</f>
        <v/>
      </c>
      <c r="BL130" s="114" t="str">
        <f t="shared" si="25"/>
        <v/>
      </c>
      <c r="BM130" s="91" t="str">
        <f t="shared" ca="1" si="16"/>
        <v/>
      </c>
      <c r="BN130" s="100" t="str">
        <f t="shared" si="26"/>
        <v/>
      </c>
      <c r="BO130" s="91" t="str">
        <f t="shared" ca="1" si="27"/>
        <v/>
      </c>
      <c r="BP130" s="91" t="str">
        <f t="shared" ca="1" si="28"/>
        <v/>
      </c>
      <c r="BR130" s="91" t="str">
        <f ca="1">IF($BP130="","",IF(OFFSET(AS$53,'Intermediate Data'!$BP130,0)=-98,"Unknown",IF(OFFSET(AS$53,'Intermediate Data'!$BP130,0)=-99,"N/A",OFFSET(AS$53,'Intermediate Data'!$BP130,0))))</f>
        <v/>
      </c>
      <c r="BS130" s="91" t="str">
        <f ca="1">IF($BP130="","",IF(OFFSET(AT$53,'Intermediate Data'!$BP130,0)=-98,"Not collected",IF(OFFSET(AT$53,'Intermediate Data'!$BP130,0)=-99,"N/A",OFFSET(AT$53,'Intermediate Data'!$BP130,0))))</f>
        <v/>
      </c>
      <c r="BT130" s="91" t="str">
        <f ca="1">IF($BP130="","",IF(OFFSET(AU$53,'Intermediate Data'!$BP130,0)=-98,"Unknown",IF(OFFSET(AU$53,'Intermediate Data'!$BP130,0)=-99,"N/A",OFFSET(AU$53,'Intermediate Data'!$BP130,0))))</f>
        <v/>
      </c>
      <c r="BU130" s="127" t="str">
        <f ca="1">IF($BP130="","",IF(OFFSET(AV$53,'Intermediate Data'!$BP130,0)=-98,"Unknown",IF(OFFSET(AV$53,'Intermediate Data'!$BP130,0)=-99,"No spec",OFFSET(AV$53,'Intermediate Data'!$BP130,0))))</f>
        <v/>
      </c>
      <c r="BV130" s="127" t="str">
        <f ca="1">IF($BP130="","",IF(OFFSET(AW$53,'Intermediate Data'!$BP130,0)=-98,"Unknown",IF(OFFSET(AW$53,'Intermediate Data'!$BP130,0)=-99,"N/A",OFFSET(AW$53,'Intermediate Data'!$BP130,0))))</f>
        <v/>
      </c>
      <c r="BW130" s="91" t="str">
        <f ca="1">IF($BP130="","",IF(OFFSET(AX$53,'Intermediate Data'!$BP130,0)=-98,"Unknown",IF(OFFSET(AX$53,'Intermediate Data'!$BP130,0)=-99,"N/A",OFFSET(AX$53,'Intermediate Data'!$BP130,0))))</f>
        <v/>
      </c>
      <c r="BX130" s="91" t="str">
        <f ca="1">IF($BP130="","",IF(OFFSET(AY$53,'Intermediate Data'!$BP130,$AU$48)=-98,"Unknown",IF(OFFSET(AY$53,'Intermediate Data'!$BP130,$AU$48)=-99,"N/A",OFFSET(AY$53,'Intermediate Data'!$BP130,$AU$48))))</f>
        <v/>
      </c>
      <c r="BY130" s="91" t="str">
        <f ca="1">IF($BP130="","",IF(OFFSET(BD$53,'Intermediate Data'!$BP130,0)=-98,"Not published",IF(OFFSET(BD$53,'Intermediate Data'!$BP130,0)=-99,"No spec",OFFSET(BD$53,'Intermediate Data'!$BP130,0))))</f>
        <v/>
      </c>
      <c r="BZ130" s="115" t="str">
        <f ca="1">IF($BP130="","",IF(OFFSET(BE$53,'Intermediate Data'!$BP130,0)=-98,"Unknown",IF(OFFSET(BE$53,'Intermediate Data'!$BP130,0)=-99,"N/A",OFFSET(BE$53,'Intermediate Data'!$BP130,0))))</f>
        <v/>
      </c>
      <c r="CA130" s="115" t="str">
        <f ca="1">IF($BP130="","",IF(OFFSET(BF$53,'Intermediate Data'!$BP130,0)=-98,"Unknown",IF(OFFSET(BF$53,'Intermediate Data'!$BP130,0)=-99,"N/A",OFFSET(BF$53,'Intermediate Data'!$BP130,0))))</f>
        <v/>
      </c>
      <c r="CB130" s="115" t="str">
        <f ca="1">IF($BP130="","",IF(OFFSET(BG$53,'Intermediate Data'!$BP130,0)=-98,"Unknown",IF(OFFSET(BG$53,'Intermediate Data'!$BP130,0)=-99,"N/A",OFFSET(BG$53,'Intermediate Data'!$BP130,0))))</f>
        <v/>
      </c>
      <c r="CC130" s="115" t="str">
        <f ca="1">IF($BP130="","",IF(OFFSET(BH$53,'Intermediate Data'!$BP130,0)=-98,"Unknown",IF(OFFSET(BH$53,'Intermediate Data'!$BP130,0)=-99,"N/A",OFFSET(BH$53,'Intermediate Data'!$BP130,0))))</f>
        <v/>
      </c>
      <c r="CD130" s="115" t="str">
        <f ca="1">IF($BP130="","",IF(OFFSET(BI$53,'Intermediate Data'!$BP130,0)=-98,"Unknown",IF(OFFSET(BI$53,'Intermediate Data'!$BP130,0)=-99,"N/A",OFFSET(BI$53,'Intermediate Data'!$BP130,0))))</f>
        <v/>
      </c>
      <c r="CE130" s="115" t="str">
        <f ca="1">IF($BP130="","",IF(OFFSET(BJ$53,'Intermediate Data'!$BP130,0)=-98,"Unknown",IF(OFFSET(BJ$53,'Intermediate Data'!$BP130,0)=-99,"N/A",OFFSET(BJ$53,'Intermediate Data'!$BP130,0))))</f>
        <v/>
      </c>
      <c r="CF130" s="115" t="str">
        <f ca="1">IF($BP130="","",IF(OFFSET(BK$53,'Intermediate Data'!$BP130,0)=-98,"Unknown",IF(OFFSET(BK$53,'Intermediate Data'!$BP130,0)=-99,"N/A",OFFSET(BK$53,'Intermediate Data'!$BP130,0))))</f>
        <v/>
      </c>
      <c r="CG130" s="115" t="str">
        <f ca="1">IF($BP130="","",IF(OFFSET(BL$53,'Intermediate Data'!$BP130,0)=-98,"Unknown",IF(OFFSET(BL$53,'Intermediate Data'!$BP130,0)=-99,"N/A",OFFSET(BL$53,'Intermediate Data'!$BP130,0))))</f>
        <v/>
      </c>
    </row>
    <row r="131" spans="1:85" x14ac:dyDescent="0.2">
      <c r="A131" s="91">
        <f>IF(DATA!F82='Intermediate Data'!$E$46,IF(OR($E$47=$C$27,$E$46=$B$4),DATA!A82,IF($G$47=DATA!D82,DATA!A82,"")),"")</f>
        <v>78</v>
      </c>
      <c r="B131" s="91">
        <f>IF($A131="","",DATA!CS82)</f>
        <v>47</v>
      </c>
      <c r="C131" s="91" t="str">
        <f>IF($A131="","",DATA!B82)</f>
        <v>Primary electric heat</v>
      </c>
      <c r="D131" s="91">
        <f ca="1">IF($A131="","",OFFSET(DATA!$G82,0,($D$48*5)))</f>
        <v>6.0191999999999996E-2</v>
      </c>
      <c r="E131" s="91">
        <f ca="1">IF($A131="","",OFFSET(DATA!$G82,0,($D$48*5)+1))</f>
        <v>0.10106100888358101</v>
      </c>
      <c r="F131" s="91">
        <f ca="1">IF($A131="","",OFFSET(DATA!$G82,0,($D$48*5)+2))</f>
        <v>0.112661</v>
      </c>
      <c r="G131" s="91">
        <f ca="1">IF($A131="","",OFFSET(DATA!$G82,0,($D$48*5)+3))</f>
        <v>5.069545329760243E-2</v>
      </c>
      <c r="H131" s="91">
        <f ca="1">IF($A131="","",OFFSET(DATA!$G82,0,($D$48*5)+4))</f>
        <v>0.12864200000000001</v>
      </c>
      <c r="I131" s="91">
        <f t="shared" ca="1" si="17"/>
        <v>0.12864200000000001</v>
      </c>
      <c r="J131" s="91" t="str">
        <f t="shared" ca="1" si="18"/>
        <v>CLASS</v>
      </c>
      <c r="K131" s="91">
        <f ca="1">IF($A131="","",OFFSET(DATA!$AF82,0,($D$48*5)))</f>
        <v>-99</v>
      </c>
      <c r="L131" s="91">
        <f ca="1">IF($A131="","",OFFSET(DATA!$AF82,0,($D$48*5)+1))</f>
        <v>-99</v>
      </c>
      <c r="M131" s="91">
        <f ca="1">IF($A131="","",OFFSET(DATA!$AF82,0,($D$48*5)+2))</f>
        <v>-99</v>
      </c>
      <c r="N131" s="91">
        <f ca="1">IF($A131="","",OFFSET(DATA!$AF82,0,($D$48*5)+3))</f>
        <v>-99</v>
      </c>
      <c r="O131" s="91">
        <f ca="1">IF($A131="","",OFFSET(DATA!$AF82,0,($D$48*5)+4))</f>
        <v>-99</v>
      </c>
      <c r="P131" s="91">
        <f t="shared" ca="1" si="19"/>
        <v>-99</v>
      </c>
      <c r="Q131" s="91" t="str">
        <f t="shared" ca="1" si="20"/>
        <v/>
      </c>
      <c r="R131" s="91">
        <f>IF($A131="","",DATA!BE82)</f>
        <v>0.28000000000000003</v>
      </c>
      <c r="S131" s="91">
        <f>IF($A131="","",DATA!BI82)</f>
        <v>-98</v>
      </c>
      <c r="T131" s="91">
        <f t="shared" ca="1" si="21"/>
        <v>0.12864200000000001</v>
      </c>
      <c r="U131" s="100">
        <f t="shared" ca="1" si="22"/>
        <v>0.12369721832462181</v>
      </c>
      <c r="V131" s="113">
        <f t="shared" ca="1" si="23"/>
        <v>-99.009899998449995</v>
      </c>
      <c r="W131" s="91">
        <f t="shared" ca="1" si="24"/>
        <v>102</v>
      </c>
      <c r="Y131" s="91" t="str">
        <f ca="1">IF($W131="","",IF(OFFSET(C$53,'Intermediate Data'!$W131,0)=-98,"Unknown",IF(OFFSET(C$53,'Intermediate Data'!$W131,0)=-99,"N/A",OFFSET(C$53,'Intermediate Data'!$W131,0))))</f>
        <v>Clock</v>
      </c>
      <c r="Z131" s="91" t="str">
        <f ca="1">IF($W131="","",IF(OFFSET(D$53,'Intermediate Data'!$W131,0)=-98,"N/A",IF(OFFSET(D$53,'Intermediate Data'!$W131,0)=-99,"N/A",OFFSET(D$53,'Intermediate Data'!$W131,0))))</f>
        <v>N/A</v>
      </c>
      <c r="AA131" s="91" t="str">
        <f ca="1">IF($W131="","",IF(OFFSET(E$53,'Intermediate Data'!$W131,0)=-98,"N/A",IF(OFFSET(E$53,'Intermediate Data'!$W131,0)=-99,"N/A",OFFSET(E$53,'Intermediate Data'!$W131,0))))</f>
        <v>N/A</v>
      </c>
      <c r="AB131" s="91" t="str">
        <f ca="1">IF($W131="","",IF(OFFSET(F$53,'Intermediate Data'!$W131,0)=-98,"N/A",IF(OFFSET(F$53,'Intermediate Data'!$W131,0)=-99,"N/A",OFFSET(F$53,'Intermediate Data'!$W131,0))))</f>
        <v>N/A</v>
      </c>
      <c r="AC131" s="91" t="str">
        <f ca="1">IF($W131="","",IF(OFFSET(G$53,'Intermediate Data'!$W131,0)=-98,"N/A",IF(OFFSET(G$53,'Intermediate Data'!$W131,0)=-99,"N/A",OFFSET(G$53,'Intermediate Data'!$W131,0))))</f>
        <v>N/A</v>
      </c>
      <c r="AD131" s="91" t="str">
        <f ca="1">IF($W131="","",IF(OFFSET(H$53,'Intermediate Data'!$W131,0)=-98,"N/A",IF(OFFSET(H$53,'Intermediate Data'!$W131,0)=-99,"N/A",OFFSET(H$53,'Intermediate Data'!$W131,0))))</f>
        <v>N/A</v>
      </c>
      <c r="AE131" s="91" t="str">
        <f ca="1">IF($W131="","",IF(OFFSET(I$53,'Intermediate Data'!$W131,0)=-98,"N/A",IF(OFFSET(I$53,'Intermediate Data'!$W131,0)=-99,"N/A",OFFSET(I$53,'Intermediate Data'!$W131,0))))</f>
        <v>N/A</v>
      </c>
      <c r="AF131" s="91" t="str">
        <f ca="1">IF($W131="","",IF(OFFSET(J$53,'Intermediate Data'!$W131,0)=-98,"N/A",IF(OFFSET(J$53,'Intermediate Data'!$W131,0)=-99,"N/A",OFFSET(J$53,'Intermediate Data'!$W131,0))))</f>
        <v/>
      </c>
      <c r="AG131" s="91" t="str">
        <f ca="1">IF($W131="","",IF(OFFSET(K$53,'Intermediate Data'!$W131,0)=-98,"N/A",IF(OFFSET(K$53,'Intermediate Data'!$W131,0)=-99,"N/A",OFFSET(K$53,'Intermediate Data'!$W131,0))))</f>
        <v>N/A</v>
      </c>
      <c r="AH131" s="91" t="str">
        <f ca="1">IF($W131="","",IF(OFFSET(L$53,'Intermediate Data'!$W131,0)=-98,"N/A",IF(OFFSET(L$53,'Intermediate Data'!$W131,0)=-99,"N/A",OFFSET(L$53,'Intermediate Data'!$W131,0))))</f>
        <v>N/A</v>
      </c>
      <c r="AI131" s="91" t="str">
        <f ca="1">IF($W131="","",IF(OFFSET(M$53,'Intermediate Data'!$W131,0)=-98,"N/A",IF(OFFSET(M$53,'Intermediate Data'!$W131,0)=-99,"N/A",OFFSET(M$53,'Intermediate Data'!$W131,0))))</f>
        <v>N/A</v>
      </c>
      <c r="AJ131" s="91" t="str">
        <f ca="1">IF($W131="","",IF(OFFSET(N$53,'Intermediate Data'!$W131,0)=-98,"N/A",IF(OFFSET(N$53,'Intermediate Data'!$W131,0)=-99,"N/A",OFFSET(N$53,'Intermediate Data'!$W131,0))))</f>
        <v>N/A</v>
      </c>
      <c r="AK131" s="91" t="str">
        <f ca="1">IF($W131="","",IF(OFFSET(O$53,'Intermediate Data'!$W131,0)=-98,"N/A",IF(OFFSET(O$53,'Intermediate Data'!$W131,0)=-99,"N/A",OFFSET(O$53,'Intermediate Data'!$W131,0))))</f>
        <v>N/A</v>
      </c>
      <c r="AL131" s="91" t="str">
        <f ca="1">IF($W131="","",IF(OFFSET(P$53,'Intermediate Data'!$W131,0)=-98,"N/A",IF(OFFSET(P$53,'Intermediate Data'!$W131,0)=-99,"N/A",OFFSET(P$53,'Intermediate Data'!$W131,0))))</f>
        <v>N/A</v>
      </c>
      <c r="AM131" s="91" t="str">
        <f ca="1">IF($W131="","",IF(OFFSET(Q$53,'Intermediate Data'!$W131,0)=-98,"N/A",IF(OFFSET(Q$53,'Intermediate Data'!$W131,0)=-99,"N/A",OFFSET(Q$53,'Intermediate Data'!$W131,0))))</f>
        <v/>
      </c>
      <c r="AN131" s="91" t="str">
        <f ca="1">IF($W131="","",IF(OFFSET(R$53,'Intermediate Data'!$W131,0)=-98,"Not published",IF(OFFSET(R$53,'Intermediate Data'!$W131,0)=-99,"No spec",OFFSET(R$53,'Intermediate Data'!$W131,0))))</f>
        <v>No spec</v>
      </c>
      <c r="AO131" s="91" t="str">
        <f ca="1">IF($W131="","",IF(OFFSET(S$53,'Intermediate Data'!$W131,0)=-98,"Unknown",IF(OFFSET(S$53,'Intermediate Data'!$W131,0)=-99,"No spec",OFFSET(S$53,'Intermediate Data'!$W131,0))))</f>
        <v>No spec</v>
      </c>
      <c r="AR131" s="113" t="str">
        <f>IF(AND(DATA!$F82='Intermediate Data'!$AV$46,DATA!$E82="Tier 1"),IF(OR($AU$47=0,$AU$46=1),DATA!A82,IF(AND($AU$47=1,INDEX('Intermediate Data'!$AV$25:$AV$42,MATCH(DATA!$B82,'Intermediate Data'!$AU$25:$AU$42,0))=TRUE),DATA!A82,"")),"")</f>
        <v/>
      </c>
      <c r="AS131" s="113" t="str">
        <f>IF($AR131="","",DATA!B82)</f>
        <v/>
      </c>
      <c r="AT131" s="113" t="str">
        <f>IF(OR($AR131="",DATA!BF82=""),"",DATA!BF82)</f>
        <v/>
      </c>
      <c r="AU131" s="113" t="str">
        <f>IF(OR($AR131="",DATA!BH82=""),"",DATA!BH82)</f>
        <v/>
      </c>
      <c r="AV131" s="113" t="str">
        <f>IF(OR($AR131="",DATA!BI82=""),"",DATA!BI82)</f>
        <v/>
      </c>
      <c r="AW131" s="113" t="str">
        <f>IF(OR($AR131="",DATA!BJ82=""),"",DATA!BJ82)</f>
        <v/>
      </c>
      <c r="AX131" s="113" t="str">
        <f>IF(OR($AR131="",DATA!BK82=""),"",DATA!BK82)</f>
        <v/>
      </c>
      <c r="AY131" s="113" t="str">
        <f>IF($AR131="","",DATA!BO82)</f>
        <v/>
      </c>
      <c r="AZ131" s="113" t="str">
        <f>IF($AR131="","",DATA!BP82)</f>
        <v/>
      </c>
      <c r="BA131" s="113" t="str">
        <f>IF($AR131="","",DATA!BQ82)</f>
        <v/>
      </c>
      <c r="BB131" s="113" t="str">
        <f>IF($AR131="","",DATA!BR82)</f>
        <v/>
      </c>
      <c r="BC131" s="113" t="str">
        <f>IF($AR131="","",DATA!BS82)</f>
        <v/>
      </c>
      <c r="BD131" s="113" t="str">
        <f>IF($AR131="","",DATA!BE82)</f>
        <v/>
      </c>
      <c r="BE131" s="113" t="str">
        <f>IF($AR131="","",DATA!CD82)</f>
        <v/>
      </c>
      <c r="BF131" s="113" t="str">
        <f>IF($AR131="","",DATA!CF82)</f>
        <v/>
      </c>
      <c r="BG131" s="113" t="str">
        <f>IF($AR131="","",DATA!CG82)</f>
        <v/>
      </c>
      <c r="BH131" s="113" t="str">
        <f>IF($AR131="","",DATA!CI82)</f>
        <v/>
      </c>
      <c r="BI131" s="113" t="str">
        <f>IF($AR131="","",DATA!CK82)</f>
        <v/>
      </c>
      <c r="BJ131" s="179" t="str">
        <f>IF($AR131="","",DATA!CL82)</f>
        <v/>
      </c>
      <c r="BK131" s="179" t="str">
        <f>IF($AR131="","",DATA!CN82)</f>
        <v/>
      </c>
      <c r="BL131" s="114" t="str">
        <f t="shared" si="25"/>
        <v/>
      </c>
      <c r="BM131" s="91" t="str">
        <f t="shared" ca="1" si="16"/>
        <v/>
      </c>
      <c r="BN131" s="100" t="str">
        <f t="shared" si="26"/>
        <v/>
      </c>
      <c r="BO131" s="91" t="str">
        <f t="shared" ca="1" si="27"/>
        <v/>
      </c>
      <c r="BP131" s="91" t="str">
        <f t="shared" ca="1" si="28"/>
        <v/>
      </c>
      <c r="BR131" s="91" t="str">
        <f ca="1">IF($BP131="","",IF(OFFSET(AS$53,'Intermediate Data'!$BP131,0)=-98,"Unknown",IF(OFFSET(AS$53,'Intermediate Data'!$BP131,0)=-99,"N/A",OFFSET(AS$53,'Intermediate Data'!$BP131,0))))</f>
        <v/>
      </c>
      <c r="BS131" s="91" t="str">
        <f ca="1">IF($BP131="","",IF(OFFSET(AT$53,'Intermediate Data'!$BP131,0)=-98,"Not collected",IF(OFFSET(AT$53,'Intermediate Data'!$BP131,0)=-99,"N/A",OFFSET(AT$53,'Intermediate Data'!$BP131,0))))</f>
        <v/>
      </c>
      <c r="BT131" s="91" t="str">
        <f ca="1">IF($BP131="","",IF(OFFSET(AU$53,'Intermediate Data'!$BP131,0)=-98,"Unknown",IF(OFFSET(AU$53,'Intermediate Data'!$BP131,0)=-99,"N/A",OFFSET(AU$53,'Intermediate Data'!$BP131,0))))</f>
        <v/>
      </c>
      <c r="BU131" s="127" t="str">
        <f ca="1">IF($BP131="","",IF(OFFSET(AV$53,'Intermediate Data'!$BP131,0)=-98,"Unknown",IF(OFFSET(AV$53,'Intermediate Data'!$BP131,0)=-99,"No spec",OFFSET(AV$53,'Intermediate Data'!$BP131,0))))</f>
        <v/>
      </c>
      <c r="BV131" s="127" t="str">
        <f ca="1">IF($BP131="","",IF(OFFSET(AW$53,'Intermediate Data'!$BP131,0)=-98,"Unknown",IF(OFFSET(AW$53,'Intermediate Data'!$BP131,0)=-99,"N/A",OFFSET(AW$53,'Intermediate Data'!$BP131,0))))</f>
        <v/>
      </c>
      <c r="BW131" s="91" t="str">
        <f ca="1">IF($BP131="","",IF(OFFSET(AX$53,'Intermediate Data'!$BP131,0)=-98,"Unknown",IF(OFFSET(AX$53,'Intermediate Data'!$BP131,0)=-99,"N/A",OFFSET(AX$53,'Intermediate Data'!$BP131,0))))</f>
        <v/>
      </c>
      <c r="BX131" s="91" t="str">
        <f ca="1">IF($BP131="","",IF(OFFSET(AY$53,'Intermediate Data'!$BP131,$AU$48)=-98,"Unknown",IF(OFFSET(AY$53,'Intermediate Data'!$BP131,$AU$48)=-99,"N/A",OFFSET(AY$53,'Intermediate Data'!$BP131,$AU$48))))</f>
        <v/>
      </c>
      <c r="BY131" s="91" t="str">
        <f ca="1">IF($BP131="","",IF(OFFSET(BD$53,'Intermediate Data'!$BP131,0)=-98,"Not published",IF(OFFSET(BD$53,'Intermediate Data'!$BP131,0)=-99,"No spec",OFFSET(BD$53,'Intermediate Data'!$BP131,0))))</f>
        <v/>
      </c>
      <c r="BZ131" s="115" t="str">
        <f ca="1">IF($BP131="","",IF(OFFSET(BE$53,'Intermediate Data'!$BP131,0)=-98,"Unknown",IF(OFFSET(BE$53,'Intermediate Data'!$BP131,0)=-99,"N/A",OFFSET(BE$53,'Intermediate Data'!$BP131,0))))</f>
        <v/>
      </c>
      <c r="CA131" s="115" t="str">
        <f ca="1">IF($BP131="","",IF(OFFSET(BF$53,'Intermediate Data'!$BP131,0)=-98,"Unknown",IF(OFFSET(BF$53,'Intermediate Data'!$BP131,0)=-99,"N/A",OFFSET(BF$53,'Intermediate Data'!$BP131,0))))</f>
        <v/>
      </c>
      <c r="CB131" s="115" t="str">
        <f ca="1">IF($BP131="","",IF(OFFSET(BG$53,'Intermediate Data'!$BP131,0)=-98,"Unknown",IF(OFFSET(BG$53,'Intermediate Data'!$BP131,0)=-99,"N/A",OFFSET(BG$53,'Intermediate Data'!$BP131,0))))</f>
        <v/>
      </c>
      <c r="CC131" s="115" t="str">
        <f ca="1">IF($BP131="","",IF(OFFSET(BH$53,'Intermediate Data'!$BP131,0)=-98,"Unknown",IF(OFFSET(BH$53,'Intermediate Data'!$BP131,0)=-99,"N/A",OFFSET(BH$53,'Intermediate Data'!$BP131,0))))</f>
        <v/>
      </c>
      <c r="CD131" s="115" t="str">
        <f ca="1">IF($BP131="","",IF(OFFSET(BI$53,'Intermediate Data'!$BP131,0)=-98,"Unknown",IF(OFFSET(BI$53,'Intermediate Data'!$BP131,0)=-99,"N/A",OFFSET(BI$53,'Intermediate Data'!$BP131,0))))</f>
        <v/>
      </c>
      <c r="CE131" s="115" t="str">
        <f ca="1">IF($BP131="","",IF(OFFSET(BJ$53,'Intermediate Data'!$BP131,0)=-98,"Unknown",IF(OFFSET(BJ$53,'Intermediate Data'!$BP131,0)=-99,"N/A",OFFSET(BJ$53,'Intermediate Data'!$BP131,0))))</f>
        <v/>
      </c>
      <c r="CF131" s="115" t="str">
        <f ca="1">IF($BP131="","",IF(OFFSET(BK$53,'Intermediate Data'!$BP131,0)=-98,"Unknown",IF(OFFSET(BK$53,'Intermediate Data'!$BP131,0)=-99,"N/A",OFFSET(BK$53,'Intermediate Data'!$BP131,0))))</f>
        <v/>
      </c>
      <c r="CG131" s="115" t="str">
        <f ca="1">IF($BP131="","",IF(OFFSET(BL$53,'Intermediate Data'!$BP131,0)=-98,"Unknown",IF(OFFSET(BL$53,'Intermediate Data'!$BP131,0)=-99,"N/A",OFFSET(BL$53,'Intermediate Data'!$BP131,0))))</f>
        <v/>
      </c>
    </row>
    <row r="132" spans="1:85" x14ac:dyDescent="0.2">
      <c r="A132" s="91">
        <f>IF(DATA!F83='Intermediate Data'!$E$46,IF(OR($E$47=$C$27,$E$46=$B$4),DATA!A83,IF($G$47=DATA!D83,DATA!A83,"")),"")</f>
        <v>79</v>
      </c>
      <c r="B132" s="91">
        <f>IF($A132="","",DATA!CS83)</f>
        <v>40</v>
      </c>
      <c r="C132" s="91" t="str">
        <f>IF($A132="","",DATA!B83)</f>
        <v>Room AC</v>
      </c>
      <c r="D132" s="91">
        <f ca="1">IF($A132="","",OFFSET(DATA!$G83,0,($D$48*5)))</f>
        <v>0.09</v>
      </c>
      <c r="E132" s="91">
        <f ca="1">IF($A132="","",OFFSET(DATA!$G83,0,($D$48*5)+1))</f>
        <v>0.17593836027863638</v>
      </c>
      <c r="F132" s="91">
        <f ca="1">IF($A132="","",OFFSET(DATA!$G83,0,($D$48*5)+2))</f>
        <v>-98</v>
      </c>
      <c r="G132" s="91">
        <f ca="1">IF($A132="","",OFFSET(DATA!$G83,0,($D$48*5)+3))</f>
        <v>0.16778750749333124</v>
      </c>
      <c r="H132" s="91">
        <f ca="1">IF($A132="","",OFFSET(DATA!$G83,0,($D$48*5)+4))</f>
        <v>-99</v>
      </c>
      <c r="I132" s="91">
        <f t="shared" ca="1" si="17"/>
        <v>0.16778750749333124</v>
      </c>
      <c r="J132" s="91" t="str">
        <f t="shared" ca="1" si="18"/>
        <v>RASS</v>
      </c>
      <c r="K132" s="91">
        <f ca="1">IF($A132="","",OFFSET(DATA!$AF83,0,($D$48*5)))</f>
        <v>-99</v>
      </c>
      <c r="L132" s="91">
        <f ca="1">IF($A132="","",OFFSET(DATA!$AF83,0,($D$48*5)+1))</f>
        <v>0.20676044257001719</v>
      </c>
      <c r="M132" s="91">
        <f ca="1">IF($A132="","",OFFSET(DATA!$AF83,0,($D$48*5)+2))</f>
        <v>-99</v>
      </c>
      <c r="N132" s="91">
        <f ca="1">IF($A132="","",OFFSET(DATA!$AF83,0,($D$48*5)+3))</f>
        <v>0.20626864540110718</v>
      </c>
      <c r="O132" s="91">
        <f ca="1">IF($A132="","",OFFSET(DATA!$AF83,0,($D$48*5)+4))</f>
        <v>-99</v>
      </c>
      <c r="P132" s="91">
        <f t="shared" ca="1" si="19"/>
        <v>0.20626864540110718</v>
      </c>
      <c r="Q132" s="91" t="str">
        <f t="shared" ca="1" si="20"/>
        <v>RASS</v>
      </c>
      <c r="R132" s="91">
        <f>IF($A132="","",DATA!BE83)</f>
        <v>0.57999999999999996</v>
      </c>
      <c r="S132" s="91">
        <f>IF($A132="","",DATA!BI83)</f>
        <v>90</v>
      </c>
      <c r="T132" s="91">
        <f t="shared" ca="1" si="21"/>
        <v>0.16778750749333124</v>
      </c>
      <c r="U132" s="100">
        <f t="shared" ca="1" si="22"/>
        <v>0.16285675423796361</v>
      </c>
      <c r="V132" s="113">
        <f t="shared" ca="1" si="23"/>
        <v>-99.00989999846</v>
      </c>
      <c r="W132" s="91">
        <f t="shared" ca="1" si="24"/>
        <v>101</v>
      </c>
      <c r="Y132" s="91" t="str">
        <f ca="1">IF($W132="","",IF(OFFSET(C$53,'Intermediate Data'!$W132,0)=-98,"Unknown",IF(OFFSET(C$53,'Intermediate Data'!$W132,0)=-99,"N/A",OFFSET(C$53,'Intermediate Data'!$W132,0))))</f>
        <v>Cell phone charger</v>
      </c>
      <c r="Z132" s="91" t="str">
        <f ca="1">IF($W132="","",IF(OFFSET(D$53,'Intermediate Data'!$W132,0)=-98,"N/A",IF(OFFSET(D$53,'Intermediate Data'!$W132,0)=-99,"N/A",OFFSET(D$53,'Intermediate Data'!$W132,0))))</f>
        <v>N/A</v>
      </c>
      <c r="AA132" s="91" t="str">
        <f ca="1">IF($W132="","",IF(OFFSET(E$53,'Intermediate Data'!$W132,0)=-98,"N/A",IF(OFFSET(E$53,'Intermediate Data'!$W132,0)=-99,"N/A",OFFSET(E$53,'Intermediate Data'!$W132,0))))</f>
        <v>N/A</v>
      </c>
      <c r="AB132" s="91" t="str">
        <f ca="1">IF($W132="","",IF(OFFSET(F$53,'Intermediate Data'!$W132,0)=-98,"N/A",IF(OFFSET(F$53,'Intermediate Data'!$W132,0)=-99,"N/A",OFFSET(F$53,'Intermediate Data'!$W132,0))))</f>
        <v>N/A</v>
      </c>
      <c r="AC132" s="91" t="str">
        <f ca="1">IF($W132="","",IF(OFFSET(G$53,'Intermediate Data'!$W132,0)=-98,"N/A",IF(OFFSET(G$53,'Intermediate Data'!$W132,0)=-99,"N/A",OFFSET(G$53,'Intermediate Data'!$W132,0))))</f>
        <v>N/A</v>
      </c>
      <c r="AD132" s="91" t="str">
        <f ca="1">IF($W132="","",IF(OFFSET(H$53,'Intermediate Data'!$W132,0)=-98,"N/A",IF(OFFSET(H$53,'Intermediate Data'!$W132,0)=-99,"N/A",OFFSET(H$53,'Intermediate Data'!$W132,0))))</f>
        <v>N/A</v>
      </c>
      <c r="AE132" s="91" t="str">
        <f ca="1">IF($W132="","",IF(OFFSET(I$53,'Intermediate Data'!$W132,0)=-98,"N/A",IF(OFFSET(I$53,'Intermediate Data'!$W132,0)=-99,"N/A",OFFSET(I$53,'Intermediate Data'!$W132,0))))</f>
        <v>N/A</v>
      </c>
      <c r="AF132" s="91" t="str">
        <f ca="1">IF($W132="","",IF(OFFSET(J$53,'Intermediate Data'!$W132,0)=-98,"N/A",IF(OFFSET(J$53,'Intermediate Data'!$W132,0)=-99,"N/A",OFFSET(J$53,'Intermediate Data'!$W132,0))))</f>
        <v/>
      </c>
      <c r="AG132" s="91" t="str">
        <f ca="1">IF($W132="","",IF(OFFSET(K$53,'Intermediate Data'!$W132,0)=-98,"N/A",IF(OFFSET(K$53,'Intermediate Data'!$W132,0)=-99,"N/A",OFFSET(K$53,'Intermediate Data'!$W132,0))))</f>
        <v>N/A</v>
      </c>
      <c r="AH132" s="91" t="str">
        <f ca="1">IF($W132="","",IF(OFFSET(L$53,'Intermediate Data'!$W132,0)=-98,"N/A",IF(OFFSET(L$53,'Intermediate Data'!$W132,0)=-99,"N/A",OFFSET(L$53,'Intermediate Data'!$W132,0))))</f>
        <v>N/A</v>
      </c>
      <c r="AI132" s="91" t="str">
        <f ca="1">IF($W132="","",IF(OFFSET(M$53,'Intermediate Data'!$W132,0)=-98,"N/A",IF(OFFSET(M$53,'Intermediate Data'!$W132,0)=-99,"N/A",OFFSET(M$53,'Intermediate Data'!$W132,0))))</f>
        <v>N/A</v>
      </c>
      <c r="AJ132" s="91" t="str">
        <f ca="1">IF($W132="","",IF(OFFSET(N$53,'Intermediate Data'!$W132,0)=-98,"N/A",IF(OFFSET(N$53,'Intermediate Data'!$W132,0)=-99,"N/A",OFFSET(N$53,'Intermediate Data'!$W132,0))))</f>
        <v>N/A</v>
      </c>
      <c r="AK132" s="91" t="str">
        <f ca="1">IF($W132="","",IF(OFFSET(O$53,'Intermediate Data'!$W132,0)=-98,"N/A",IF(OFFSET(O$53,'Intermediate Data'!$W132,0)=-99,"N/A",OFFSET(O$53,'Intermediate Data'!$W132,0))))</f>
        <v>N/A</v>
      </c>
      <c r="AL132" s="91" t="str">
        <f ca="1">IF($W132="","",IF(OFFSET(P$53,'Intermediate Data'!$W132,0)=-98,"N/A",IF(OFFSET(P$53,'Intermediate Data'!$W132,0)=-99,"N/A",OFFSET(P$53,'Intermediate Data'!$W132,0))))</f>
        <v>N/A</v>
      </c>
      <c r="AM132" s="91" t="str">
        <f ca="1">IF($W132="","",IF(OFFSET(Q$53,'Intermediate Data'!$W132,0)=-98,"N/A",IF(OFFSET(Q$53,'Intermediate Data'!$W132,0)=-99,"N/A",OFFSET(Q$53,'Intermediate Data'!$W132,0))))</f>
        <v/>
      </c>
      <c r="AN132" s="91" t="str">
        <f ca="1">IF($W132="","",IF(OFFSET(R$53,'Intermediate Data'!$W132,0)=-98,"Not published",IF(OFFSET(R$53,'Intermediate Data'!$W132,0)=-99,"No spec",OFFSET(R$53,'Intermediate Data'!$W132,0))))</f>
        <v>No spec</v>
      </c>
      <c r="AO132" s="91" t="str">
        <f ca="1">IF($W132="","",IF(OFFSET(S$53,'Intermediate Data'!$W132,0)=-98,"Unknown",IF(OFFSET(S$53,'Intermediate Data'!$W132,0)=-99,"No spec",OFFSET(S$53,'Intermediate Data'!$W132,0))))</f>
        <v>No spec</v>
      </c>
      <c r="AR132" s="113" t="str">
        <f>IF(AND(DATA!$F83='Intermediate Data'!$AV$46,DATA!$E83="Tier 1"),IF(OR($AU$47=0,$AU$46=1),DATA!A83,IF(AND($AU$47=1,INDEX('Intermediate Data'!$AV$25:$AV$42,MATCH(DATA!$B83,'Intermediate Data'!$AU$25:$AU$42,0))=TRUE),DATA!A83,"")),"")</f>
        <v/>
      </c>
      <c r="AS132" s="113" t="str">
        <f>IF($AR132="","",DATA!B83)</f>
        <v/>
      </c>
      <c r="AT132" s="113" t="str">
        <f>IF(OR($AR132="",DATA!BF83=""),"",DATA!BF83)</f>
        <v/>
      </c>
      <c r="AU132" s="113" t="str">
        <f>IF(OR($AR132="",DATA!BH83=""),"",DATA!BH83)</f>
        <v/>
      </c>
      <c r="AV132" s="113" t="str">
        <f>IF(OR($AR132="",DATA!BI83=""),"",DATA!BI83)</f>
        <v/>
      </c>
      <c r="AW132" s="113" t="str">
        <f>IF(OR($AR132="",DATA!BJ83=""),"",DATA!BJ83)</f>
        <v/>
      </c>
      <c r="AX132" s="113" t="str">
        <f>IF(OR($AR132="",DATA!BK83=""),"",DATA!BK83)</f>
        <v/>
      </c>
      <c r="AY132" s="113" t="str">
        <f>IF($AR132="","",DATA!BO83)</f>
        <v/>
      </c>
      <c r="AZ132" s="113" t="str">
        <f>IF($AR132="","",DATA!BP83)</f>
        <v/>
      </c>
      <c r="BA132" s="113" t="str">
        <f>IF($AR132="","",DATA!BQ83)</f>
        <v/>
      </c>
      <c r="BB132" s="113" t="str">
        <f>IF($AR132="","",DATA!BR83)</f>
        <v/>
      </c>
      <c r="BC132" s="113" t="str">
        <f>IF($AR132="","",DATA!BS83)</f>
        <v/>
      </c>
      <c r="BD132" s="113" t="str">
        <f>IF($AR132="","",DATA!BE83)</f>
        <v/>
      </c>
      <c r="BE132" s="113" t="str">
        <f>IF($AR132="","",DATA!CD83)</f>
        <v/>
      </c>
      <c r="BF132" s="113" t="str">
        <f>IF($AR132="","",DATA!CF83)</f>
        <v/>
      </c>
      <c r="BG132" s="113" t="str">
        <f>IF($AR132="","",DATA!CG83)</f>
        <v/>
      </c>
      <c r="BH132" s="113" t="str">
        <f>IF($AR132="","",DATA!CI83)</f>
        <v/>
      </c>
      <c r="BI132" s="113" t="str">
        <f>IF($AR132="","",DATA!CK83)</f>
        <v/>
      </c>
      <c r="BJ132" s="179" t="str">
        <f>IF($AR132="","",DATA!CL83)</f>
        <v/>
      </c>
      <c r="BK132" s="179" t="str">
        <f>IF($AR132="","",DATA!CN83)</f>
        <v/>
      </c>
      <c r="BL132" s="114" t="str">
        <f t="shared" si="25"/>
        <v/>
      </c>
      <c r="BM132" s="91" t="str">
        <f t="shared" ca="1" si="16"/>
        <v/>
      </c>
      <c r="BN132" s="100" t="str">
        <f t="shared" si="26"/>
        <v/>
      </c>
      <c r="BO132" s="91" t="str">
        <f t="shared" ca="1" si="27"/>
        <v/>
      </c>
      <c r="BP132" s="91" t="str">
        <f t="shared" ca="1" si="28"/>
        <v/>
      </c>
      <c r="BR132" s="91" t="str">
        <f ca="1">IF($BP132="","",IF(OFFSET(AS$53,'Intermediate Data'!$BP132,0)=-98,"Unknown",IF(OFFSET(AS$53,'Intermediate Data'!$BP132,0)=-99,"N/A",OFFSET(AS$53,'Intermediate Data'!$BP132,0))))</f>
        <v/>
      </c>
      <c r="BS132" s="91" t="str">
        <f ca="1">IF($BP132="","",IF(OFFSET(AT$53,'Intermediate Data'!$BP132,0)=-98,"Not collected",IF(OFFSET(AT$53,'Intermediate Data'!$BP132,0)=-99,"N/A",OFFSET(AT$53,'Intermediate Data'!$BP132,0))))</f>
        <v/>
      </c>
      <c r="BT132" s="91" t="str">
        <f ca="1">IF($BP132="","",IF(OFFSET(AU$53,'Intermediate Data'!$BP132,0)=-98,"Unknown",IF(OFFSET(AU$53,'Intermediate Data'!$BP132,0)=-99,"N/A",OFFSET(AU$53,'Intermediate Data'!$BP132,0))))</f>
        <v/>
      </c>
      <c r="BU132" s="127" t="str">
        <f ca="1">IF($BP132="","",IF(OFFSET(AV$53,'Intermediate Data'!$BP132,0)=-98,"Unknown",IF(OFFSET(AV$53,'Intermediate Data'!$BP132,0)=-99,"No spec",OFFSET(AV$53,'Intermediate Data'!$BP132,0))))</f>
        <v/>
      </c>
      <c r="BV132" s="127" t="str">
        <f ca="1">IF($BP132="","",IF(OFFSET(AW$53,'Intermediate Data'!$BP132,0)=-98,"Unknown",IF(OFFSET(AW$53,'Intermediate Data'!$BP132,0)=-99,"N/A",OFFSET(AW$53,'Intermediate Data'!$BP132,0))))</f>
        <v/>
      </c>
      <c r="BW132" s="91" t="str">
        <f ca="1">IF($BP132="","",IF(OFFSET(AX$53,'Intermediate Data'!$BP132,0)=-98,"Unknown",IF(OFFSET(AX$53,'Intermediate Data'!$BP132,0)=-99,"N/A",OFFSET(AX$53,'Intermediate Data'!$BP132,0))))</f>
        <v/>
      </c>
      <c r="BX132" s="91" t="str">
        <f ca="1">IF($BP132="","",IF(OFFSET(AY$53,'Intermediate Data'!$BP132,$AU$48)=-98,"Unknown",IF(OFFSET(AY$53,'Intermediate Data'!$BP132,$AU$48)=-99,"N/A",OFFSET(AY$53,'Intermediate Data'!$BP132,$AU$48))))</f>
        <v/>
      </c>
      <c r="BY132" s="91" t="str">
        <f ca="1">IF($BP132="","",IF(OFFSET(BD$53,'Intermediate Data'!$BP132,0)=-98,"Not published",IF(OFFSET(BD$53,'Intermediate Data'!$BP132,0)=-99,"No spec",OFFSET(BD$53,'Intermediate Data'!$BP132,0))))</f>
        <v/>
      </c>
      <c r="BZ132" s="115" t="str">
        <f ca="1">IF($BP132="","",IF(OFFSET(BE$53,'Intermediate Data'!$BP132,0)=-98,"Unknown",IF(OFFSET(BE$53,'Intermediate Data'!$BP132,0)=-99,"N/A",OFFSET(BE$53,'Intermediate Data'!$BP132,0))))</f>
        <v/>
      </c>
      <c r="CA132" s="115" t="str">
        <f ca="1">IF($BP132="","",IF(OFFSET(BF$53,'Intermediate Data'!$BP132,0)=-98,"Unknown",IF(OFFSET(BF$53,'Intermediate Data'!$BP132,0)=-99,"N/A",OFFSET(BF$53,'Intermediate Data'!$BP132,0))))</f>
        <v/>
      </c>
      <c r="CB132" s="115" t="str">
        <f ca="1">IF($BP132="","",IF(OFFSET(BG$53,'Intermediate Data'!$BP132,0)=-98,"Unknown",IF(OFFSET(BG$53,'Intermediate Data'!$BP132,0)=-99,"N/A",OFFSET(BG$53,'Intermediate Data'!$BP132,0))))</f>
        <v/>
      </c>
      <c r="CC132" s="115" t="str">
        <f ca="1">IF($BP132="","",IF(OFFSET(BH$53,'Intermediate Data'!$BP132,0)=-98,"Unknown",IF(OFFSET(BH$53,'Intermediate Data'!$BP132,0)=-99,"N/A",OFFSET(BH$53,'Intermediate Data'!$BP132,0))))</f>
        <v/>
      </c>
      <c r="CD132" s="115" t="str">
        <f ca="1">IF($BP132="","",IF(OFFSET(BI$53,'Intermediate Data'!$BP132,0)=-98,"Unknown",IF(OFFSET(BI$53,'Intermediate Data'!$BP132,0)=-99,"N/A",OFFSET(BI$53,'Intermediate Data'!$BP132,0))))</f>
        <v/>
      </c>
      <c r="CE132" s="115" t="str">
        <f ca="1">IF($BP132="","",IF(OFFSET(BJ$53,'Intermediate Data'!$BP132,0)=-98,"Unknown",IF(OFFSET(BJ$53,'Intermediate Data'!$BP132,0)=-99,"N/A",OFFSET(BJ$53,'Intermediate Data'!$BP132,0))))</f>
        <v/>
      </c>
      <c r="CF132" s="115" t="str">
        <f ca="1">IF($BP132="","",IF(OFFSET(BK$53,'Intermediate Data'!$BP132,0)=-98,"Unknown",IF(OFFSET(BK$53,'Intermediate Data'!$BP132,0)=-99,"N/A",OFFSET(BK$53,'Intermediate Data'!$BP132,0))))</f>
        <v/>
      </c>
      <c r="CG132" s="115" t="str">
        <f ca="1">IF($BP132="","",IF(OFFSET(BL$53,'Intermediate Data'!$BP132,0)=-98,"Unknown",IF(OFFSET(BL$53,'Intermediate Data'!$BP132,0)=-99,"N/A",OFFSET(BL$53,'Intermediate Data'!$BP132,0))))</f>
        <v/>
      </c>
    </row>
    <row r="133" spans="1:85" x14ac:dyDescent="0.2">
      <c r="A133" s="91">
        <f>IF(DATA!F84='Intermediate Data'!$E$46,IF(OR($E$47=$C$27,$E$46=$B$4),DATA!A84,IF($G$47=DATA!D84,DATA!A84,"")),"")</f>
        <v>80</v>
      </c>
      <c r="B133" s="91">
        <f>IF($A133="","",DATA!CS84)</f>
        <v>94</v>
      </c>
      <c r="C133" s="91" t="str">
        <f>IF($A133="","",DATA!B84)</f>
        <v>Evaporative cooler</v>
      </c>
      <c r="D133" s="91">
        <f ca="1">IF($A133="","",OFFSET(DATA!$G84,0,($D$48*5)))</f>
        <v>3.2000000000000001E-2</v>
      </c>
      <c r="E133" s="91">
        <f ca="1">IF($A133="","",OFFSET(DATA!$G84,0,($D$48*5)+1))</f>
        <v>4.9346286092956798E-2</v>
      </c>
      <c r="F133" s="91">
        <f ca="1">IF($A133="","",OFFSET(DATA!$G84,0,($D$48*5)+2))</f>
        <v>-98</v>
      </c>
      <c r="G133" s="91">
        <f ca="1">IF($A133="","",OFFSET(DATA!$G84,0,($D$48*5)+3))</f>
        <v>4.8223933953954405E-2</v>
      </c>
      <c r="H133" s="91">
        <f ca="1">IF($A133="","",OFFSET(DATA!$G84,0,($D$48*5)+4))</f>
        <v>-99</v>
      </c>
      <c r="I133" s="91">
        <f t="shared" ca="1" si="17"/>
        <v>4.8223933953954405E-2</v>
      </c>
      <c r="J133" s="91" t="str">
        <f t="shared" ca="1" si="18"/>
        <v>RASS</v>
      </c>
      <c r="K133" s="91">
        <f ca="1">IF($A133="","",OFFSET(DATA!$AF84,0,($D$48*5)))</f>
        <v>-99</v>
      </c>
      <c r="L133" s="91">
        <f ca="1">IF($A133="","",OFFSET(DATA!$AF84,0,($D$48*5)+1))</f>
        <v>5.5545740507961509E-2</v>
      </c>
      <c r="M133" s="91">
        <f ca="1">IF($A133="","",OFFSET(DATA!$AF84,0,($D$48*5)+2))</f>
        <v>-99</v>
      </c>
      <c r="N133" s="91">
        <f ca="1">IF($A133="","",OFFSET(DATA!$AF84,0,($D$48*5)+3))</f>
        <v>5.4316197866149371E-2</v>
      </c>
      <c r="O133" s="91">
        <f ca="1">IF($A133="","",OFFSET(DATA!$AF84,0,($D$48*5)+4))</f>
        <v>-99</v>
      </c>
      <c r="P133" s="91">
        <f t="shared" ca="1" si="19"/>
        <v>5.4316197866149371E-2</v>
      </c>
      <c r="Q133" s="91" t="str">
        <f t="shared" ca="1" si="20"/>
        <v>RASS</v>
      </c>
      <c r="R133" s="91">
        <f>IF($A133="","",DATA!BE84)</f>
        <v>-99</v>
      </c>
      <c r="S133" s="91">
        <f>IF($A133="","",DATA!BI84)</f>
        <v>-99</v>
      </c>
      <c r="T133" s="91">
        <f t="shared" ca="1" si="21"/>
        <v>4.8223933953954405E-2</v>
      </c>
      <c r="U133" s="100">
        <f t="shared" ca="1" si="22"/>
        <v>4.3286491844878157E-2</v>
      </c>
      <c r="V133" s="113">
        <f t="shared" ca="1" si="23"/>
        <v>-99.009899998470004</v>
      </c>
      <c r="W133" s="91">
        <f t="shared" ca="1" si="24"/>
        <v>100</v>
      </c>
      <c r="Y133" s="91" t="str">
        <f ca="1">IF($W133="","",IF(OFFSET(C$53,'Intermediate Data'!$W133,0)=-98,"Unknown",IF(OFFSET(C$53,'Intermediate Data'!$W133,0)=-99,"N/A",OFFSET(C$53,'Intermediate Data'!$W133,0))))</f>
        <v>Battery charger</v>
      </c>
      <c r="Z133" s="91" t="str">
        <f ca="1">IF($W133="","",IF(OFFSET(D$53,'Intermediate Data'!$W133,0)=-98,"N/A",IF(OFFSET(D$53,'Intermediate Data'!$W133,0)=-99,"N/A",OFFSET(D$53,'Intermediate Data'!$W133,0))))</f>
        <v>N/A</v>
      </c>
      <c r="AA133" s="91" t="str">
        <f ca="1">IF($W133="","",IF(OFFSET(E$53,'Intermediate Data'!$W133,0)=-98,"N/A",IF(OFFSET(E$53,'Intermediate Data'!$W133,0)=-99,"N/A",OFFSET(E$53,'Intermediate Data'!$W133,0))))</f>
        <v>N/A</v>
      </c>
      <c r="AB133" s="91" t="str">
        <f ca="1">IF($W133="","",IF(OFFSET(F$53,'Intermediate Data'!$W133,0)=-98,"N/A",IF(OFFSET(F$53,'Intermediate Data'!$W133,0)=-99,"N/A",OFFSET(F$53,'Intermediate Data'!$W133,0))))</f>
        <v>N/A</v>
      </c>
      <c r="AC133" s="91" t="str">
        <f ca="1">IF($W133="","",IF(OFFSET(G$53,'Intermediate Data'!$W133,0)=-98,"N/A",IF(OFFSET(G$53,'Intermediate Data'!$W133,0)=-99,"N/A",OFFSET(G$53,'Intermediate Data'!$W133,0))))</f>
        <v>N/A</v>
      </c>
      <c r="AD133" s="91" t="str">
        <f ca="1">IF($W133="","",IF(OFFSET(H$53,'Intermediate Data'!$W133,0)=-98,"N/A",IF(OFFSET(H$53,'Intermediate Data'!$W133,0)=-99,"N/A",OFFSET(H$53,'Intermediate Data'!$W133,0))))</f>
        <v>N/A</v>
      </c>
      <c r="AE133" s="91" t="str">
        <f ca="1">IF($W133="","",IF(OFFSET(I$53,'Intermediate Data'!$W133,0)=-98,"N/A",IF(OFFSET(I$53,'Intermediate Data'!$W133,0)=-99,"N/A",OFFSET(I$53,'Intermediate Data'!$W133,0))))</f>
        <v>N/A</v>
      </c>
      <c r="AF133" s="91" t="str">
        <f ca="1">IF($W133="","",IF(OFFSET(J$53,'Intermediate Data'!$W133,0)=-98,"N/A",IF(OFFSET(J$53,'Intermediate Data'!$W133,0)=-99,"N/A",OFFSET(J$53,'Intermediate Data'!$W133,0))))</f>
        <v/>
      </c>
      <c r="AG133" s="91" t="str">
        <f ca="1">IF($W133="","",IF(OFFSET(K$53,'Intermediate Data'!$W133,0)=-98,"N/A",IF(OFFSET(K$53,'Intermediate Data'!$W133,0)=-99,"N/A",OFFSET(K$53,'Intermediate Data'!$W133,0))))</f>
        <v>N/A</v>
      </c>
      <c r="AH133" s="91" t="str">
        <f ca="1">IF($W133="","",IF(OFFSET(L$53,'Intermediate Data'!$W133,0)=-98,"N/A",IF(OFFSET(L$53,'Intermediate Data'!$W133,0)=-99,"N/A",OFFSET(L$53,'Intermediate Data'!$W133,0))))</f>
        <v>N/A</v>
      </c>
      <c r="AI133" s="91" t="str">
        <f ca="1">IF($W133="","",IF(OFFSET(M$53,'Intermediate Data'!$W133,0)=-98,"N/A",IF(OFFSET(M$53,'Intermediate Data'!$W133,0)=-99,"N/A",OFFSET(M$53,'Intermediate Data'!$W133,0))))</f>
        <v>N/A</v>
      </c>
      <c r="AJ133" s="91" t="str">
        <f ca="1">IF($W133="","",IF(OFFSET(N$53,'Intermediate Data'!$W133,0)=-98,"N/A",IF(OFFSET(N$53,'Intermediate Data'!$W133,0)=-99,"N/A",OFFSET(N$53,'Intermediate Data'!$W133,0))))</f>
        <v>N/A</v>
      </c>
      <c r="AK133" s="91" t="str">
        <f ca="1">IF($W133="","",IF(OFFSET(O$53,'Intermediate Data'!$W133,0)=-98,"N/A",IF(OFFSET(O$53,'Intermediate Data'!$W133,0)=-99,"N/A",OFFSET(O$53,'Intermediate Data'!$W133,0))))</f>
        <v>N/A</v>
      </c>
      <c r="AL133" s="91" t="str">
        <f ca="1">IF($W133="","",IF(OFFSET(P$53,'Intermediate Data'!$W133,0)=-98,"N/A",IF(OFFSET(P$53,'Intermediate Data'!$W133,0)=-99,"N/A",OFFSET(P$53,'Intermediate Data'!$W133,0))))</f>
        <v>N/A</v>
      </c>
      <c r="AM133" s="91" t="str">
        <f ca="1">IF($W133="","",IF(OFFSET(Q$53,'Intermediate Data'!$W133,0)=-98,"N/A",IF(OFFSET(Q$53,'Intermediate Data'!$W133,0)=-99,"N/A",OFFSET(Q$53,'Intermediate Data'!$W133,0))))</f>
        <v/>
      </c>
      <c r="AN133" s="91">
        <f ca="1">IF($W133="","",IF(OFFSET(R$53,'Intermediate Data'!$W133,0)=-98,"Not published",IF(OFFSET(R$53,'Intermediate Data'!$W133,0)=-99,"No spec",OFFSET(R$53,'Intermediate Data'!$W133,0))))</f>
        <v>0.22</v>
      </c>
      <c r="AO133" s="91" t="str">
        <f ca="1">IF($W133="","",IF(OFFSET(S$53,'Intermediate Data'!$W133,0)=-98,"Unknown",IF(OFFSET(S$53,'Intermediate Data'!$W133,0)=-99,"No spec",OFFSET(S$53,'Intermediate Data'!$W133,0))))</f>
        <v>No spec</v>
      </c>
      <c r="AR133" s="113" t="str">
        <f>IF(AND(DATA!$F84='Intermediate Data'!$AV$46,DATA!$E84="Tier 1"),IF(OR($AU$47=0,$AU$46=1),DATA!A84,IF(AND($AU$47=1,INDEX('Intermediate Data'!$AV$25:$AV$42,MATCH(DATA!$B84,'Intermediate Data'!$AU$25:$AU$42,0))=TRUE),DATA!A84,"")),"")</f>
        <v/>
      </c>
      <c r="AS133" s="113" t="str">
        <f>IF($AR133="","",DATA!B84)</f>
        <v/>
      </c>
      <c r="AT133" s="113" t="str">
        <f>IF(OR($AR133="",DATA!BF84=""),"",DATA!BF84)</f>
        <v/>
      </c>
      <c r="AU133" s="113" t="str">
        <f>IF(OR($AR133="",DATA!BH84=""),"",DATA!BH84)</f>
        <v/>
      </c>
      <c r="AV133" s="113" t="str">
        <f>IF(OR($AR133="",DATA!BI84=""),"",DATA!BI84)</f>
        <v/>
      </c>
      <c r="AW133" s="113" t="str">
        <f>IF(OR($AR133="",DATA!BJ84=""),"",DATA!BJ84)</f>
        <v/>
      </c>
      <c r="AX133" s="113" t="str">
        <f>IF(OR($AR133="",DATA!BK84=""),"",DATA!BK84)</f>
        <v/>
      </c>
      <c r="AY133" s="113" t="str">
        <f>IF($AR133="","",DATA!BO84)</f>
        <v/>
      </c>
      <c r="AZ133" s="113" t="str">
        <f>IF($AR133="","",DATA!BP84)</f>
        <v/>
      </c>
      <c r="BA133" s="113" t="str">
        <f>IF($AR133="","",DATA!BQ84)</f>
        <v/>
      </c>
      <c r="BB133" s="113" t="str">
        <f>IF($AR133="","",DATA!BR84)</f>
        <v/>
      </c>
      <c r="BC133" s="113" t="str">
        <f>IF($AR133="","",DATA!BS84)</f>
        <v/>
      </c>
      <c r="BD133" s="113" t="str">
        <f>IF($AR133="","",DATA!BE84)</f>
        <v/>
      </c>
      <c r="BE133" s="113" t="str">
        <f>IF($AR133="","",DATA!CD84)</f>
        <v/>
      </c>
      <c r="BF133" s="113" t="str">
        <f>IF($AR133="","",DATA!CF84)</f>
        <v/>
      </c>
      <c r="BG133" s="113" t="str">
        <f>IF($AR133="","",DATA!CG84)</f>
        <v/>
      </c>
      <c r="BH133" s="113" t="str">
        <f>IF($AR133="","",DATA!CI84)</f>
        <v/>
      </c>
      <c r="BI133" s="113" t="str">
        <f>IF($AR133="","",DATA!CK84)</f>
        <v/>
      </c>
      <c r="BJ133" s="179" t="str">
        <f>IF($AR133="","",DATA!CL84)</f>
        <v/>
      </c>
      <c r="BK133" s="179" t="str">
        <f>IF($AR133="","",DATA!CN84)</f>
        <v/>
      </c>
      <c r="BL133" s="114" t="str">
        <f t="shared" si="25"/>
        <v/>
      </c>
      <c r="BM133" s="91" t="str">
        <f t="shared" ca="1" si="16"/>
        <v/>
      </c>
      <c r="BN133" s="100" t="str">
        <f t="shared" si="26"/>
        <v/>
      </c>
      <c r="BO133" s="91" t="str">
        <f t="shared" ca="1" si="27"/>
        <v/>
      </c>
      <c r="BP133" s="91" t="str">
        <f t="shared" ca="1" si="28"/>
        <v/>
      </c>
      <c r="BR133" s="91" t="str">
        <f ca="1">IF($BP133="","",IF(OFFSET(AS$53,'Intermediate Data'!$BP133,0)=-98,"Unknown",IF(OFFSET(AS$53,'Intermediate Data'!$BP133,0)=-99,"N/A",OFFSET(AS$53,'Intermediate Data'!$BP133,0))))</f>
        <v/>
      </c>
      <c r="BS133" s="91" t="str">
        <f ca="1">IF($BP133="","",IF(OFFSET(AT$53,'Intermediate Data'!$BP133,0)=-98,"Not collected",IF(OFFSET(AT$53,'Intermediate Data'!$BP133,0)=-99,"N/A",OFFSET(AT$53,'Intermediate Data'!$BP133,0))))</f>
        <v/>
      </c>
      <c r="BT133" s="91" t="str">
        <f ca="1">IF($BP133="","",IF(OFFSET(AU$53,'Intermediate Data'!$BP133,0)=-98,"Unknown",IF(OFFSET(AU$53,'Intermediate Data'!$BP133,0)=-99,"N/A",OFFSET(AU$53,'Intermediate Data'!$BP133,0))))</f>
        <v/>
      </c>
      <c r="BU133" s="127" t="str">
        <f ca="1">IF($BP133="","",IF(OFFSET(AV$53,'Intermediate Data'!$BP133,0)=-98,"Unknown",IF(OFFSET(AV$53,'Intermediate Data'!$BP133,0)=-99,"No spec",OFFSET(AV$53,'Intermediate Data'!$BP133,0))))</f>
        <v/>
      </c>
      <c r="BV133" s="127" t="str">
        <f ca="1">IF($BP133="","",IF(OFFSET(AW$53,'Intermediate Data'!$BP133,0)=-98,"Unknown",IF(OFFSET(AW$53,'Intermediate Data'!$BP133,0)=-99,"N/A",OFFSET(AW$53,'Intermediate Data'!$BP133,0))))</f>
        <v/>
      </c>
      <c r="BW133" s="91" t="str">
        <f ca="1">IF($BP133="","",IF(OFFSET(AX$53,'Intermediate Data'!$BP133,0)=-98,"Unknown",IF(OFFSET(AX$53,'Intermediate Data'!$BP133,0)=-99,"N/A",OFFSET(AX$53,'Intermediate Data'!$BP133,0))))</f>
        <v/>
      </c>
      <c r="BX133" s="91" t="str">
        <f ca="1">IF($BP133="","",IF(OFFSET(AY$53,'Intermediate Data'!$BP133,$AU$48)=-98,"Unknown",IF(OFFSET(AY$53,'Intermediate Data'!$BP133,$AU$48)=-99,"N/A",OFFSET(AY$53,'Intermediate Data'!$BP133,$AU$48))))</f>
        <v/>
      </c>
      <c r="BY133" s="91" t="str">
        <f ca="1">IF($BP133="","",IF(OFFSET(BD$53,'Intermediate Data'!$BP133,0)=-98,"Not published",IF(OFFSET(BD$53,'Intermediate Data'!$BP133,0)=-99,"No spec",OFFSET(BD$53,'Intermediate Data'!$BP133,0))))</f>
        <v/>
      </c>
      <c r="BZ133" s="115" t="str">
        <f ca="1">IF($BP133="","",IF(OFFSET(BE$53,'Intermediate Data'!$BP133,0)=-98,"Unknown",IF(OFFSET(BE$53,'Intermediate Data'!$BP133,0)=-99,"N/A",OFFSET(BE$53,'Intermediate Data'!$BP133,0))))</f>
        <v/>
      </c>
      <c r="CA133" s="115" t="str">
        <f ca="1">IF($BP133="","",IF(OFFSET(BF$53,'Intermediate Data'!$BP133,0)=-98,"Unknown",IF(OFFSET(BF$53,'Intermediate Data'!$BP133,0)=-99,"N/A",OFFSET(BF$53,'Intermediate Data'!$BP133,0))))</f>
        <v/>
      </c>
      <c r="CB133" s="115" t="str">
        <f ca="1">IF($BP133="","",IF(OFFSET(BG$53,'Intermediate Data'!$BP133,0)=-98,"Unknown",IF(OFFSET(BG$53,'Intermediate Data'!$BP133,0)=-99,"N/A",OFFSET(BG$53,'Intermediate Data'!$BP133,0))))</f>
        <v/>
      </c>
      <c r="CC133" s="115" t="str">
        <f ca="1">IF($BP133="","",IF(OFFSET(BH$53,'Intermediate Data'!$BP133,0)=-98,"Unknown",IF(OFFSET(BH$53,'Intermediate Data'!$BP133,0)=-99,"N/A",OFFSET(BH$53,'Intermediate Data'!$BP133,0))))</f>
        <v/>
      </c>
      <c r="CD133" s="115" t="str">
        <f ca="1">IF($BP133="","",IF(OFFSET(BI$53,'Intermediate Data'!$BP133,0)=-98,"Unknown",IF(OFFSET(BI$53,'Intermediate Data'!$BP133,0)=-99,"N/A",OFFSET(BI$53,'Intermediate Data'!$BP133,0))))</f>
        <v/>
      </c>
      <c r="CE133" s="115" t="str">
        <f ca="1">IF($BP133="","",IF(OFFSET(BJ$53,'Intermediate Data'!$BP133,0)=-98,"Unknown",IF(OFFSET(BJ$53,'Intermediate Data'!$BP133,0)=-99,"N/A",OFFSET(BJ$53,'Intermediate Data'!$BP133,0))))</f>
        <v/>
      </c>
      <c r="CF133" s="115" t="str">
        <f ca="1">IF($BP133="","",IF(OFFSET(BK$53,'Intermediate Data'!$BP133,0)=-98,"Unknown",IF(OFFSET(BK$53,'Intermediate Data'!$BP133,0)=-99,"N/A",OFFSET(BK$53,'Intermediate Data'!$BP133,0))))</f>
        <v/>
      </c>
      <c r="CG133" s="115" t="str">
        <f ca="1">IF($BP133="","",IF(OFFSET(BL$53,'Intermediate Data'!$BP133,0)=-98,"Unknown",IF(OFFSET(BL$53,'Intermediate Data'!$BP133,0)=-99,"N/A",OFFSET(BL$53,'Intermediate Data'!$BP133,0))))</f>
        <v/>
      </c>
    </row>
    <row r="134" spans="1:85" x14ac:dyDescent="0.2">
      <c r="A134" s="91">
        <f>IF(DATA!F85='Intermediate Data'!$E$46,IF(OR($E$47=$C$27,$E$46=$B$4),DATA!A85,IF($G$47=DATA!D85,DATA!A85,"")),"")</f>
        <v>81</v>
      </c>
      <c r="B134" s="91">
        <f>IF($A134="","",DATA!CS85)</f>
        <v>21</v>
      </c>
      <c r="C134" s="91" t="str">
        <f>IF($A134="","",DATA!B85)</f>
        <v>Thermostat - Smart</v>
      </c>
      <c r="D134" s="91">
        <f ca="1">IF($A134="","",OFFSET(DATA!$G85,0,($D$48*5)))</f>
        <v>-99</v>
      </c>
      <c r="E134" s="91">
        <f ca="1">IF($A134="","",OFFSET(DATA!$G85,0,($D$48*5)+1))</f>
        <v>0.31399245879919252</v>
      </c>
      <c r="F134" s="91">
        <f ca="1">IF($A134="","",OFFSET(DATA!$G85,0,($D$48*5)+2))</f>
        <v>0.311</v>
      </c>
      <c r="G134" s="91">
        <f ca="1">IF($A134="","",OFFSET(DATA!$G85,0,($D$48*5)+3))</f>
        <v>0.45028942619851753</v>
      </c>
      <c r="H134" s="91">
        <f ca="1">IF($A134="","",OFFSET(DATA!$G85,0,($D$48*5)+4))</f>
        <v>0.41900000000000004</v>
      </c>
      <c r="I134" s="91">
        <f t="shared" ca="1" si="17"/>
        <v>0.41900000000000004</v>
      </c>
      <c r="J134" s="91" t="str">
        <f t="shared" ca="1" si="18"/>
        <v>CLASS</v>
      </c>
      <c r="K134" s="91">
        <f ca="1">IF($A134="","",OFFSET(DATA!$AF85,0,($D$48*5)))</f>
        <v>-99</v>
      </c>
      <c r="L134" s="91">
        <f ca="1">IF($A134="","",OFFSET(DATA!$AF85,0,($D$48*5)+1))</f>
        <v>-99</v>
      </c>
      <c r="M134" s="91">
        <f ca="1">IF($A134="","",OFFSET(DATA!$AF85,0,($D$48*5)+2))</f>
        <v>-99</v>
      </c>
      <c r="N134" s="91">
        <f ca="1">IF($A134="","",OFFSET(DATA!$AF85,0,($D$48*5)+3))</f>
        <v>-99</v>
      </c>
      <c r="O134" s="91">
        <f ca="1">IF($A134="","",OFFSET(DATA!$AF85,0,($D$48*5)+4))</f>
        <v>-99</v>
      </c>
      <c r="P134" s="91">
        <f t="shared" ca="1" si="19"/>
        <v>-99</v>
      </c>
      <c r="Q134" s="91" t="str">
        <f t="shared" ca="1" si="20"/>
        <v/>
      </c>
      <c r="R134" s="91">
        <f>IF($A134="","",DATA!BE85)</f>
        <v>-99</v>
      </c>
      <c r="S134" s="91">
        <f>IF($A134="","",DATA!BI85)</f>
        <v>-99</v>
      </c>
      <c r="T134" s="91">
        <f t="shared" ca="1" si="21"/>
        <v>0.41900000000000004</v>
      </c>
      <c r="U134" s="100">
        <f t="shared" ca="1" si="22"/>
        <v>0.41406913415884999</v>
      </c>
      <c r="V134" s="113">
        <f t="shared" ca="1" si="23"/>
        <v>-99.009899998500003</v>
      </c>
      <c r="W134" s="91">
        <f t="shared" ca="1" si="24"/>
        <v>97</v>
      </c>
      <c r="Y134" s="91" t="str">
        <f ca="1">IF($W134="","",IF(OFFSET(C$53,'Intermediate Data'!$W134,0)=-98,"Unknown",IF(OFFSET(C$53,'Intermediate Data'!$W134,0)=-99,"N/A",OFFSET(C$53,'Intermediate Data'!$W134,0))))</f>
        <v>Telephone</v>
      </c>
      <c r="Z134" s="91" t="str">
        <f ca="1">IF($W134="","",IF(OFFSET(D$53,'Intermediate Data'!$W134,0)=-98,"N/A",IF(OFFSET(D$53,'Intermediate Data'!$W134,0)=-99,"N/A",OFFSET(D$53,'Intermediate Data'!$W134,0))))</f>
        <v>N/A</v>
      </c>
      <c r="AA134" s="91" t="str">
        <f ca="1">IF($W134="","",IF(OFFSET(E$53,'Intermediate Data'!$W134,0)=-98,"N/A",IF(OFFSET(E$53,'Intermediate Data'!$W134,0)=-99,"N/A",OFFSET(E$53,'Intermediate Data'!$W134,0))))</f>
        <v>N/A</v>
      </c>
      <c r="AB134" s="91" t="str">
        <f ca="1">IF($W134="","",IF(OFFSET(F$53,'Intermediate Data'!$W134,0)=-98,"N/A",IF(OFFSET(F$53,'Intermediate Data'!$W134,0)=-99,"N/A",OFFSET(F$53,'Intermediate Data'!$W134,0))))</f>
        <v>N/A</v>
      </c>
      <c r="AC134" s="91" t="str">
        <f ca="1">IF($W134="","",IF(OFFSET(G$53,'Intermediate Data'!$W134,0)=-98,"N/A",IF(OFFSET(G$53,'Intermediate Data'!$W134,0)=-99,"N/A",OFFSET(G$53,'Intermediate Data'!$W134,0))))</f>
        <v>N/A</v>
      </c>
      <c r="AD134" s="91" t="str">
        <f ca="1">IF($W134="","",IF(OFFSET(H$53,'Intermediate Data'!$W134,0)=-98,"N/A",IF(OFFSET(H$53,'Intermediate Data'!$W134,0)=-99,"N/A",OFFSET(H$53,'Intermediate Data'!$W134,0))))</f>
        <v>N/A</v>
      </c>
      <c r="AE134" s="91" t="str">
        <f ca="1">IF($W134="","",IF(OFFSET(I$53,'Intermediate Data'!$W134,0)=-98,"N/A",IF(OFFSET(I$53,'Intermediate Data'!$W134,0)=-99,"N/A",OFFSET(I$53,'Intermediate Data'!$W134,0))))</f>
        <v>N/A</v>
      </c>
      <c r="AF134" s="91" t="str">
        <f ca="1">IF($W134="","",IF(OFFSET(J$53,'Intermediate Data'!$W134,0)=-98,"N/A",IF(OFFSET(J$53,'Intermediate Data'!$W134,0)=-99,"N/A",OFFSET(J$53,'Intermediate Data'!$W134,0))))</f>
        <v/>
      </c>
      <c r="AG134" s="91" t="str">
        <f ca="1">IF($W134="","",IF(OFFSET(K$53,'Intermediate Data'!$W134,0)=-98,"N/A",IF(OFFSET(K$53,'Intermediate Data'!$W134,0)=-99,"N/A",OFFSET(K$53,'Intermediate Data'!$W134,0))))</f>
        <v>N/A</v>
      </c>
      <c r="AH134" s="91" t="str">
        <f ca="1">IF($W134="","",IF(OFFSET(L$53,'Intermediate Data'!$W134,0)=-98,"N/A",IF(OFFSET(L$53,'Intermediate Data'!$W134,0)=-99,"N/A",OFFSET(L$53,'Intermediate Data'!$W134,0))))</f>
        <v>N/A</v>
      </c>
      <c r="AI134" s="91" t="str">
        <f ca="1">IF($W134="","",IF(OFFSET(M$53,'Intermediate Data'!$W134,0)=-98,"N/A",IF(OFFSET(M$53,'Intermediate Data'!$W134,0)=-99,"N/A",OFFSET(M$53,'Intermediate Data'!$W134,0))))</f>
        <v>N/A</v>
      </c>
      <c r="AJ134" s="91" t="str">
        <f ca="1">IF($W134="","",IF(OFFSET(N$53,'Intermediate Data'!$W134,0)=-98,"N/A",IF(OFFSET(N$53,'Intermediate Data'!$W134,0)=-99,"N/A",OFFSET(N$53,'Intermediate Data'!$W134,0))))</f>
        <v>N/A</v>
      </c>
      <c r="AK134" s="91" t="str">
        <f ca="1">IF($W134="","",IF(OFFSET(O$53,'Intermediate Data'!$W134,0)=-98,"N/A",IF(OFFSET(O$53,'Intermediate Data'!$W134,0)=-99,"N/A",OFFSET(O$53,'Intermediate Data'!$W134,0))))</f>
        <v>N/A</v>
      </c>
      <c r="AL134" s="91" t="str">
        <f ca="1">IF($W134="","",IF(OFFSET(P$53,'Intermediate Data'!$W134,0)=-98,"N/A",IF(OFFSET(P$53,'Intermediate Data'!$W134,0)=-99,"N/A",OFFSET(P$53,'Intermediate Data'!$W134,0))))</f>
        <v>N/A</v>
      </c>
      <c r="AM134" s="91" t="str">
        <f ca="1">IF($W134="","",IF(OFFSET(Q$53,'Intermediate Data'!$W134,0)=-98,"N/A",IF(OFFSET(Q$53,'Intermediate Data'!$W134,0)=-99,"N/A",OFFSET(Q$53,'Intermediate Data'!$W134,0))))</f>
        <v/>
      </c>
      <c r="AN134" s="91">
        <f ca="1">IF($W134="","",IF(OFFSET(R$53,'Intermediate Data'!$W134,0)=-98,"Not published",IF(OFFSET(R$53,'Intermediate Data'!$W134,0)=-99,"No spec",OFFSET(R$53,'Intermediate Data'!$W134,0))))</f>
        <v>0.81</v>
      </c>
      <c r="AO134" s="91">
        <f ca="1">IF($W134="","",IF(OFFSET(S$53,'Intermediate Data'!$W134,0)=-98,"Unknown",IF(OFFSET(S$53,'Intermediate Data'!$W134,0)=-99,"No spec",OFFSET(S$53,'Intermediate Data'!$W134,0))))</f>
        <v>5</v>
      </c>
      <c r="AR134" s="113" t="str">
        <f>IF(AND(DATA!$F85='Intermediate Data'!$AV$46,DATA!$E85="Tier 1"),IF(OR($AU$47=0,$AU$46=1),DATA!A85,IF(AND($AU$47=1,INDEX('Intermediate Data'!$AV$25:$AV$42,MATCH(DATA!$B85,'Intermediate Data'!$AU$25:$AU$42,0))=TRUE),DATA!A85,"")),"")</f>
        <v/>
      </c>
      <c r="AS134" s="113" t="str">
        <f>IF($AR134="","",DATA!B85)</f>
        <v/>
      </c>
      <c r="AT134" s="113" t="str">
        <f>IF(OR($AR134="",DATA!BF85=""),"",DATA!BF85)</f>
        <v/>
      </c>
      <c r="AU134" s="113" t="str">
        <f>IF(OR($AR134="",DATA!BH85=""),"",DATA!BH85)</f>
        <v/>
      </c>
      <c r="AV134" s="113" t="str">
        <f>IF(OR($AR134="",DATA!BI85=""),"",DATA!BI85)</f>
        <v/>
      </c>
      <c r="AW134" s="113" t="str">
        <f>IF(OR($AR134="",DATA!BJ85=""),"",DATA!BJ85)</f>
        <v/>
      </c>
      <c r="AX134" s="113" t="str">
        <f>IF(OR($AR134="",DATA!BK85=""),"",DATA!BK85)</f>
        <v/>
      </c>
      <c r="AY134" s="113" t="str">
        <f>IF($AR134="","",DATA!BO85)</f>
        <v/>
      </c>
      <c r="AZ134" s="113" t="str">
        <f>IF($AR134="","",DATA!BP85)</f>
        <v/>
      </c>
      <c r="BA134" s="113" t="str">
        <f>IF($AR134="","",DATA!BQ85)</f>
        <v/>
      </c>
      <c r="BB134" s="113" t="str">
        <f>IF($AR134="","",DATA!BR85)</f>
        <v/>
      </c>
      <c r="BC134" s="113" t="str">
        <f>IF($AR134="","",DATA!BS85)</f>
        <v/>
      </c>
      <c r="BD134" s="113" t="str">
        <f>IF($AR134="","",DATA!BE85)</f>
        <v/>
      </c>
      <c r="BE134" s="113" t="str">
        <f>IF($AR134="","",DATA!CD85)</f>
        <v/>
      </c>
      <c r="BF134" s="113" t="str">
        <f>IF($AR134="","",DATA!CF85)</f>
        <v/>
      </c>
      <c r="BG134" s="113" t="str">
        <f>IF($AR134="","",DATA!CG85)</f>
        <v/>
      </c>
      <c r="BH134" s="113" t="str">
        <f>IF($AR134="","",DATA!CI85)</f>
        <v/>
      </c>
      <c r="BI134" s="113" t="str">
        <f>IF($AR134="","",DATA!CK85)</f>
        <v/>
      </c>
      <c r="BJ134" s="179" t="str">
        <f>IF($AR134="","",DATA!CL85)</f>
        <v/>
      </c>
      <c r="BK134" s="179" t="str">
        <f>IF($AR134="","",DATA!CN85)</f>
        <v/>
      </c>
      <c r="BL134" s="114" t="str">
        <f t="shared" si="25"/>
        <v/>
      </c>
      <c r="BM134" s="91" t="str">
        <f t="shared" ca="1" si="16"/>
        <v/>
      </c>
      <c r="BN134" s="100" t="str">
        <f t="shared" si="26"/>
        <v/>
      </c>
      <c r="BO134" s="91" t="str">
        <f t="shared" ca="1" si="27"/>
        <v/>
      </c>
      <c r="BP134" s="91" t="str">
        <f t="shared" ca="1" si="28"/>
        <v/>
      </c>
      <c r="BR134" s="91" t="str">
        <f ca="1">IF($BP134="","",IF(OFFSET(AS$53,'Intermediate Data'!$BP134,0)=-98,"Unknown",IF(OFFSET(AS$53,'Intermediate Data'!$BP134,0)=-99,"N/A",OFFSET(AS$53,'Intermediate Data'!$BP134,0))))</f>
        <v/>
      </c>
      <c r="BS134" s="91" t="str">
        <f ca="1">IF($BP134="","",IF(OFFSET(AT$53,'Intermediate Data'!$BP134,0)=-98,"Not collected",IF(OFFSET(AT$53,'Intermediate Data'!$BP134,0)=-99,"N/A",OFFSET(AT$53,'Intermediate Data'!$BP134,0))))</f>
        <v/>
      </c>
      <c r="BT134" s="91" t="str">
        <f ca="1">IF($BP134="","",IF(OFFSET(AU$53,'Intermediate Data'!$BP134,0)=-98,"Unknown",IF(OFFSET(AU$53,'Intermediate Data'!$BP134,0)=-99,"N/A",OFFSET(AU$53,'Intermediate Data'!$BP134,0))))</f>
        <v/>
      </c>
      <c r="BU134" s="127" t="str">
        <f ca="1">IF($BP134="","",IF(OFFSET(AV$53,'Intermediate Data'!$BP134,0)=-98,"Unknown",IF(OFFSET(AV$53,'Intermediate Data'!$BP134,0)=-99,"No spec",OFFSET(AV$53,'Intermediate Data'!$BP134,0))))</f>
        <v/>
      </c>
      <c r="BV134" s="127" t="str">
        <f ca="1">IF($BP134="","",IF(OFFSET(AW$53,'Intermediate Data'!$BP134,0)=-98,"Unknown",IF(OFFSET(AW$53,'Intermediate Data'!$BP134,0)=-99,"N/A",OFFSET(AW$53,'Intermediate Data'!$BP134,0))))</f>
        <v/>
      </c>
      <c r="BW134" s="91" t="str">
        <f ca="1">IF($BP134="","",IF(OFFSET(AX$53,'Intermediate Data'!$BP134,0)=-98,"Unknown",IF(OFFSET(AX$53,'Intermediate Data'!$BP134,0)=-99,"N/A",OFFSET(AX$53,'Intermediate Data'!$BP134,0))))</f>
        <v/>
      </c>
      <c r="BX134" s="91" t="str">
        <f ca="1">IF($BP134="","",IF(OFFSET(AY$53,'Intermediate Data'!$BP134,$AU$48)=-98,"Unknown",IF(OFFSET(AY$53,'Intermediate Data'!$BP134,$AU$48)=-99,"N/A",OFFSET(AY$53,'Intermediate Data'!$BP134,$AU$48))))</f>
        <v/>
      </c>
      <c r="BY134" s="91" t="str">
        <f ca="1">IF($BP134="","",IF(OFFSET(BD$53,'Intermediate Data'!$BP134,0)=-98,"Not published",IF(OFFSET(BD$53,'Intermediate Data'!$BP134,0)=-99,"No spec",OFFSET(BD$53,'Intermediate Data'!$BP134,0))))</f>
        <v/>
      </c>
      <c r="BZ134" s="115" t="str">
        <f ca="1">IF($BP134="","",IF(OFFSET(BE$53,'Intermediate Data'!$BP134,0)=-98,"Unknown",IF(OFFSET(BE$53,'Intermediate Data'!$BP134,0)=-99,"N/A",OFFSET(BE$53,'Intermediate Data'!$BP134,0))))</f>
        <v/>
      </c>
      <c r="CA134" s="115" t="str">
        <f ca="1">IF($BP134="","",IF(OFFSET(BF$53,'Intermediate Data'!$BP134,0)=-98,"Unknown",IF(OFFSET(BF$53,'Intermediate Data'!$BP134,0)=-99,"N/A",OFFSET(BF$53,'Intermediate Data'!$BP134,0))))</f>
        <v/>
      </c>
      <c r="CB134" s="115" t="str">
        <f ca="1">IF($BP134="","",IF(OFFSET(BG$53,'Intermediate Data'!$BP134,0)=-98,"Unknown",IF(OFFSET(BG$53,'Intermediate Data'!$BP134,0)=-99,"N/A",OFFSET(BG$53,'Intermediate Data'!$BP134,0))))</f>
        <v/>
      </c>
      <c r="CC134" s="115" t="str">
        <f ca="1">IF($BP134="","",IF(OFFSET(BH$53,'Intermediate Data'!$BP134,0)=-98,"Unknown",IF(OFFSET(BH$53,'Intermediate Data'!$BP134,0)=-99,"N/A",OFFSET(BH$53,'Intermediate Data'!$BP134,0))))</f>
        <v/>
      </c>
      <c r="CD134" s="115" t="str">
        <f ca="1">IF($BP134="","",IF(OFFSET(BI$53,'Intermediate Data'!$BP134,0)=-98,"Unknown",IF(OFFSET(BI$53,'Intermediate Data'!$BP134,0)=-99,"N/A",OFFSET(BI$53,'Intermediate Data'!$BP134,0))))</f>
        <v/>
      </c>
      <c r="CE134" s="115" t="str">
        <f ca="1">IF($BP134="","",IF(OFFSET(BJ$53,'Intermediate Data'!$BP134,0)=-98,"Unknown",IF(OFFSET(BJ$53,'Intermediate Data'!$BP134,0)=-99,"N/A",OFFSET(BJ$53,'Intermediate Data'!$BP134,0))))</f>
        <v/>
      </c>
      <c r="CF134" s="115" t="str">
        <f ca="1">IF($BP134="","",IF(OFFSET(BK$53,'Intermediate Data'!$BP134,0)=-98,"Unknown",IF(OFFSET(BK$53,'Intermediate Data'!$BP134,0)=-99,"N/A",OFFSET(BK$53,'Intermediate Data'!$BP134,0))))</f>
        <v/>
      </c>
      <c r="CG134" s="115" t="str">
        <f ca="1">IF($BP134="","",IF(OFFSET(BL$53,'Intermediate Data'!$BP134,0)=-98,"Unknown",IF(OFFSET(BL$53,'Intermediate Data'!$BP134,0)=-99,"N/A",OFFSET(BL$53,'Intermediate Data'!$BP134,0))))</f>
        <v/>
      </c>
    </row>
    <row r="135" spans="1:85" x14ac:dyDescent="0.2">
      <c r="A135" s="91">
        <f>IF(DATA!F86='Intermediate Data'!$E$46,IF(OR($E$47=$C$27,$E$46=$B$4),DATA!A86,IF($G$47=DATA!D86,DATA!A86,"")),"")</f>
        <v>82</v>
      </c>
      <c r="B135" s="91">
        <f>IF($A135="","",DATA!CS86)</f>
        <v>1</v>
      </c>
      <c r="C135" s="91" t="str">
        <f>IF($A135="","",DATA!B86)</f>
        <v>Whole house fan</v>
      </c>
      <c r="D135" s="91">
        <f ca="1">IF($A135="","",OFFSET(DATA!$G86,0,($D$48*5)))</f>
        <v>-99</v>
      </c>
      <c r="E135" s="91">
        <f ca="1">IF($A135="","",OFFSET(DATA!$G86,0,($D$48*5)+1))</f>
        <v>5.4250870976928683E-2</v>
      </c>
      <c r="F135" s="91">
        <f ca="1">IF($A135="","",OFFSET(DATA!$G86,0,($D$48*5)+2))</f>
        <v>-99</v>
      </c>
      <c r="G135" s="91">
        <f ca="1">IF($A135="","",OFFSET(DATA!$G86,0,($D$48*5)+3))</f>
        <v>8.1236690667794473E-2</v>
      </c>
      <c r="H135" s="91">
        <f ca="1">IF($A135="","",OFFSET(DATA!$G86,0,($D$48*5)+4))</f>
        <v>-99</v>
      </c>
      <c r="I135" s="91">
        <f t="shared" ca="1" si="17"/>
        <v>8.1236690667794473E-2</v>
      </c>
      <c r="J135" s="91" t="str">
        <f t="shared" ca="1" si="18"/>
        <v>RASS</v>
      </c>
      <c r="K135" s="91">
        <f ca="1">IF($A135="","",OFFSET(DATA!$AF86,0,($D$48*5)))</f>
        <v>-99</v>
      </c>
      <c r="L135" s="91">
        <f ca="1">IF($A135="","",OFFSET(DATA!$AF86,0,($D$48*5)+1))</f>
        <v>5.8847064787650047E-2</v>
      </c>
      <c r="M135" s="91">
        <f ca="1">IF($A135="","",OFFSET(DATA!$AF86,0,($D$48*5)+2))</f>
        <v>-99</v>
      </c>
      <c r="N135" s="91">
        <f ca="1">IF($A135="","",OFFSET(DATA!$AF86,0,($D$48*5)+3))</f>
        <v>9.528722267960521E-2</v>
      </c>
      <c r="O135" s="91">
        <f ca="1">IF($A135="","",OFFSET(DATA!$AF86,0,($D$48*5)+4))</f>
        <v>-99</v>
      </c>
      <c r="P135" s="91">
        <f t="shared" ca="1" si="19"/>
        <v>9.528722267960521E-2</v>
      </c>
      <c r="Q135" s="91" t="str">
        <f t="shared" ca="1" si="20"/>
        <v>RASS</v>
      </c>
      <c r="R135" s="91">
        <f>IF($A135="","",DATA!BE86)</f>
        <v>-99</v>
      </c>
      <c r="S135" s="91">
        <f>IF($A135="","",DATA!BI86)</f>
        <v>-99</v>
      </c>
      <c r="T135" s="91">
        <f t="shared" ca="1" si="21"/>
        <v>8.1236690667794473E-2</v>
      </c>
      <c r="U135" s="100">
        <f t="shared" ca="1" si="22"/>
        <v>7.6290400603192268E-2</v>
      </c>
      <c r="V135" s="113">
        <f t="shared" ca="1" si="23"/>
        <v>-99.009899998510008</v>
      </c>
      <c r="W135" s="91">
        <f t="shared" ca="1" si="24"/>
        <v>96</v>
      </c>
      <c r="Y135" s="91" t="str">
        <f ca="1">IF($W135="","",IF(OFFSET(C$53,'Intermediate Data'!$W135,0)=-98,"Unknown",IF(OFFSET(C$53,'Intermediate Data'!$W135,0)=-99,"N/A",OFFSET(C$53,'Intermediate Data'!$W135,0))))</f>
        <v>Shredder</v>
      </c>
      <c r="Z135" s="91" t="str">
        <f ca="1">IF($W135="","",IF(OFFSET(D$53,'Intermediate Data'!$W135,0)=-98,"N/A",IF(OFFSET(D$53,'Intermediate Data'!$W135,0)=-99,"N/A",OFFSET(D$53,'Intermediate Data'!$W135,0))))</f>
        <v>N/A</v>
      </c>
      <c r="AA135" s="91" t="str">
        <f ca="1">IF($W135="","",IF(OFFSET(E$53,'Intermediate Data'!$W135,0)=-98,"N/A",IF(OFFSET(E$53,'Intermediate Data'!$W135,0)=-99,"N/A",OFFSET(E$53,'Intermediate Data'!$W135,0))))</f>
        <v>N/A</v>
      </c>
      <c r="AB135" s="91" t="str">
        <f ca="1">IF($W135="","",IF(OFFSET(F$53,'Intermediate Data'!$W135,0)=-98,"N/A",IF(OFFSET(F$53,'Intermediate Data'!$W135,0)=-99,"N/A",OFFSET(F$53,'Intermediate Data'!$W135,0))))</f>
        <v>N/A</v>
      </c>
      <c r="AC135" s="91" t="str">
        <f ca="1">IF($W135="","",IF(OFFSET(G$53,'Intermediate Data'!$W135,0)=-98,"N/A",IF(OFFSET(G$53,'Intermediate Data'!$W135,0)=-99,"N/A",OFFSET(G$53,'Intermediate Data'!$W135,0))))</f>
        <v>N/A</v>
      </c>
      <c r="AD135" s="91" t="str">
        <f ca="1">IF($W135="","",IF(OFFSET(H$53,'Intermediate Data'!$W135,0)=-98,"N/A",IF(OFFSET(H$53,'Intermediate Data'!$W135,0)=-99,"N/A",OFFSET(H$53,'Intermediate Data'!$W135,0))))</f>
        <v>N/A</v>
      </c>
      <c r="AE135" s="91" t="str">
        <f ca="1">IF($W135="","",IF(OFFSET(I$53,'Intermediate Data'!$W135,0)=-98,"N/A",IF(OFFSET(I$53,'Intermediate Data'!$W135,0)=-99,"N/A",OFFSET(I$53,'Intermediate Data'!$W135,0))))</f>
        <v>N/A</v>
      </c>
      <c r="AF135" s="91" t="str">
        <f ca="1">IF($W135="","",IF(OFFSET(J$53,'Intermediate Data'!$W135,0)=-98,"N/A",IF(OFFSET(J$53,'Intermediate Data'!$W135,0)=-99,"N/A",OFFSET(J$53,'Intermediate Data'!$W135,0))))</f>
        <v/>
      </c>
      <c r="AG135" s="91" t="str">
        <f ca="1">IF($W135="","",IF(OFFSET(K$53,'Intermediate Data'!$W135,0)=-98,"N/A",IF(OFFSET(K$53,'Intermediate Data'!$W135,0)=-99,"N/A",OFFSET(K$53,'Intermediate Data'!$W135,0))))</f>
        <v>N/A</v>
      </c>
      <c r="AH135" s="91" t="str">
        <f ca="1">IF($W135="","",IF(OFFSET(L$53,'Intermediate Data'!$W135,0)=-98,"N/A",IF(OFFSET(L$53,'Intermediate Data'!$W135,0)=-99,"N/A",OFFSET(L$53,'Intermediate Data'!$W135,0))))</f>
        <v>N/A</v>
      </c>
      <c r="AI135" s="91" t="str">
        <f ca="1">IF($W135="","",IF(OFFSET(M$53,'Intermediate Data'!$W135,0)=-98,"N/A",IF(OFFSET(M$53,'Intermediate Data'!$W135,0)=-99,"N/A",OFFSET(M$53,'Intermediate Data'!$W135,0))))</f>
        <v>N/A</v>
      </c>
      <c r="AJ135" s="91" t="str">
        <f ca="1">IF($W135="","",IF(OFFSET(N$53,'Intermediate Data'!$W135,0)=-98,"N/A",IF(OFFSET(N$53,'Intermediate Data'!$W135,0)=-99,"N/A",OFFSET(N$53,'Intermediate Data'!$W135,0))))</f>
        <v>N/A</v>
      </c>
      <c r="AK135" s="91" t="str">
        <f ca="1">IF($W135="","",IF(OFFSET(O$53,'Intermediate Data'!$W135,0)=-98,"N/A",IF(OFFSET(O$53,'Intermediate Data'!$W135,0)=-99,"N/A",OFFSET(O$53,'Intermediate Data'!$W135,0))))</f>
        <v>N/A</v>
      </c>
      <c r="AL135" s="91" t="str">
        <f ca="1">IF($W135="","",IF(OFFSET(P$53,'Intermediate Data'!$W135,0)=-98,"N/A",IF(OFFSET(P$53,'Intermediate Data'!$W135,0)=-99,"N/A",OFFSET(P$53,'Intermediate Data'!$W135,0))))</f>
        <v>N/A</v>
      </c>
      <c r="AM135" s="91" t="str">
        <f ca="1">IF($W135="","",IF(OFFSET(Q$53,'Intermediate Data'!$W135,0)=-98,"N/A",IF(OFFSET(Q$53,'Intermediate Data'!$W135,0)=-99,"N/A",OFFSET(Q$53,'Intermediate Data'!$W135,0))))</f>
        <v/>
      </c>
      <c r="AN135" s="91" t="str">
        <f ca="1">IF($W135="","",IF(OFFSET(R$53,'Intermediate Data'!$W135,0)=-98,"Not published",IF(OFFSET(R$53,'Intermediate Data'!$W135,0)=-99,"No spec",OFFSET(R$53,'Intermediate Data'!$W135,0))))</f>
        <v>No spec</v>
      </c>
      <c r="AO135" s="91" t="str">
        <f ca="1">IF($W135="","",IF(OFFSET(S$53,'Intermediate Data'!$W135,0)=-98,"Unknown",IF(OFFSET(S$53,'Intermediate Data'!$W135,0)=-99,"No spec",OFFSET(S$53,'Intermediate Data'!$W135,0))))</f>
        <v>No spec</v>
      </c>
      <c r="AR135" s="113" t="str">
        <f>IF(AND(DATA!$F86='Intermediate Data'!$AV$46,DATA!$E86="Tier 1"),IF(OR($AU$47=0,$AU$46=1),DATA!A86,IF(AND($AU$47=1,INDEX('Intermediate Data'!$AV$25:$AV$42,MATCH(DATA!$B86,'Intermediate Data'!$AU$25:$AU$42,0))=TRUE),DATA!A86,"")),"")</f>
        <v/>
      </c>
      <c r="AS135" s="113" t="str">
        <f>IF($AR135="","",DATA!B86)</f>
        <v/>
      </c>
      <c r="AT135" s="113" t="str">
        <f>IF(OR($AR135="",DATA!BF86=""),"",DATA!BF86)</f>
        <v/>
      </c>
      <c r="AU135" s="113" t="str">
        <f>IF(OR($AR135="",DATA!BH86=""),"",DATA!BH86)</f>
        <v/>
      </c>
      <c r="AV135" s="113" t="str">
        <f>IF(OR($AR135="",DATA!BI86=""),"",DATA!BI86)</f>
        <v/>
      </c>
      <c r="AW135" s="113" t="str">
        <f>IF(OR($AR135="",DATA!BJ86=""),"",DATA!BJ86)</f>
        <v/>
      </c>
      <c r="AX135" s="113" t="str">
        <f>IF(OR($AR135="",DATA!BK86=""),"",DATA!BK86)</f>
        <v/>
      </c>
      <c r="AY135" s="113" t="str">
        <f>IF($AR135="","",DATA!BO86)</f>
        <v/>
      </c>
      <c r="AZ135" s="113" t="str">
        <f>IF($AR135="","",DATA!BP86)</f>
        <v/>
      </c>
      <c r="BA135" s="113" t="str">
        <f>IF($AR135="","",DATA!BQ86)</f>
        <v/>
      </c>
      <c r="BB135" s="113" t="str">
        <f>IF($AR135="","",DATA!BR86)</f>
        <v/>
      </c>
      <c r="BC135" s="113" t="str">
        <f>IF($AR135="","",DATA!BS86)</f>
        <v/>
      </c>
      <c r="BD135" s="113" t="str">
        <f>IF($AR135="","",DATA!BE86)</f>
        <v/>
      </c>
      <c r="BE135" s="113" t="str">
        <f>IF($AR135="","",DATA!CD86)</f>
        <v/>
      </c>
      <c r="BF135" s="113" t="str">
        <f>IF($AR135="","",DATA!CF86)</f>
        <v/>
      </c>
      <c r="BG135" s="113" t="str">
        <f>IF($AR135="","",DATA!CG86)</f>
        <v/>
      </c>
      <c r="BH135" s="113" t="str">
        <f>IF($AR135="","",DATA!CI86)</f>
        <v/>
      </c>
      <c r="BI135" s="113" t="str">
        <f>IF($AR135="","",DATA!CK86)</f>
        <v/>
      </c>
      <c r="BJ135" s="179" t="str">
        <f>IF($AR135="","",DATA!CL86)</f>
        <v/>
      </c>
      <c r="BK135" s="179" t="str">
        <f>IF($AR135="","",DATA!CN86)</f>
        <v/>
      </c>
      <c r="BL135" s="114" t="str">
        <f t="shared" si="25"/>
        <v/>
      </c>
      <c r="BM135" s="91" t="str">
        <f t="shared" ca="1" si="16"/>
        <v/>
      </c>
      <c r="BN135" s="100" t="str">
        <f t="shared" si="26"/>
        <v/>
      </c>
      <c r="BO135" s="91" t="str">
        <f t="shared" ca="1" si="27"/>
        <v/>
      </c>
      <c r="BP135" s="91" t="str">
        <f t="shared" ca="1" si="28"/>
        <v/>
      </c>
      <c r="BR135" s="91" t="str">
        <f ca="1">IF($BP135="","",IF(OFFSET(AS$53,'Intermediate Data'!$BP135,0)=-98,"Unknown",IF(OFFSET(AS$53,'Intermediate Data'!$BP135,0)=-99,"N/A",OFFSET(AS$53,'Intermediate Data'!$BP135,0))))</f>
        <v/>
      </c>
      <c r="BS135" s="91" t="str">
        <f ca="1">IF($BP135="","",IF(OFFSET(AT$53,'Intermediate Data'!$BP135,0)=-98,"Not collected",IF(OFFSET(AT$53,'Intermediate Data'!$BP135,0)=-99,"N/A",OFFSET(AT$53,'Intermediate Data'!$BP135,0))))</f>
        <v/>
      </c>
      <c r="BT135" s="91" t="str">
        <f ca="1">IF($BP135="","",IF(OFFSET(AU$53,'Intermediate Data'!$BP135,0)=-98,"Unknown",IF(OFFSET(AU$53,'Intermediate Data'!$BP135,0)=-99,"N/A",OFFSET(AU$53,'Intermediate Data'!$BP135,0))))</f>
        <v/>
      </c>
      <c r="BU135" s="127" t="str">
        <f ca="1">IF($BP135="","",IF(OFFSET(AV$53,'Intermediate Data'!$BP135,0)=-98,"Unknown",IF(OFFSET(AV$53,'Intermediate Data'!$BP135,0)=-99,"No spec",OFFSET(AV$53,'Intermediate Data'!$BP135,0))))</f>
        <v/>
      </c>
      <c r="BV135" s="127" t="str">
        <f ca="1">IF($BP135="","",IF(OFFSET(AW$53,'Intermediate Data'!$BP135,0)=-98,"Unknown",IF(OFFSET(AW$53,'Intermediate Data'!$BP135,0)=-99,"N/A",OFFSET(AW$53,'Intermediate Data'!$BP135,0))))</f>
        <v/>
      </c>
      <c r="BW135" s="91" t="str">
        <f ca="1">IF($BP135="","",IF(OFFSET(AX$53,'Intermediate Data'!$BP135,0)=-98,"Unknown",IF(OFFSET(AX$53,'Intermediate Data'!$BP135,0)=-99,"N/A",OFFSET(AX$53,'Intermediate Data'!$BP135,0))))</f>
        <v/>
      </c>
      <c r="BX135" s="91" t="str">
        <f ca="1">IF($BP135="","",IF(OFFSET(AY$53,'Intermediate Data'!$BP135,$AU$48)=-98,"Unknown",IF(OFFSET(AY$53,'Intermediate Data'!$BP135,$AU$48)=-99,"N/A",OFFSET(AY$53,'Intermediate Data'!$BP135,$AU$48))))</f>
        <v/>
      </c>
      <c r="BY135" s="91" t="str">
        <f ca="1">IF($BP135="","",IF(OFFSET(BD$53,'Intermediate Data'!$BP135,0)=-98,"Not published",IF(OFFSET(BD$53,'Intermediate Data'!$BP135,0)=-99,"No spec",OFFSET(BD$53,'Intermediate Data'!$BP135,0))))</f>
        <v/>
      </c>
      <c r="BZ135" s="115" t="str">
        <f ca="1">IF($BP135="","",IF(OFFSET(BE$53,'Intermediate Data'!$BP135,0)=-98,"Unknown",IF(OFFSET(BE$53,'Intermediate Data'!$BP135,0)=-99,"N/A",OFFSET(BE$53,'Intermediate Data'!$BP135,0))))</f>
        <v/>
      </c>
      <c r="CA135" s="115" t="str">
        <f ca="1">IF($BP135="","",IF(OFFSET(BF$53,'Intermediate Data'!$BP135,0)=-98,"Unknown",IF(OFFSET(BF$53,'Intermediate Data'!$BP135,0)=-99,"N/A",OFFSET(BF$53,'Intermediate Data'!$BP135,0))))</f>
        <v/>
      </c>
      <c r="CB135" s="115" t="str">
        <f ca="1">IF($BP135="","",IF(OFFSET(BG$53,'Intermediate Data'!$BP135,0)=-98,"Unknown",IF(OFFSET(BG$53,'Intermediate Data'!$BP135,0)=-99,"N/A",OFFSET(BG$53,'Intermediate Data'!$BP135,0))))</f>
        <v/>
      </c>
      <c r="CC135" s="115" t="str">
        <f ca="1">IF($BP135="","",IF(OFFSET(BH$53,'Intermediate Data'!$BP135,0)=-98,"Unknown",IF(OFFSET(BH$53,'Intermediate Data'!$BP135,0)=-99,"N/A",OFFSET(BH$53,'Intermediate Data'!$BP135,0))))</f>
        <v/>
      </c>
      <c r="CD135" s="115" t="str">
        <f ca="1">IF($BP135="","",IF(OFFSET(BI$53,'Intermediate Data'!$BP135,0)=-98,"Unknown",IF(OFFSET(BI$53,'Intermediate Data'!$BP135,0)=-99,"N/A",OFFSET(BI$53,'Intermediate Data'!$BP135,0))))</f>
        <v/>
      </c>
      <c r="CE135" s="115" t="str">
        <f ca="1">IF($BP135="","",IF(OFFSET(BJ$53,'Intermediate Data'!$BP135,0)=-98,"Unknown",IF(OFFSET(BJ$53,'Intermediate Data'!$BP135,0)=-99,"N/A",OFFSET(BJ$53,'Intermediate Data'!$BP135,0))))</f>
        <v/>
      </c>
      <c r="CF135" s="115" t="str">
        <f ca="1">IF($BP135="","",IF(OFFSET(BK$53,'Intermediate Data'!$BP135,0)=-98,"Unknown",IF(OFFSET(BK$53,'Intermediate Data'!$BP135,0)=-99,"N/A",OFFSET(BK$53,'Intermediate Data'!$BP135,0))))</f>
        <v/>
      </c>
      <c r="CG135" s="115" t="str">
        <f ca="1">IF($BP135="","",IF(OFFSET(BL$53,'Intermediate Data'!$BP135,0)=-98,"Unknown",IF(OFFSET(BL$53,'Intermediate Data'!$BP135,0)=-99,"N/A",OFFSET(BL$53,'Intermediate Data'!$BP135,0))))</f>
        <v/>
      </c>
    </row>
    <row r="136" spans="1:85" x14ac:dyDescent="0.2">
      <c r="A136" s="91">
        <f>IF(DATA!F87='Intermediate Data'!$E$46,IF(OR($E$47=$C$27,$E$46=$B$4),DATA!A87,IF($G$47=DATA!D87,DATA!A87,"")),"")</f>
        <v>83</v>
      </c>
      <c r="B136" s="91">
        <f>IF($A136="","",DATA!CS87)</f>
        <v>12</v>
      </c>
      <c r="C136" s="91" t="str">
        <f>IF($A136="","",DATA!B87)</f>
        <v>Ventilating fan</v>
      </c>
      <c r="D136" s="91">
        <f ca="1">IF($A136="","",OFFSET(DATA!$G87,0,($D$48*5)))</f>
        <v>-99</v>
      </c>
      <c r="E136" s="91">
        <f ca="1">IF($A136="","",OFFSET(DATA!$G87,0,($D$48*5)+1))</f>
        <v>-99</v>
      </c>
      <c r="F136" s="91">
        <f ca="1">IF($A136="","",OFFSET(DATA!$G87,0,($D$48*5)+2))</f>
        <v>-99</v>
      </c>
      <c r="G136" s="91">
        <f ca="1">IF($A136="","",OFFSET(DATA!$G87,0,($D$48*5)+3))</f>
        <v>-99</v>
      </c>
      <c r="H136" s="91">
        <f ca="1">IF($A136="","",OFFSET(DATA!$G87,0,($D$48*5)+4))</f>
        <v>-99</v>
      </c>
      <c r="I136" s="91">
        <f t="shared" ca="1" si="17"/>
        <v>-99</v>
      </c>
      <c r="J136" s="91" t="str">
        <f t="shared" ca="1" si="18"/>
        <v/>
      </c>
      <c r="K136" s="91">
        <f ca="1">IF($A136="","",OFFSET(DATA!$AF87,0,($D$48*5)))</f>
        <v>-99</v>
      </c>
      <c r="L136" s="91">
        <f ca="1">IF($A136="","",OFFSET(DATA!$AF87,0,($D$48*5)+1))</f>
        <v>-99</v>
      </c>
      <c r="M136" s="91">
        <f ca="1">IF($A136="","",OFFSET(DATA!$AF87,0,($D$48*5)+2))</f>
        <v>-99</v>
      </c>
      <c r="N136" s="91">
        <f ca="1">IF($A136="","",OFFSET(DATA!$AF87,0,($D$48*5)+3))</f>
        <v>-99</v>
      </c>
      <c r="O136" s="91">
        <f ca="1">IF($A136="","",OFFSET(DATA!$AF87,0,($D$48*5)+4))</f>
        <v>-99</v>
      </c>
      <c r="P136" s="91">
        <f t="shared" ca="1" si="19"/>
        <v>-99</v>
      </c>
      <c r="Q136" s="91" t="str">
        <f t="shared" ca="1" si="20"/>
        <v/>
      </c>
      <c r="R136" s="91">
        <f>IF($A136="","",DATA!BE87)</f>
        <v>0.7</v>
      </c>
      <c r="S136" s="91">
        <f>IF($A136="","",DATA!BI87)</f>
        <v>55</v>
      </c>
      <c r="T136" s="91">
        <f t="shared" ca="1" si="21"/>
        <v>-99</v>
      </c>
      <c r="U136" s="100">
        <f t="shared" ca="1" si="22"/>
        <v>-99.009899998640009</v>
      </c>
      <c r="V136" s="113">
        <f t="shared" ca="1" si="23"/>
        <v>-99.009899998540007</v>
      </c>
      <c r="W136" s="91">
        <f t="shared" ca="1" si="24"/>
        <v>93</v>
      </c>
      <c r="Y136" s="91" t="str">
        <f ca="1">IF($W136="","",IF(OFFSET(C$53,'Intermediate Data'!$W136,0)=-98,"Unknown",IF(OFFSET(C$53,'Intermediate Data'!$W136,0)=-99,"N/A",OFFSET(C$53,'Intermediate Data'!$W136,0))))</f>
        <v>Network attached storage drive</v>
      </c>
      <c r="Z136" s="91" t="str">
        <f ca="1">IF($W136="","",IF(OFFSET(D$53,'Intermediate Data'!$W136,0)=-98,"N/A",IF(OFFSET(D$53,'Intermediate Data'!$W136,0)=-99,"N/A",OFFSET(D$53,'Intermediate Data'!$W136,0))))</f>
        <v>N/A</v>
      </c>
      <c r="AA136" s="91" t="str">
        <f ca="1">IF($W136="","",IF(OFFSET(E$53,'Intermediate Data'!$W136,0)=-98,"N/A",IF(OFFSET(E$53,'Intermediate Data'!$W136,0)=-99,"N/A",OFFSET(E$53,'Intermediate Data'!$W136,0))))</f>
        <v>N/A</v>
      </c>
      <c r="AB136" s="91" t="str">
        <f ca="1">IF($W136="","",IF(OFFSET(F$53,'Intermediate Data'!$W136,0)=-98,"N/A",IF(OFFSET(F$53,'Intermediate Data'!$W136,0)=-99,"N/A",OFFSET(F$53,'Intermediate Data'!$W136,0))))</f>
        <v>N/A</v>
      </c>
      <c r="AC136" s="91" t="str">
        <f ca="1">IF($W136="","",IF(OFFSET(G$53,'Intermediate Data'!$W136,0)=-98,"N/A",IF(OFFSET(G$53,'Intermediate Data'!$W136,0)=-99,"N/A",OFFSET(G$53,'Intermediate Data'!$W136,0))))</f>
        <v>N/A</v>
      </c>
      <c r="AD136" s="91" t="str">
        <f ca="1">IF($W136="","",IF(OFFSET(H$53,'Intermediate Data'!$W136,0)=-98,"N/A",IF(OFFSET(H$53,'Intermediate Data'!$W136,0)=-99,"N/A",OFFSET(H$53,'Intermediate Data'!$W136,0))))</f>
        <v>N/A</v>
      </c>
      <c r="AE136" s="91" t="str">
        <f ca="1">IF($W136="","",IF(OFFSET(I$53,'Intermediate Data'!$W136,0)=-98,"N/A",IF(OFFSET(I$53,'Intermediate Data'!$W136,0)=-99,"N/A",OFFSET(I$53,'Intermediate Data'!$W136,0))))</f>
        <v>N/A</v>
      </c>
      <c r="AF136" s="91" t="str">
        <f ca="1">IF($W136="","",IF(OFFSET(J$53,'Intermediate Data'!$W136,0)=-98,"N/A",IF(OFFSET(J$53,'Intermediate Data'!$W136,0)=-99,"N/A",OFFSET(J$53,'Intermediate Data'!$W136,0))))</f>
        <v/>
      </c>
      <c r="AG136" s="91" t="str">
        <f ca="1">IF($W136="","",IF(OFFSET(K$53,'Intermediate Data'!$W136,0)=-98,"N/A",IF(OFFSET(K$53,'Intermediate Data'!$W136,0)=-99,"N/A",OFFSET(K$53,'Intermediate Data'!$W136,0))))</f>
        <v>N/A</v>
      </c>
      <c r="AH136" s="91" t="str">
        <f ca="1">IF($W136="","",IF(OFFSET(L$53,'Intermediate Data'!$W136,0)=-98,"N/A",IF(OFFSET(L$53,'Intermediate Data'!$W136,0)=-99,"N/A",OFFSET(L$53,'Intermediate Data'!$W136,0))))</f>
        <v>N/A</v>
      </c>
      <c r="AI136" s="91" t="str">
        <f ca="1">IF($W136="","",IF(OFFSET(M$53,'Intermediate Data'!$W136,0)=-98,"N/A",IF(OFFSET(M$53,'Intermediate Data'!$W136,0)=-99,"N/A",OFFSET(M$53,'Intermediate Data'!$W136,0))))</f>
        <v>N/A</v>
      </c>
      <c r="AJ136" s="91" t="str">
        <f ca="1">IF($W136="","",IF(OFFSET(N$53,'Intermediate Data'!$W136,0)=-98,"N/A",IF(OFFSET(N$53,'Intermediate Data'!$W136,0)=-99,"N/A",OFFSET(N$53,'Intermediate Data'!$W136,0))))</f>
        <v>N/A</v>
      </c>
      <c r="AK136" s="91" t="str">
        <f ca="1">IF($W136="","",IF(OFFSET(O$53,'Intermediate Data'!$W136,0)=-98,"N/A",IF(OFFSET(O$53,'Intermediate Data'!$W136,0)=-99,"N/A",OFFSET(O$53,'Intermediate Data'!$W136,0))))</f>
        <v>N/A</v>
      </c>
      <c r="AL136" s="91" t="str">
        <f ca="1">IF($W136="","",IF(OFFSET(P$53,'Intermediate Data'!$W136,0)=-98,"N/A",IF(OFFSET(P$53,'Intermediate Data'!$W136,0)=-99,"N/A",OFFSET(P$53,'Intermediate Data'!$W136,0))))</f>
        <v>N/A</v>
      </c>
      <c r="AM136" s="91" t="str">
        <f ca="1">IF($W136="","",IF(OFFSET(Q$53,'Intermediate Data'!$W136,0)=-98,"N/A",IF(OFFSET(Q$53,'Intermediate Data'!$W136,0)=-99,"N/A",OFFSET(Q$53,'Intermediate Data'!$W136,0))))</f>
        <v/>
      </c>
      <c r="AN136" s="91" t="str">
        <f ca="1">IF($W136="","",IF(OFFSET(R$53,'Intermediate Data'!$W136,0)=-98,"Not published",IF(OFFSET(R$53,'Intermediate Data'!$W136,0)=-99,"No spec",OFFSET(R$53,'Intermediate Data'!$W136,0))))</f>
        <v>No spec</v>
      </c>
      <c r="AO136" s="91" t="str">
        <f ca="1">IF($W136="","",IF(OFFSET(S$53,'Intermediate Data'!$W136,0)=-98,"Unknown",IF(OFFSET(S$53,'Intermediate Data'!$W136,0)=-99,"No spec",OFFSET(S$53,'Intermediate Data'!$W136,0))))</f>
        <v>No spec</v>
      </c>
      <c r="AR136" s="113" t="str">
        <f>IF(AND(DATA!$F87='Intermediate Data'!$AV$46,DATA!$E87="Tier 1"),IF(OR($AU$47=0,$AU$46=1),DATA!A87,IF(AND($AU$47=1,INDEX('Intermediate Data'!$AV$25:$AV$42,MATCH(DATA!$B87,'Intermediate Data'!$AU$25:$AU$42,0))=TRUE),DATA!A87,"")),"")</f>
        <v/>
      </c>
      <c r="AS136" s="113" t="str">
        <f>IF($AR136="","",DATA!B87)</f>
        <v/>
      </c>
      <c r="AT136" s="113" t="str">
        <f>IF(OR($AR136="",DATA!BF87=""),"",DATA!BF87)</f>
        <v/>
      </c>
      <c r="AU136" s="113" t="str">
        <f>IF(OR($AR136="",DATA!BH87=""),"",DATA!BH87)</f>
        <v/>
      </c>
      <c r="AV136" s="113" t="str">
        <f>IF(OR($AR136="",DATA!BI87=""),"",DATA!BI87)</f>
        <v/>
      </c>
      <c r="AW136" s="113" t="str">
        <f>IF(OR($AR136="",DATA!BJ87=""),"",DATA!BJ87)</f>
        <v/>
      </c>
      <c r="AX136" s="113" t="str">
        <f>IF(OR($AR136="",DATA!BK87=""),"",DATA!BK87)</f>
        <v/>
      </c>
      <c r="AY136" s="113" t="str">
        <f>IF($AR136="","",DATA!BO87)</f>
        <v/>
      </c>
      <c r="AZ136" s="113" t="str">
        <f>IF($AR136="","",DATA!BP87)</f>
        <v/>
      </c>
      <c r="BA136" s="113" t="str">
        <f>IF($AR136="","",DATA!BQ87)</f>
        <v/>
      </c>
      <c r="BB136" s="113" t="str">
        <f>IF($AR136="","",DATA!BR87)</f>
        <v/>
      </c>
      <c r="BC136" s="113" t="str">
        <f>IF($AR136="","",DATA!BS87)</f>
        <v/>
      </c>
      <c r="BD136" s="113" t="str">
        <f>IF($AR136="","",DATA!BE87)</f>
        <v/>
      </c>
      <c r="BE136" s="113" t="str">
        <f>IF($AR136="","",DATA!CD87)</f>
        <v/>
      </c>
      <c r="BF136" s="113" t="str">
        <f>IF($AR136="","",DATA!CF87)</f>
        <v/>
      </c>
      <c r="BG136" s="113" t="str">
        <f>IF($AR136="","",DATA!CG87)</f>
        <v/>
      </c>
      <c r="BH136" s="113" t="str">
        <f>IF($AR136="","",DATA!CI87)</f>
        <v/>
      </c>
      <c r="BI136" s="113" t="str">
        <f>IF($AR136="","",DATA!CK87)</f>
        <v/>
      </c>
      <c r="BJ136" s="179" t="str">
        <f>IF($AR136="","",DATA!CL87)</f>
        <v/>
      </c>
      <c r="BK136" s="179" t="str">
        <f>IF($AR136="","",DATA!CN87)</f>
        <v/>
      </c>
      <c r="BL136" s="114" t="str">
        <f t="shared" si="25"/>
        <v/>
      </c>
      <c r="BM136" s="91" t="str">
        <f t="shared" ca="1" si="16"/>
        <v/>
      </c>
      <c r="BN136" s="100" t="str">
        <f t="shared" si="26"/>
        <v/>
      </c>
      <c r="BO136" s="91" t="str">
        <f t="shared" ca="1" si="27"/>
        <v/>
      </c>
      <c r="BP136" s="91" t="str">
        <f t="shared" ca="1" si="28"/>
        <v/>
      </c>
      <c r="BR136" s="91" t="str">
        <f ca="1">IF($BP136="","",IF(OFFSET(AS$53,'Intermediate Data'!$BP136,0)=-98,"Unknown",IF(OFFSET(AS$53,'Intermediate Data'!$BP136,0)=-99,"N/A",OFFSET(AS$53,'Intermediate Data'!$BP136,0))))</f>
        <v/>
      </c>
      <c r="BS136" s="91" t="str">
        <f ca="1">IF($BP136="","",IF(OFFSET(AT$53,'Intermediate Data'!$BP136,0)=-98,"Not collected",IF(OFFSET(AT$53,'Intermediate Data'!$BP136,0)=-99,"N/A",OFFSET(AT$53,'Intermediate Data'!$BP136,0))))</f>
        <v/>
      </c>
      <c r="BT136" s="91" t="str">
        <f ca="1">IF($BP136="","",IF(OFFSET(AU$53,'Intermediate Data'!$BP136,0)=-98,"Unknown",IF(OFFSET(AU$53,'Intermediate Data'!$BP136,0)=-99,"N/A",OFFSET(AU$53,'Intermediate Data'!$BP136,0))))</f>
        <v/>
      </c>
      <c r="BU136" s="127" t="str">
        <f ca="1">IF($BP136="","",IF(OFFSET(AV$53,'Intermediate Data'!$BP136,0)=-98,"Unknown",IF(OFFSET(AV$53,'Intermediate Data'!$BP136,0)=-99,"No spec",OFFSET(AV$53,'Intermediate Data'!$BP136,0))))</f>
        <v/>
      </c>
      <c r="BV136" s="127" t="str">
        <f ca="1">IF($BP136="","",IF(OFFSET(AW$53,'Intermediate Data'!$BP136,0)=-98,"Unknown",IF(OFFSET(AW$53,'Intermediate Data'!$BP136,0)=-99,"N/A",OFFSET(AW$53,'Intermediate Data'!$BP136,0))))</f>
        <v/>
      </c>
      <c r="BW136" s="91" t="str">
        <f ca="1">IF($BP136="","",IF(OFFSET(AX$53,'Intermediate Data'!$BP136,0)=-98,"Unknown",IF(OFFSET(AX$53,'Intermediate Data'!$BP136,0)=-99,"N/A",OFFSET(AX$53,'Intermediate Data'!$BP136,0))))</f>
        <v/>
      </c>
      <c r="BX136" s="91" t="str">
        <f ca="1">IF($BP136="","",IF(OFFSET(AY$53,'Intermediate Data'!$BP136,$AU$48)=-98,"Unknown",IF(OFFSET(AY$53,'Intermediate Data'!$BP136,$AU$48)=-99,"N/A",OFFSET(AY$53,'Intermediate Data'!$BP136,$AU$48))))</f>
        <v/>
      </c>
      <c r="BY136" s="91" t="str">
        <f ca="1">IF($BP136="","",IF(OFFSET(BD$53,'Intermediate Data'!$BP136,0)=-98,"Not published",IF(OFFSET(BD$53,'Intermediate Data'!$BP136,0)=-99,"No spec",OFFSET(BD$53,'Intermediate Data'!$BP136,0))))</f>
        <v/>
      </c>
      <c r="BZ136" s="115" t="str">
        <f ca="1">IF($BP136="","",IF(OFFSET(BE$53,'Intermediate Data'!$BP136,0)=-98,"Unknown",IF(OFFSET(BE$53,'Intermediate Data'!$BP136,0)=-99,"N/A",OFFSET(BE$53,'Intermediate Data'!$BP136,0))))</f>
        <v/>
      </c>
      <c r="CA136" s="115" t="str">
        <f ca="1">IF($BP136="","",IF(OFFSET(BF$53,'Intermediate Data'!$BP136,0)=-98,"Unknown",IF(OFFSET(BF$53,'Intermediate Data'!$BP136,0)=-99,"N/A",OFFSET(BF$53,'Intermediate Data'!$BP136,0))))</f>
        <v/>
      </c>
      <c r="CB136" s="115" t="str">
        <f ca="1">IF($BP136="","",IF(OFFSET(BG$53,'Intermediate Data'!$BP136,0)=-98,"Unknown",IF(OFFSET(BG$53,'Intermediate Data'!$BP136,0)=-99,"N/A",OFFSET(BG$53,'Intermediate Data'!$BP136,0))))</f>
        <v/>
      </c>
      <c r="CC136" s="115" t="str">
        <f ca="1">IF($BP136="","",IF(OFFSET(BH$53,'Intermediate Data'!$BP136,0)=-98,"Unknown",IF(OFFSET(BH$53,'Intermediate Data'!$BP136,0)=-99,"N/A",OFFSET(BH$53,'Intermediate Data'!$BP136,0))))</f>
        <v/>
      </c>
      <c r="CD136" s="115" t="str">
        <f ca="1">IF($BP136="","",IF(OFFSET(BI$53,'Intermediate Data'!$BP136,0)=-98,"Unknown",IF(OFFSET(BI$53,'Intermediate Data'!$BP136,0)=-99,"N/A",OFFSET(BI$53,'Intermediate Data'!$BP136,0))))</f>
        <v/>
      </c>
      <c r="CE136" s="115" t="str">
        <f ca="1">IF($BP136="","",IF(OFFSET(BJ$53,'Intermediate Data'!$BP136,0)=-98,"Unknown",IF(OFFSET(BJ$53,'Intermediate Data'!$BP136,0)=-99,"N/A",OFFSET(BJ$53,'Intermediate Data'!$BP136,0))))</f>
        <v/>
      </c>
      <c r="CF136" s="115" t="str">
        <f ca="1">IF($BP136="","",IF(OFFSET(BK$53,'Intermediate Data'!$BP136,0)=-98,"Unknown",IF(OFFSET(BK$53,'Intermediate Data'!$BP136,0)=-99,"N/A",OFFSET(BK$53,'Intermediate Data'!$BP136,0))))</f>
        <v/>
      </c>
      <c r="CG136" s="115" t="str">
        <f ca="1">IF($BP136="","",IF(OFFSET(BL$53,'Intermediate Data'!$BP136,0)=-98,"Unknown",IF(OFFSET(BL$53,'Intermediate Data'!$BP136,0)=-99,"N/A",OFFSET(BL$53,'Intermediate Data'!$BP136,0))))</f>
        <v/>
      </c>
    </row>
    <row r="137" spans="1:85" x14ac:dyDescent="0.2">
      <c r="A137" s="91">
        <f>IF(DATA!F88='Intermediate Data'!$E$46,IF(OR($E$47=$C$27,$E$46=$B$4),DATA!A88,IF($G$47=DATA!D88,DATA!A88,"")),"")</f>
        <v>84</v>
      </c>
      <c r="B137" s="91">
        <f>IF($A137="","",DATA!CS88)</f>
        <v>109</v>
      </c>
      <c r="C137" s="91" t="str">
        <f>IF($A137="","",DATA!B88)</f>
        <v>Decorative lighting</v>
      </c>
      <c r="D137" s="91">
        <f ca="1">IF($A137="","",OFFSET(DATA!$G88,0,($D$48*5)))</f>
        <v>-99</v>
      </c>
      <c r="E137" s="91">
        <f ca="1">IF($A137="","",OFFSET(DATA!$G88,0,($D$48*5)+1))</f>
        <v>-99</v>
      </c>
      <c r="F137" s="91">
        <f ca="1">IF($A137="","",OFFSET(DATA!$G88,0,($D$48*5)+2))</f>
        <v>-99</v>
      </c>
      <c r="G137" s="91">
        <f ca="1">IF($A137="","",OFFSET(DATA!$G88,0,($D$48*5)+3))</f>
        <v>-99</v>
      </c>
      <c r="H137" s="91">
        <f ca="1">IF($A137="","",OFFSET(DATA!$G88,0,($D$48*5)+4))</f>
        <v>-99</v>
      </c>
      <c r="I137" s="91">
        <f t="shared" ca="1" si="17"/>
        <v>-99</v>
      </c>
      <c r="J137" s="91" t="str">
        <f t="shared" ca="1" si="18"/>
        <v/>
      </c>
      <c r="K137" s="91">
        <f ca="1">IF($A137="","",OFFSET(DATA!$AF88,0,($D$48*5)))</f>
        <v>-99</v>
      </c>
      <c r="L137" s="91">
        <f ca="1">IF($A137="","",OFFSET(DATA!$AF88,0,($D$48*5)+1))</f>
        <v>-99</v>
      </c>
      <c r="M137" s="91">
        <f ca="1">IF($A137="","",OFFSET(DATA!$AF88,0,($D$48*5)+2))</f>
        <v>-99</v>
      </c>
      <c r="N137" s="91">
        <f ca="1">IF($A137="","",OFFSET(DATA!$AF88,0,($D$48*5)+3))</f>
        <v>-99</v>
      </c>
      <c r="O137" s="91">
        <f ca="1">IF($A137="","",OFFSET(DATA!$AF88,0,($D$48*5)+4))</f>
        <v>-99</v>
      </c>
      <c r="P137" s="91">
        <f t="shared" ca="1" si="19"/>
        <v>-99</v>
      </c>
      <c r="Q137" s="91" t="str">
        <f t="shared" ca="1" si="20"/>
        <v/>
      </c>
      <c r="R137" s="91">
        <f>IF($A137="","",DATA!BE88)</f>
        <v>-99</v>
      </c>
      <c r="S137" s="91">
        <f>IF($A137="","",DATA!BI88)</f>
        <v>-99</v>
      </c>
      <c r="T137" s="91">
        <f t="shared" ca="1" si="21"/>
        <v>-99</v>
      </c>
      <c r="U137" s="100">
        <f t="shared" ca="1" si="22"/>
        <v>-99.009899998630004</v>
      </c>
      <c r="V137" s="113">
        <f t="shared" ca="1" si="23"/>
        <v>-99.009899998560002</v>
      </c>
      <c r="W137" s="91">
        <f t="shared" ca="1" si="24"/>
        <v>91</v>
      </c>
      <c r="Y137" s="91" t="str">
        <f ca="1">IF($W137="","",IF(OFFSET(C$53,'Intermediate Data'!$W137,0)=-98,"Unknown",IF(OFFSET(C$53,'Intermediate Data'!$W137,0)=-99,"N/A",OFFSET(C$53,'Intermediate Data'!$W137,0))))</f>
        <v>External hard drive</v>
      </c>
      <c r="Z137" s="91" t="str">
        <f ca="1">IF($W137="","",IF(OFFSET(D$53,'Intermediate Data'!$W137,0)=-98,"N/A",IF(OFFSET(D$53,'Intermediate Data'!$W137,0)=-99,"N/A",OFFSET(D$53,'Intermediate Data'!$W137,0))))</f>
        <v>N/A</v>
      </c>
      <c r="AA137" s="91" t="str">
        <f ca="1">IF($W137="","",IF(OFFSET(E$53,'Intermediate Data'!$W137,0)=-98,"N/A",IF(OFFSET(E$53,'Intermediate Data'!$W137,0)=-99,"N/A",OFFSET(E$53,'Intermediate Data'!$W137,0))))</f>
        <v>N/A</v>
      </c>
      <c r="AB137" s="91" t="str">
        <f ca="1">IF($W137="","",IF(OFFSET(F$53,'Intermediate Data'!$W137,0)=-98,"N/A",IF(OFFSET(F$53,'Intermediate Data'!$W137,0)=-99,"N/A",OFFSET(F$53,'Intermediate Data'!$W137,0))))</f>
        <v>N/A</v>
      </c>
      <c r="AC137" s="91" t="str">
        <f ca="1">IF($W137="","",IF(OFFSET(G$53,'Intermediate Data'!$W137,0)=-98,"N/A",IF(OFFSET(G$53,'Intermediate Data'!$W137,0)=-99,"N/A",OFFSET(G$53,'Intermediate Data'!$W137,0))))</f>
        <v>N/A</v>
      </c>
      <c r="AD137" s="91" t="str">
        <f ca="1">IF($W137="","",IF(OFFSET(H$53,'Intermediate Data'!$W137,0)=-98,"N/A",IF(OFFSET(H$53,'Intermediate Data'!$W137,0)=-99,"N/A",OFFSET(H$53,'Intermediate Data'!$W137,0))))</f>
        <v>N/A</v>
      </c>
      <c r="AE137" s="91" t="str">
        <f ca="1">IF($W137="","",IF(OFFSET(I$53,'Intermediate Data'!$W137,0)=-98,"N/A",IF(OFFSET(I$53,'Intermediate Data'!$W137,0)=-99,"N/A",OFFSET(I$53,'Intermediate Data'!$W137,0))))</f>
        <v>N/A</v>
      </c>
      <c r="AF137" s="91" t="str">
        <f ca="1">IF($W137="","",IF(OFFSET(J$53,'Intermediate Data'!$W137,0)=-98,"N/A",IF(OFFSET(J$53,'Intermediate Data'!$W137,0)=-99,"N/A",OFFSET(J$53,'Intermediate Data'!$W137,0))))</f>
        <v/>
      </c>
      <c r="AG137" s="91" t="str">
        <f ca="1">IF($W137="","",IF(OFFSET(K$53,'Intermediate Data'!$W137,0)=-98,"N/A",IF(OFFSET(K$53,'Intermediate Data'!$W137,0)=-99,"N/A",OFFSET(K$53,'Intermediate Data'!$W137,0))))</f>
        <v>N/A</v>
      </c>
      <c r="AH137" s="91" t="str">
        <f ca="1">IF($W137="","",IF(OFFSET(L$53,'Intermediate Data'!$W137,0)=-98,"N/A",IF(OFFSET(L$53,'Intermediate Data'!$W137,0)=-99,"N/A",OFFSET(L$53,'Intermediate Data'!$W137,0))))</f>
        <v>N/A</v>
      </c>
      <c r="AI137" s="91" t="str">
        <f ca="1">IF($W137="","",IF(OFFSET(M$53,'Intermediate Data'!$W137,0)=-98,"N/A",IF(OFFSET(M$53,'Intermediate Data'!$W137,0)=-99,"N/A",OFFSET(M$53,'Intermediate Data'!$W137,0))))</f>
        <v>N/A</v>
      </c>
      <c r="AJ137" s="91" t="str">
        <f ca="1">IF($W137="","",IF(OFFSET(N$53,'Intermediate Data'!$W137,0)=-98,"N/A",IF(OFFSET(N$53,'Intermediate Data'!$W137,0)=-99,"N/A",OFFSET(N$53,'Intermediate Data'!$W137,0))))</f>
        <v>N/A</v>
      </c>
      <c r="AK137" s="91" t="str">
        <f ca="1">IF($W137="","",IF(OFFSET(O$53,'Intermediate Data'!$W137,0)=-98,"N/A",IF(OFFSET(O$53,'Intermediate Data'!$W137,0)=-99,"N/A",OFFSET(O$53,'Intermediate Data'!$W137,0))))</f>
        <v>N/A</v>
      </c>
      <c r="AL137" s="91" t="str">
        <f ca="1">IF($W137="","",IF(OFFSET(P$53,'Intermediate Data'!$W137,0)=-98,"N/A",IF(OFFSET(P$53,'Intermediate Data'!$W137,0)=-99,"N/A",OFFSET(P$53,'Intermediate Data'!$W137,0))))</f>
        <v>N/A</v>
      </c>
      <c r="AM137" s="91" t="str">
        <f ca="1">IF($W137="","",IF(OFFSET(Q$53,'Intermediate Data'!$W137,0)=-98,"N/A",IF(OFFSET(Q$53,'Intermediate Data'!$W137,0)=-99,"N/A",OFFSET(Q$53,'Intermediate Data'!$W137,0))))</f>
        <v/>
      </c>
      <c r="AN137" s="91" t="str">
        <f ca="1">IF($W137="","",IF(OFFSET(R$53,'Intermediate Data'!$W137,0)=-98,"Not published",IF(OFFSET(R$53,'Intermediate Data'!$W137,0)=-99,"No spec",OFFSET(R$53,'Intermediate Data'!$W137,0))))</f>
        <v>No spec</v>
      </c>
      <c r="AO137" s="91" t="str">
        <f ca="1">IF($W137="","",IF(OFFSET(S$53,'Intermediate Data'!$W137,0)=-98,"Unknown",IF(OFFSET(S$53,'Intermediate Data'!$W137,0)=-99,"No spec",OFFSET(S$53,'Intermediate Data'!$W137,0))))</f>
        <v>No spec</v>
      </c>
      <c r="AR137" s="113" t="str">
        <f>IF(AND(DATA!$F88='Intermediate Data'!$AV$46,DATA!$E88="Tier 1"),IF(OR($AU$47=0,$AU$46=1),DATA!A88,IF(AND($AU$47=1,INDEX('Intermediate Data'!$AV$25:$AV$42,MATCH(DATA!$B88,'Intermediate Data'!$AU$25:$AU$42,0))=TRUE),DATA!A88,"")),"")</f>
        <v/>
      </c>
      <c r="AS137" s="113" t="str">
        <f>IF($AR137="","",DATA!B88)</f>
        <v/>
      </c>
      <c r="AT137" s="113" t="str">
        <f>IF(OR($AR137="",DATA!BF88=""),"",DATA!BF88)</f>
        <v/>
      </c>
      <c r="AU137" s="113" t="str">
        <f>IF(OR($AR137="",DATA!BH88=""),"",DATA!BH88)</f>
        <v/>
      </c>
      <c r="AV137" s="113" t="str">
        <f>IF(OR($AR137="",DATA!BI88=""),"",DATA!BI88)</f>
        <v/>
      </c>
      <c r="AW137" s="113" t="str">
        <f>IF(OR($AR137="",DATA!BJ88=""),"",DATA!BJ88)</f>
        <v/>
      </c>
      <c r="AX137" s="113" t="str">
        <f>IF(OR($AR137="",DATA!BK88=""),"",DATA!BK88)</f>
        <v/>
      </c>
      <c r="AY137" s="113" t="str">
        <f>IF($AR137="","",DATA!BO88)</f>
        <v/>
      </c>
      <c r="AZ137" s="113" t="str">
        <f>IF($AR137="","",DATA!BP88)</f>
        <v/>
      </c>
      <c r="BA137" s="113" t="str">
        <f>IF($AR137="","",DATA!BQ88)</f>
        <v/>
      </c>
      <c r="BB137" s="113" t="str">
        <f>IF($AR137="","",DATA!BR88)</f>
        <v/>
      </c>
      <c r="BC137" s="113" t="str">
        <f>IF($AR137="","",DATA!BS88)</f>
        <v/>
      </c>
      <c r="BD137" s="113" t="str">
        <f>IF($AR137="","",DATA!BE88)</f>
        <v/>
      </c>
      <c r="BE137" s="113" t="str">
        <f>IF($AR137="","",DATA!CD88)</f>
        <v/>
      </c>
      <c r="BF137" s="113" t="str">
        <f>IF($AR137="","",DATA!CF88)</f>
        <v/>
      </c>
      <c r="BG137" s="113" t="str">
        <f>IF($AR137="","",DATA!CG88)</f>
        <v/>
      </c>
      <c r="BH137" s="113" t="str">
        <f>IF($AR137="","",DATA!CI88)</f>
        <v/>
      </c>
      <c r="BI137" s="113" t="str">
        <f>IF($AR137="","",DATA!CK88)</f>
        <v/>
      </c>
      <c r="BJ137" s="179" t="str">
        <f>IF($AR137="","",DATA!CL88)</f>
        <v/>
      </c>
      <c r="BK137" s="179" t="str">
        <f>IF($AR137="","",DATA!CN88)</f>
        <v/>
      </c>
      <c r="BL137" s="114" t="str">
        <f t="shared" si="25"/>
        <v/>
      </c>
      <c r="BM137" s="91" t="str">
        <f t="shared" ca="1" si="16"/>
        <v/>
      </c>
      <c r="BN137" s="100" t="str">
        <f t="shared" si="26"/>
        <v/>
      </c>
      <c r="BO137" s="91" t="str">
        <f t="shared" ca="1" si="27"/>
        <v/>
      </c>
      <c r="BP137" s="91" t="str">
        <f t="shared" ca="1" si="28"/>
        <v/>
      </c>
      <c r="BR137" s="91" t="str">
        <f ca="1">IF($BP137="","",IF(OFFSET(AS$53,'Intermediate Data'!$BP137,0)=-98,"Unknown",IF(OFFSET(AS$53,'Intermediate Data'!$BP137,0)=-99,"N/A",OFFSET(AS$53,'Intermediate Data'!$BP137,0))))</f>
        <v/>
      </c>
      <c r="BS137" s="91" t="str">
        <f ca="1">IF($BP137="","",IF(OFFSET(AT$53,'Intermediate Data'!$BP137,0)=-98,"Not collected",IF(OFFSET(AT$53,'Intermediate Data'!$BP137,0)=-99,"N/A",OFFSET(AT$53,'Intermediate Data'!$BP137,0))))</f>
        <v/>
      </c>
      <c r="BT137" s="91" t="str">
        <f ca="1">IF($BP137="","",IF(OFFSET(AU$53,'Intermediate Data'!$BP137,0)=-98,"Unknown",IF(OFFSET(AU$53,'Intermediate Data'!$BP137,0)=-99,"N/A",OFFSET(AU$53,'Intermediate Data'!$BP137,0))))</f>
        <v/>
      </c>
      <c r="BU137" s="127" t="str">
        <f ca="1">IF($BP137="","",IF(OFFSET(AV$53,'Intermediate Data'!$BP137,0)=-98,"Unknown",IF(OFFSET(AV$53,'Intermediate Data'!$BP137,0)=-99,"No spec",OFFSET(AV$53,'Intermediate Data'!$BP137,0))))</f>
        <v/>
      </c>
      <c r="BV137" s="127" t="str">
        <f ca="1">IF($BP137="","",IF(OFFSET(AW$53,'Intermediate Data'!$BP137,0)=-98,"Unknown",IF(OFFSET(AW$53,'Intermediate Data'!$BP137,0)=-99,"N/A",OFFSET(AW$53,'Intermediate Data'!$BP137,0))))</f>
        <v/>
      </c>
      <c r="BW137" s="91" t="str">
        <f ca="1">IF($BP137="","",IF(OFFSET(AX$53,'Intermediate Data'!$BP137,0)=-98,"Unknown",IF(OFFSET(AX$53,'Intermediate Data'!$BP137,0)=-99,"N/A",OFFSET(AX$53,'Intermediate Data'!$BP137,0))))</f>
        <v/>
      </c>
      <c r="BX137" s="91" t="str">
        <f ca="1">IF($BP137="","",IF(OFFSET(AY$53,'Intermediate Data'!$BP137,$AU$48)=-98,"Unknown",IF(OFFSET(AY$53,'Intermediate Data'!$BP137,$AU$48)=-99,"N/A",OFFSET(AY$53,'Intermediate Data'!$BP137,$AU$48))))</f>
        <v/>
      </c>
      <c r="BY137" s="91" t="str">
        <f ca="1">IF($BP137="","",IF(OFFSET(BD$53,'Intermediate Data'!$BP137,0)=-98,"Not published",IF(OFFSET(BD$53,'Intermediate Data'!$BP137,0)=-99,"No spec",OFFSET(BD$53,'Intermediate Data'!$BP137,0))))</f>
        <v/>
      </c>
      <c r="BZ137" s="115" t="str">
        <f ca="1">IF($BP137="","",IF(OFFSET(BE$53,'Intermediate Data'!$BP137,0)=-98,"Unknown",IF(OFFSET(BE$53,'Intermediate Data'!$BP137,0)=-99,"N/A",OFFSET(BE$53,'Intermediate Data'!$BP137,0))))</f>
        <v/>
      </c>
      <c r="CA137" s="115" t="str">
        <f ca="1">IF($BP137="","",IF(OFFSET(BF$53,'Intermediate Data'!$BP137,0)=-98,"Unknown",IF(OFFSET(BF$53,'Intermediate Data'!$BP137,0)=-99,"N/A",OFFSET(BF$53,'Intermediate Data'!$BP137,0))))</f>
        <v/>
      </c>
      <c r="CB137" s="115" t="str">
        <f ca="1">IF($BP137="","",IF(OFFSET(BG$53,'Intermediate Data'!$BP137,0)=-98,"Unknown",IF(OFFSET(BG$53,'Intermediate Data'!$BP137,0)=-99,"N/A",OFFSET(BG$53,'Intermediate Data'!$BP137,0))))</f>
        <v/>
      </c>
      <c r="CC137" s="115" t="str">
        <f ca="1">IF($BP137="","",IF(OFFSET(BH$53,'Intermediate Data'!$BP137,0)=-98,"Unknown",IF(OFFSET(BH$53,'Intermediate Data'!$BP137,0)=-99,"N/A",OFFSET(BH$53,'Intermediate Data'!$BP137,0))))</f>
        <v/>
      </c>
      <c r="CD137" s="115" t="str">
        <f ca="1">IF($BP137="","",IF(OFFSET(BI$53,'Intermediate Data'!$BP137,0)=-98,"Unknown",IF(OFFSET(BI$53,'Intermediate Data'!$BP137,0)=-99,"N/A",OFFSET(BI$53,'Intermediate Data'!$BP137,0))))</f>
        <v/>
      </c>
      <c r="CE137" s="115" t="str">
        <f ca="1">IF($BP137="","",IF(OFFSET(BJ$53,'Intermediate Data'!$BP137,0)=-98,"Unknown",IF(OFFSET(BJ$53,'Intermediate Data'!$BP137,0)=-99,"N/A",OFFSET(BJ$53,'Intermediate Data'!$BP137,0))))</f>
        <v/>
      </c>
      <c r="CF137" s="115" t="str">
        <f ca="1">IF($BP137="","",IF(OFFSET(BK$53,'Intermediate Data'!$BP137,0)=-98,"Unknown",IF(OFFSET(BK$53,'Intermediate Data'!$BP137,0)=-99,"N/A",OFFSET(BK$53,'Intermediate Data'!$BP137,0))))</f>
        <v/>
      </c>
      <c r="CG137" s="115" t="str">
        <f ca="1">IF($BP137="","",IF(OFFSET(BL$53,'Intermediate Data'!$BP137,0)=-98,"Unknown",IF(OFFSET(BL$53,'Intermediate Data'!$BP137,0)=-99,"N/A",OFFSET(BL$53,'Intermediate Data'!$BP137,0))))</f>
        <v/>
      </c>
    </row>
    <row r="138" spans="1:85" x14ac:dyDescent="0.2">
      <c r="A138" s="91">
        <f>IF(DATA!F89='Intermediate Data'!$E$46,IF(OR($E$47=$C$27,$E$46=$B$4),DATA!A89,IF($G$47=DATA!D89,DATA!A89,"")),"")</f>
        <v>85</v>
      </c>
      <c r="B138" s="91">
        <f>IF($A138="","",DATA!CS89)</f>
        <v>93</v>
      </c>
      <c r="C138" s="91" t="str">
        <f>IF($A138="","",DATA!B89)</f>
        <v>Exterior lighting fixtures</v>
      </c>
      <c r="D138" s="91">
        <f ca="1">IF($A138="","",OFFSET(DATA!$G89,0,($D$48*5)))</f>
        <v>-99</v>
      </c>
      <c r="E138" s="91">
        <f ca="1">IF($A138="","",OFFSET(DATA!$G89,0,($D$48*5)+1))</f>
        <v>-99</v>
      </c>
      <c r="F138" s="91">
        <f ca="1">IF($A138="","",OFFSET(DATA!$G89,0,($D$48*5)+2))</f>
        <v>-99</v>
      </c>
      <c r="G138" s="91">
        <f ca="1">IF($A138="","",OFFSET(DATA!$G89,0,($D$48*5)+3))</f>
        <v>-99</v>
      </c>
      <c r="H138" s="91">
        <f ca="1">IF($A138="","",OFFSET(DATA!$G89,0,($D$48*5)+4))</f>
        <v>-99</v>
      </c>
      <c r="I138" s="91">
        <f t="shared" ca="1" si="17"/>
        <v>-99</v>
      </c>
      <c r="J138" s="91" t="str">
        <f t="shared" ca="1" si="18"/>
        <v/>
      </c>
      <c r="K138" s="91">
        <f ca="1">IF($A138="","",OFFSET(DATA!$AF89,0,($D$48*5)))</f>
        <v>-99</v>
      </c>
      <c r="L138" s="91">
        <f ca="1">IF($A138="","",OFFSET(DATA!$AF89,0,($D$48*5)+1))</f>
        <v>-99</v>
      </c>
      <c r="M138" s="91">
        <f ca="1">IF($A138="","",OFFSET(DATA!$AF89,0,($D$48*5)+2))</f>
        <v>-99</v>
      </c>
      <c r="N138" s="91">
        <f ca="1">IF($A138="","",OFFSET(DATA!$AF89,0,($D$48*5)+3))</f>
        <v>-99</v>
      </c>
      <c r="O138" s="91">
        <f ca="1">IF($A138="","",OFFSET(DATA!$AF89,0,($D$48*5)+4))</f>
        <v>-99</v>
      </c>
      <c r="P138" s="91">
        <f t="shared" ca="1" si="19"/>
        <v>-99</v>
      </c>
      <c r="Q138" s="91" t="str">
        <f t="shared" ca="1" si="20"/>
        <v/>
      </c>
      <c r="R138" s="91">
        <f>IF($A138="","",DATA!BE89)</f>
        <v>-99</v>
      </c>
      <c r="S138" s="91">
        <f>IF($A138="","",DATA!BI89)</f>
        <v>-99</v>
      </c>
      <c r="T138" s="91">
        <f t="shared" ca="1" si="21"/>
        <v>-99</v>
      </c>
      <c r="U138" s="100">
        <f t="shared" ca="1" si="22"/>
        <v>-99.00989999862</v>
      </c>
      <c r="V138" s="113">
        <f t="shared" ca="1" si="23"/>
        <v>-99.009899998590001</v>
      </c>
      <c r="W138" s="91">
        <f t="shared" ca="1" si="24"/>
        <v>88</v>
      </c>
      <c r="Y138" s="91" t="str">
        <f ca="1">IF($W138="","",IF(OFFSET(C$53,'Intermediate Data'!$W138,0)=-98,"Unknown",IF(OFFSET(C$53,'Intermediate Data'!$W138,0)=-99,"N/A",OFFSET(C$53,'Intermediate Data'!$W138,0))))</f>
        <v>Task lamps</v>
      </c>
      <c r="Z138" s="91" t="str">
        <f ca="1">IF($W138="","",IF(OFFSET(D$53,'Intermediate Data'!$W138,0)=-98,"N/A",IF(OFFSET(D$53,'Intermediate Data'!$W138,0)=-99,"N/A",OFFSET(D$53,'Intermediate Data'!$W138,0))))</f>
        <v>N/A</v>
      </c>
      <c r="AA138" s="91" t="str">
        <f ca="1">IF($W138="","",IF(OFFSET(E$53,'Intermediate Data'!$W138,0)=-98,"N/A",IF(OFFSET(E$53,'Intermediate Data'!$W138,0)=-99,"N/A",OFFSET(E$53,'Intermediate Data'!$W138,0))))</f>
        <v>N/A</v>
      </c>
      <c r="AB138" s="91" t="str">
        <f ca="1">IF($W138="","",IF(OFFSET(F$53,'Intermediate Data'!$W138,0)=-98,"N/A",IF(OFFSET(F$53,'Intermediate Data'!$W138,0)=-99,"N/A",OFFSET(F$53,'Intermediate Data'!$W138,0))))</f>
        <v>N/A</v>
      </c>
      <c r="AC138" s="91" t="str">
        <f ca="1">IF($W138="","",IF(OFFSET(G$53,'Intermediate Data'!$W138,0)=-98,"N/A",IF(OFFSET(G$53,'Intermediate Data'!$W138,0)=-99,"N/A",OFFSET(G$53,'Intermediate Data'!$W138,0))))</f>
        <v>N/A</v>
      </c>
      <c r="AD138" s="91" t="str">
        <f ca="1">IF($W138="","",IF(OFFSET(H$53,'Intermediate Data'!$W138,0)=-98,"N/A",IF(OFFSET(H$53,'Intermediate Data'!$W138,0)=-99,"N/A",OFFSET(H$53,'Intermediate Data'!$W138,0))))</f>
        <v>N/A</v>
      </c>
      <c r="AE138" s="91" t="str">
        <f ca="1">IF($W138="","",IF(OFFSET(I$53,'Intermediate Data'!$W138,0)=-98,"N/A",IF(OFFSET(I$53,'Intermediate Data'!$W138,0)=-99,"N/A",OFFSET(I$53,'Intermediate Data'!$W138,0))))</f>
        <v>N/A</v>
      </c>
      <c r="AF138" s="91" t="str">
        <f ca="1">IF($W138="","",IF(OFFSET(J$53,'Intermediate Data'!$W138,0)=-98,"N/A",IF(OFFSET(J$53,'Intermediate Data'!$W138,0)=-99,"N/A",OFFSET(J$53,'Intermediate Data'!$W138,0))))</f>
        <v/>
      </c>
      <c r="AG138" s="91" t="str">
        <f ca="1">IF($W138="","",IF(OFFSET(K$53,'Intermediate Data'!$W138,0)=-98,"N/A",IF(OFFSET(K$53,'Intermediate Data'!$W138,0)=-99,"N/A",OFFSET(K$53,'Intermediate Data'!$W138,0))))</f>
        <v>N/A</v>
      </c>
      <c r="AH138" s="91" t="str">
        <f ca="1">IF($W138="","",IF(OFFSET(L$53,'Intermediate Data'!$W138,0)=-98,"N/A",IF(OFFSET(L$53,'Intermediate Data'!$W138,0)=-99,"N/A",OFFSET(L$53,'Intermediate Data'!$W138,0))))</f>
        <v>N/A</v>
      </c>
      <c r="AI138" s="91" t="str">
        <f ca="1">IF($W138="","",IF(OFFSET(M$53,'Intermediate Data'!$W138,0)=-98,"N/A",IF(OFFSET(M$53,'Intermediate Data'!$W138,0)=-99,"N/A",OFFSET(M$53,'Intermediate Data'!$W138,0))))</f>
        <v>N/A</v>
      </c>
      <c r="AJ138" s="91" t="str">
        <f ca="1">IF($W138="","",IF(OFFSET(N$53,'Intermediate Data'!$W138,0)=-98,"N/A",IF(OFFSET(N$53,'Intermediate Data'!$W138,0)=-99,"N/A",OFFSET(N$53,'Intermediate Data'!$W138,0))))</f>
        <v>N/A</v>
      </c>
      <c r="AK138" s="91" t="str">
        <f ca="1">IF($W138="","",IF(OFFSET(O$53,'Intermediate Data'!$W138,0)=-98,"N/A",IF(OFFSET(O$53,'Intermediate Data'!$W138,0)=-99,"N/A",OFFSET(O$53,'Intermediate Data'!$W138,0))))</f>
        <v>N/A</v>
      </c>
      <c r="AL138" s="91" t="str">
        <f ca="1">IF($W138="","",IF(OFFSET(P$53,'Intermediate Data'!$W138,0)=-98,"N/A",IF(OFFSET(P$53,'Intermediate Data'!$W138,0)=-99,"N/A",OFFSET(P$53,'Intermediate Data'!$W138,0))))</f>
        <v>N/A</v>
      </c>
      <c r="AM138" s="91" t="str">
        <f ca="1">IF($W138="","",IF(OFFSET(Q$53,'Intermediate Data'!$W138,0)=-98,"N/A",IF(OFFSET(Q$53,'Intermediate Data'!$W138,0)=-99,"N/A",OFFSET(Q$53,'Intermediate Data'!$W138,0))))</f>
        <v/>
      </c>
      <c r="AN138" s="91" t="str">
        <f ca="1">IF($W138="","",IF(OFFSET(R$53,'Intermediate Data'!$W138,0)=-98,"Not published",IF(OFFSET(R$53,'Intermediate Data'!$W138,0)=-99,"No spec",OFFSET(R$53,'Intermediate Data'!$W138,0))))</f>
        <v>No spec</v>
      </c>
      <c r="AO138" s="91" t="str">
        <f ca="1">IF($W138="","",IF(OFFSET(S$53,'Intermediate Data'!$W138,0)=-98,"Unknown",IF(OFFSET(S$53,'Intermediate Data'!$W138,0)=-99,"No spec",OFFSET(S$53,'Intermediate Data'!$W138,0))))</f>
        <v>No spec</v>
      </c>
      <c r="AR138" s="113" t="str">
        <f>IF(AND(DATA!$F89='Intermediate Data'!$AV$46,DATA!$E89="Tier 1"),IF(OR($AU$47=0,$AU$46=1),DATA!A89,IF(AND($AU$47=1,INDEX('Intermediate Data'!$AV$25:$AV$42,MATCH(DATA!$B89,'Intermediate Data'!$AU$25:$AU$42,0))=TRUE),DATA!A89,"")),"")</f>
        <v/>
      </c>
      <c r="AS138" s="113" t="str">
        <f>IF($AR138="","",DATA!B89)</f>
        <v/>
      </c>
      <c r="AT138" s="113" t="str">
        <f>IF(OR($AR138="",DATA!BF89=""),"",DATA!BF89)</f>
        <v/>
      </c>
      <c r="AU138" s="113" t="str">
        <f>IF(OR($AR138="",DATA!BH89=""),"",DATA!BH89)</f>
        <v/>
      </c>
      <c r="AV138" s="113" t="str">
        <f>IF(OR($AR138="",DATA!BI89=""),"",DATA!BI89)</f>
        <v/>
      </c>
      <c r="AW138" s="113" t="str">
        <f>IF(OR($AR138="",DATA!BJ89=""),"",DATA!BJ89)</f>
        <v/>
      </c>
      <c r="AX138" s="113" t="str">
        <f>IF(OR($AR138="",DATA!BK89=""),"",DATA!BK89)</f>
        <v/>
      </c>
      <c r="AY138" s="113" t="str">
        <f>IF($AR138="","",DATA!BO89)</f>
        <v/>
      </c>
      <c r="AZ138" s="113" t="str">
        <f>IF($AR138="","",DATA!BP89)</f>
        <v/>
      </c>
      <c r="BA138" s="113" t="str">
        <f>IF($AR138="","",DATA!BQ89)</f>
        <v/>
      </c>
      <c r="BB138" s="113" t="str">
        <f>IF($AR138="","",DATA!BR89)</f>
        <v/>
      </c>
      <c r="BC138" s="113" t="str">
        <f>IF($AR138="","",DATA!BS89)</f>
        <v/>
      </c>
      <c r="BD138" s="113" t="str">
        <f>IF($AR138="","",DATA!BE89)</f>
        <v/>
      </c>
      <c r="BE138" s="113" t="str">
        <f>IF($AR138="","",DATA!CD89)</f>
        <v/>
      </c>
      <c r="BF138" s="113" t="str">
        <f>IF($AR138="","",DATA!CF89)</f>
        <v/>
      </c>
      <c r="BG138" s="113" t="str">
        <f>IF($AR138="","",DATA!CG89)</f>
        <v/>
      </c>
      <c r="BH138" s="113" t="str">
        <f>IF($AR138="","",DATA!CI89)</f>
        <v/>
      </c>
      <c r="BI138" s="113" t="str">
        <f>IF($AR138="","",DATA!CK89)</f>
        <v/>
      </c>
      <c r="BJ138" s="179" t="str">
        <f>IF($AR138="","",DATA!CL89)</f>
        <v/>
      </c>
      <c r="BK138" s="179" t="str">
        <f>IF($AR138="","",DATA!CN89)</f>
        <v/>
      </c>
      <c r="BL138" s="114" t="str">
        <f t="shared" si="25"/>
        <v/>
      </c>
      <c r="BM138" s="91" t="str">
        <f t="shared" ca="1" si="16"/>
        <v/>
      </c>
      <c r="BN138" s="100" t="str">
        <f t="shared" si="26"/>
        <v/>
      </c>
      <c r="BO138" s="91" t="str">
        <f t="shared" ca="1" si="27"/>
        <v/>
      </c>
      <c r="BP138" s="91" t="str">
        <f t="shared" ca="1" si="28"/>
        <v/>
      </c>
      <c r="BR138" s="91" t="str">
        <f ca="1">IF($BP138="","",IF(OFFSET(AS$53,'Intermediate Data'!$BP138,0)=-98,"Unknown",IF(OFFSET(AS$53,'Intermediate Data'!$BP138,0)=-99,"N/A",OFFSET(AS$53,'Intermediate Data'!$BP138,0))))</f>
        <v/>
      </c>
      <c r="BS138" s="91" t="str">
        <f ca="1">IF($BP138="","",IF(OFFSET(AT$53,'Intermediate Data'!$BP138,0)=-98,"Not collected",IF(OFFSET(AT$53,'Intermediate Data'!$BP138,0)=-99,"N/A",OFFSET(AT$53,'Intermediate Data'!$BP138,0))))</f>
        <v/>
      </c>
      <c r="BT138" s="91" t="str">
        <f ca="1">IF($BP138="","",IF(OFFSET(AU$53,'Intermediate Data'!$BP138,0)=-98,"Unknown",IF(OFFSET(AU$53,'Intermediate Data'!$BP138,0)=-99,"N/A",OFFSET(AU$53,'Intermediate Data'!$BP138,0))))</f>
        <v/>
      </c>
      <c r="BU138" s="127" t="str">
        <f ca="1">IF($BP138="","",IF(OFFSET(AV$53,'Intermediate Data'!$BP138,0)=-98,"Unknown",IF(OFFSET(AV$53,'Intermediate Data'!$BP138,0)=-99,"No spec",OFFSET(AV$53,'Intermediate Data'!$BP138,0))))</f>
        <v/>
      </c>
      <c r="BV138" s="127" t="str">
        <f ca="1">IF($BP138="","",IF(OFFSET(AW$53,'Intermediate Data'!$BP138,0)=-98,"Unknown",IF(OFFSET(AW$53,'Intermediate Data'!$BP138,0)=-99,"N/A",OFFSET(AW$53,'Intermediate Data'!$BP138,0))))</f>
        <v/>
      </c>
      <c r="BW138" s="91" t="str">
        <f ca="1">IF($BP138="","",IF(OFFSET(AX$53,'Intermediate Data'!$BP138,0)=-98,"Unknown",IF(OFFSET(AX$53,'Intermediate Data'!$BP138,0)=-99,"N/A",OFFSET(AX$53,'Intermediate Data'!$BP138,0))))</f>
        <v/>
      </c>
      <c r="BX138" s="91" t="str">
        <f ca="1">IF($BP138="","",IF(OFFSET(AY$53,'Intermediate Data'!$BP138,$AU$48)=-98,"Unknown",IF(OFFSET(AY$53,'Intermediate Data'!$BP138,$AU$48)=-99,"N/A",OFFSET(AY$53,'Intermediate Data'!$BP138,$AU$48))))</f>
        <v/>
      </c>
      <c r="BY138" s="91" t="str">
        <f ca="1">IF($BP138="","",IF(OFFSET(BD$53,'Intermediate Data'!$BP138,0)=-98,"Not published",IF(OFFSET(BD$53,'Intermediate Data'!$BP138,0)=-99,"No spec",OFFSET(BD$53,'Intermediate Data'!$BP138,0))))</f>
        <v/>
      </c>
      <c r="BZ138" s="115" t="str">
        <f ca="1">IF($BP138="","",IF(OFFSET(BE$53,'Intermediate Data'!$BP138,0)=-98,"Unknown",IF(OFFSET(BE$53,'Intermediate Data'!$BP138,0)=-99,"N/A",OFFSET(BE$53,'Intermediate Data'!$BP138,0))))</f>
        <v/>
      </c>
      <c r="CA138" s="115" t="str">
        <f ca="1">IF($BP138="","",IF(OFFSET(BF$53,'Intermediate Data'!$BP138,0)=-98,"Unknown",IF(OFFSET(BF$53,'Intermediate Data'!$BP138,0)=-99,"N/A",OFFSET(BF$53,'Intermediate Data'!$BP138,0))))</f>
        <v/>
      </c>
      <c r="CB138" s="115" t="str">
        <f ca="1">IF($BP138="","",IF(OFFSET(BG$53,'Intermediate Data'!$BP138,0)=-98,"Unknown",IF(OFFSET(BG$53,'Intermediate Data'!$BP138,0)=-99,"N/A",OFFSET(BG$53,'Intermediate Data'!$BP138,0))))</f>
        <v/>
      </c>
      <c r="CC138" s="115" t="str">
        <f ca="1">IF($BP138="","",IF(OFFSET(BH$53,'Intermediate Data'!$BP138,0)=-98,"Unknown",IF(OFFSET(BH$53,'Intermediate Data'!$BP138,0)=-99,"N/A",OFFSET(BH$53,'Intermediate Data'!$BP138,0))))</f>
        <v/>
      </c>
      <c r="CD138" s="115" t="str">
        <f ca="1">IF($BP138="","",IF(OFFSET(BI$53,'Intermediate Data'!$BP138,0)=-98,"Unknown",IF(OFFSET(BI$53,'Intermediate Data'!$BP138,0)=-99,"N/A",OFFSET(BI$53,'Intermediate Data'!$BP138,0))))</f>
        <v/>
      </c>
      <c r="CE138" s="115" t="str">
        <f ca="1">IF($BP138="","",IF(OFFSET(BJ$53,'Intermediate Data'!$BP138,0)=-98,"Unknown",IF(OFFSET(BJ$53,'Intermediate Data'!$BP138,0)=-99,"N/A",OFFSET(BJ$53,'Intermediate Data'!$BP138,0))))</f>
        <v/>
      </c>
      <c r="CF138" s="115" t="str">
        <f ca="1">IF($BP138="","",IF(OFFSET(BK$53,'Intermediate Data'!$BP138,0)=-98,"Unknown",IF(OFFSET(BK$53,'Intermediate Data'!$BP138,0)=-99,"N/A",OFFSET(BK$53,'Intermediate Data'!$BP138,0))))</f>
        <v/>
      </c>
      <c r="CG138" s="115" t="str">
        <f ca="1">IF($BP138="","",IF(OFFSET(BL$53,'Intermediate Data'!$BP138,0)=-98,"Unknown",IF(OFFSET(BL$53,'Intermediate Data'!$BP138,0)=-99,"N/A",OFFSET(BL$53,'Intermediate Data'!$BP138,0))))</f>
        <v/>
      </c>
    </row>
    <row r="139" spans="1:85" x14ac:dyDescent="0.2">
      <c r="A139" s="91">
        <f>IF(DATA!F90='Intermediate Data'!$E$46,IF(OR($E$47=$C$27,$E$46=$B$4),DATA!A90,IF($G$47=DATA!D90,DATA!A90,"")),"")</f>
        <v>86</v>
      </c>
      <c r="B139" s="91">
        <f>IF($A139="","",DATA!CS90)</f>
        <v>84</v>
      </c>
      <c r="C139" s="91" t="str">
        <f>IF($A139="","",DATA!B90)</f>
        <v>Grow lights</v>
      </c>
      <c r="D139" s="91">
        <f ca="1">IF($A139="","",OFFSET(DATA!$G90,0,($D$48*5)))</f>
        <v>-99</v>
      </c>
      <c r="E139" s="91">
        <f ca="1">IF($A139="","",OFFSET(DATA!$G90,0,($D$48*5)+1))</f>
        <v>-99</v>
      </c>
      <c r="F139" s="91">
        <f ca="1">IF($A139="","",OFFSET(DATA!$G90,0,($D$48*5)+2))</f>
        <v>-99</v>
      </c>
      <c r="G139" s="91">
        <f ca="1">IF($A139="","",OFFSET(DATA!$G90,0,($D$48*5)+3))</f>
        <v>-99</v>
      </c>
      <c r="H139" s="91">
        <f ca="1">IF($A139="","",OFFSET(DATA!$G90,0,($D$48*5)+4))</f>
        <v>-99</v>
      </c>
      <c r="I139" s="91">
        <f t="shared" ca="1" si="17"/>
        <v>-99</v>
      </c>
      <c r="J139" s="91" t="str">
        <f t="shared" ca="1" si="18"/>
        <v/>
      </c>
      <c r="K139" s="91">
        <f ca="1">IF($A139="","",OFFSET(DATA!$AF90,0,($D$48*5)))</f>
        <v>-99</v>
      </c>
      <c r="L139" s="91">
        <f ca="1">IF($A139="","",OFFSET(DATA!$AF90,0,($D$48*5)+1))</f>
        <v>-99</v>
      </c>
      <c r="M139" s="91">
        <f ca="1">IF($A139="","",OFFSET(DATA!$AF90,0,($D$48*5)+2))</f>
        <v>-99</v>
      </c>
      <c r="N139" s="91">
        <f ca="1">IF($A139="","",OFFSET(DATA!$AF90,0,($D$48*5)+3))</f>
        <v>-99</v>
      </c>
      <c r="O139" s="91">
        <f ca="1">IF($A139="","",OFFSET(DATA!$AF90,0,($D$48*5)+4))</f>
        <v>-99</v>
      </c>
      <c r="P139" s="91">
        <f t="shared" ca="1" si="19"/>
        <v>-99</v>
      </c>
      <c r="Q139" s="91" t="str">
        <f t="shared" ca="1" si="20"/>
        <v/>
      </c>
      <c r="R139" s="91">
        <f>IF($A139="","",DATA!BE90)</f>
        <v>-99</v>
      </c>
      <c r="S139" s="91">
        <f>IF($A139="","",DATA!BI90)</f>
        <v>-99</v>
      </c>
      <c r="T139" s="91">
        <f t="shared" ca="1" si="21"/>
        <v>-99</v>
      </c>
      <c r="U139" s="100">
        <f t="shared" ca="1" si="22"/>
        <v>-99.009899998609995</v>
      </c>
      <c r="V139" s="113">
        <f t="shared" ca="1" si="23"/>
        <v>-99.009899998600005</v>
      </c>
      <c r="W139" s="91">
        <f t="shared" ca="1" si="24"/>
        <v>87</v>
      </c>
      <c r="Y139" s="91" t="str">
        <f ca="1">IF($W139="","",IF(OFFSET(C$53,'Intermediate Data'!$W139,0)=-98,"Unknown",IF(OFFSET(C$53,'Intermediate Data'!$W139,0)=-99,"N/A",OFFSET(C$53,'Intermediate Data'!$W139,0))))</f>
        <v>Interior lighting fixtures</v>
      </c>
      <c r="Z139" s="91" t="str">
        <f ca="1">IF($W139="","",IF(OFFSET(D$53,'Intermediate Data'!$W139,0)=-98,"N/A",IF(OFFSET(D$53,'Intermediate Data'!$W139,0)=-99,"N/A",OFFSET(D$53,'Intermediate Data'!$W139,0))))</f>
        <v>N/A</v>
      </c>
      <c r="AA139" s="91" t="str">
        <f ca="1">IF($W139="","",IF(OFFSET(E$53,'Intermediate Data'!$W139,0)=-98,"N/A",IF(OFFSET(E$53,'Intermediate Data'!$W139,0)=-99,"N/A",OFFSET(E$53,'Intermediate Data'!$W139,0))))</f>
        <v>N/A</v>
      </c>
      <c r="AB139" s="91" t="str">
        <f ca="1">IF($W139="","",IF(OFFSET(F$53,'Intermediate Data'!$W139,0)=-98,"N/A",IF(OFFSET(F$53,'Intermediate Data'!$W139,0)=-99,"N/A",OFFSET(F$53,'Intermediate Data'!$W139,0))))</f>
        <v>N/A</v>
      </c>
      <c r="AC139" s="91" t="str">
        <f ca="1">IF($W139="","",IF(OFFSET(G$53,'Intermediate Data'!$W139,0)=-98,"N/A",IF(OFFSET(G$53,'Intermediate Data'!$W139,0)=-99,"N/A",OFFSET(G$53,'Intermediate Data'!$W139,0))))</f>
        <v>N/A</v>
      </c>
      <c r="AD139" s="91" t="str">
        <f ca="1">IF($W139="","",IF(OFFSET(H$53,'Intermediate Data'!$W139,0)=-98,"N/A",IF(OFFSET(H$53,'Intermediate Data'!$W139,0)=-99,"N/A",OFFSET(H$53,'Intermediate Data'!$W139,0))))</f>
        <v>N/A</v>
      </c>
      <c r="AE139" s="91" t="str">
        <f ca="1">IF($W139="","",IF(OFFSET(I$53,'Intermediate Data'!$W139,0)=-98,"N/A",IF(OFFSET(I$53,'Intermediate Data'!$W139,0)=-99,"N/A",OFFSET(I$53,'Intermediate Data'!$W139,0))))</f>
        <v>N/A</v>
      </c>
      <c r="AF139" s="91" t="str">
        <f ca="1">IF($W139="","",IF(OFFSET(J$53,'Intermediate Data'!$W139,0)=-98,"N/A",IF(OFFSET(J$53,'Intermediate Data'!$W139,0)=-99,"N/A",OFFSET(J$53,'Intermediate Data'!$W139,0))))</f>
        <v/>
      </c>
      <c r="AG139" s="91" t="str">
        <f ca="1">IF($W139="","",IF(OFFSET(K$53,'Intermediate Data'!$W139,0)=-98,"N/A",IF(OFFSET(K$53,'Intermediate Data'!$W139,0)=-99,"N/A",OFFSET(K$53,'Intermediate Data'!$W139,0))))</f>
        <v>N/A</v>
      </c>
      <c r="AH139" s="91" t="str">
        <f ca="1">IF($W139="","",IF(OFFSET(L$53,'Intermediate Data'!$W139,0)=-98,"N/A",IF(OFFSET(L$53,'Intermediate Data'!$W139,0)=-99,"N/A",OFFSET(L$53,'Intermediate Data'!$W139,0))))</f>
        <v>N/A</v>
      </c>
      <c r="AI139" s="91" t="str">
        <f ca="1">IF($W139="","",IF(OFFSET(M$53,'Intermediate Data'!$W139,0)=-98,"N/A",IF(OFFSET(M$53,'Intermediate Data'!$W139,0)=-99,"N/A",OFFSET(M$53,'Intermediate Data'!$W139,0))))</f>
        <v>N/A</v>
      </c>
      <c r="AJ139" s="91" t="str">
        <f ca="1">IF($W139="","",IF(OFFSET(N$53,'Intermediate Data'!$W139,0)=-98,"N/A",IF(OFFSET(N$53,'Intermediate Data'!$W139,0)=-99,"N/A",OFFSET(N$53,'Intermediate Data'!$W139,0))))</f>
        <v>N/A</v>
      </c>
      <c r="AK139" s="91" t="str">
        <f ca="1">IF($W139="","",IF(OFFSET(O$53,'Intermediate Data'!$W139,0)=-98,"N/A",IF(OFFSET(O$53,'Intermediate Data'!$W139,0)=-99,"N/A",OFFSET(O$53,'Intermediate Data'!$W139,0))))</f>
        <v>N/A</v>
      </c>
      <c r="AL139" s="91" t="str">
        <f ca="1">IF($W139="","",IF(OFFSET(P$53,'Intermediate Data'!$W139,0)=-98,"N/A",IF(OFFSET(P$53,'Intermediate Data'!$W139,0)=-99,"N/A",OFFSET(P$53,'Intermediate Data'!$W139,0))))</f>
        <v>N/A</v>
      </c>
      <c r="AM139" s="91" t="str">
        <f ca="1">IF($W139="","",IF(OFFSET(Q$53,'Intermediate Data'!$W139,0)=-98,"N/A",IF(OFFSET(Q$53,'Intermediate Data'!$W139,0)=-99,"N/A",OFFSET(Q$53,'Intermediate Data'!$W139,0))))</f>
        <v/>
      </c>
      <c r="AN139" s="91" t="str">
        <f ca="1">IF($W139="","",IF(OFFSET(R$53,'Intermediate Data'!$W139,0)=-98,"Not published",IF(OFFSET(R$53,'Intermediate Data'!$W139,0)=-99,"No spec",OFFSET(R$53,'Intermediate Data'!$W139,0))))</f>
        <v>No spec</v>
      </c>
      <c r="AO139" s="91" t="str">
        <f ca="1">IF($W139="","",IF(OFFSET(S$53,'Intermediate Data'!$W139,0)=-98,"Unknown",IF(OFFSET(S$53,'Intermediate Data'!$W139,0)=-99,"No spec",OFFSET(S$53,'Intermediate Data'!$W139,0))))</f>
        <v>No spec</v>
      </c>
      <c r="AR139" s="113" t="str">
        <f>IF(AND(DATA!$F90='Intermediate Data'!$AV$46,DATA!$E90="Tier 1"),IF(OR($AU$47=0,$AU$46=1),DATA!A90,IF(AND($AU$47=1,INDEX('Intermediate Data'!$AV$25:$AV$42,MATCH(DATA!$B90,'Intermediate Data'!$AU$25:$AU$42,0))=TRUE),DATA!A90,"")),"")</f>
        <v/>
      </c>
      <c r="AS139" s="113" t="str">
        <f>IF($AR139="","",DATA!B90)</f>
        <v/>
      </c>
      <c r="AT139" s="113" t="str">
        <f>IF(OR($AR139="",DATA!BF90=""),"",DATA!BF90)</f>
        <v/>
      </c>
      <c r="AU139" s="113" t="str">
        <f>IF(OR($AR139="",DATA!BH90=""),"",DATA!BH90)</f>
        <v/>
      </c>
      <c r="AV139" s="113" t="str">
        <f>IF(OR($AR139="",DATA!BI90=""),"",DATA!BI90)</f>
        <v/>
      </c>
      <c r="AW139" s="113" t="str">
        <f>IF(OR($AR139="",DATA!BJ90=""),"",DATA!BJ90)</f>
        <v/>
      </c>
      <c r="AX139" s="113" t="str">
        <f>IF(OR($AR139="",DATA!BK90=""),"",DATA!BK90)</f>
        <v/>
      </c>
      <c r="AY139" s="113" t="str">
        <f>IF($AR139="","",DATA!BO90)</f>
        <v/>
      </c>
      <c r="AZ139" s="113" t="str">
        <f>IF($AR139="","",DATA!BP90)</f>
        <v/>
      </c>
      <c r="BA139" s="113" t="str">
        <f>IF($AR139="","",DATA!BQ90)</f>
        <v/>
      </c>
      <c r="BB139" s="113" t="str">
        <f>IF($AR139="","",DATA!BR90)</f>
        <v/>
      </c>
      <c r="BC139" s="113" t="str">
        <f>IF($AR139="","",DATA!BS90)</f>
        <v/>
      </c>
      <c r="BD139" s="113" t="str">
        <f>IF($AR139="","",DATA!BE90)</f>
        <v/>
      </c>
      <c r="BE139" s="113" t="str">
        <f>IF($AR139="","",DATA!CD90)</f>
        <v/>
      </c>
      <c r="BF139" s="113" t="str">
        <f>IF($AR139="","",DATA!CF90)</f>
        <v/>
      </c>
      <c r="BG139" s="113" t="str">
        <f>IF($AR139="","",DATA!CG90)</f>
        <v/>
      </c>
      <c r="BH139" s="113" t="str">
        <f>IF($AR139="","",DATA!CI90)</f>
        <v/>
      </c>
      <c r="BI139" s="113" t="str">
        <f>IF($AR139="","",DATA!CK90)</f>
        <v/>
      </c>
      <c r="BJ139" s="179" t="str">
        <f>IF($AR139="","",DATA!CL90)</f>
        <v/>
      </c>
      <c r="BK139" s="179" t="str">
        <f>IF($AR139="","",DATA!CN90)</f>
        <v/>
      </c>
      <c r="BL139" s="114" t="str">
        <f t="shared" si="25"/>
        <v/>
      </c>
      <c r="BM139" s="91" t="str">
        <f t="shared" ca="1" si="16"/>
        <v/>
      </c>
      <c r="BN139" s="100" t="str">
        <f t="shared" si="26"/>
        <v/>
      </c>
      <c r="BO139" s="91" t="str">
        <f t="shared" ca="1" si="27"/>
        <v/>
      </c>
      <c r="BP139" s="91" t="str">
        <f t="shared" ca="1" si="28"/>
        <v/>
      </c>
      <c r="BR139" s="91" t="str">
        <f ca="1">IF($BP139="","",IF(OFFSET(AS$53,'Intermediate Data'!$BP139,0)=-98,"Unknown",IF(OFFSET(AS$53,'Intermediate Data'!$BP139,0)=-99,"N/A",OFFSET(AS$53,'Intermediate Data'!$BP139,0))))</f>
        <v/>
      </c>
      <c r="BS139" s="91" t="str">
        <f ca="1">IF($BP139="","",IF(OFFSET(AT$53,'Intermediate Data'!$BP139,0)=-98,"Not collected",IF(OFFSET(AT$53,'Intermediate Data'!$BP139,0)=-99,"N/A",OFFSET(AT$53,'Intermediate Data'!$BP139,0))))</f>
        <v/>
      </c>
      <c r="BT139" s="91" t="str">
        <f ca="1">IF($BP139="","",IF(OFFSET(AU$53,'Intermediate Data'!$BP139,0)=-98,"Unknown",IF(OFFSET(AU$53,'Intermediate Data'!$BP139,0)=-99,"N/A",OFFSET(AU$53,'Intermediate Data'!$BP139,0))))</f>
        <v/>
      </c>
      <c r="BU139" s="127" t="str">
        <f ca="1">IF($BP139="","",IF(OFFSET(AV$53,'Intermediate Data'!$BP139,0)=-98,"Unknown",IF(OFFSET(AV$53,'Intermediate Data'!$BP139,0)=-99,"No spec",OFFSET(AV$53,'Intermediate Data'!$BP139,0))))</f>
        <v/>
      </c>
      <c r="BV139" s="127" t="str">
        <f ca="1">IF($BP139="","",IF(OFFSET(AW$53,'Intermediate Data'!$BP139,0)=-98,"Unknown",IF(OFFSET(AW$53,'Intermediate Data'!$BP139,0)=-99,"N/A",OFFSET(AW$53,'Intermediate Data'!$BP139,0))))</f>
        <v/>
      </c>
      <c r="BW139" s="91" t="str">
        <f ca="1">IF($BP139="","",IF(OFFSET(AX$53,'Intermediate Data'!$BP139,0)=-98,"Unknown",IF(OFFSET(AX$53,'Intermediate Data'!$BP139,0)=-99,"N/A",OFFSET(AX$53,'Intermediate Data'!$BP139,0))))</f>
        <v/>
      </c>
      <c r="BX139" s="91" t="str">
        <f ca="1">IF($BP139="","",IF(OFFSET(AY$53,'Intermediate Data'!$BP139,$AU$48)=-98,"Unknown",IF(OFFSET(AY$53,'Intermediate Data'!$BP139,$AU$48)=-99,"N/A",OFFSET(AY$53,'Intermediate Data'!$BP139,$AU$48))))</f>
        <v/>
      </c>
      <c r="BY139" s="91" t="str">
        <f ca="1">IF($BP139="","",IF(OFFSET(BD$53,'Intermediate Data'!$BP139,0)=-98,"Not published",IF(OFFSET(BD$53,'Intermediate Data'!$BP139,0)=-99,"No spec",OFFSET(BD$53,'Intermediate Data'!$BP139,0))))</f>
        <v/>
      </c>
      <c r="BZ139" s="115" t="str">
        <f ca="1">IF($BP139="","",IF(OFFSET(BE$53,'Intermediate Data'!$BP139,0)=-98,"Unknown",IF(OFFSET(BE$53,'Intermediate Data'!$BP139,0)=-99,"N/A",OFFSET(BE$53,'Intermediate Data'!$BP139,0))))</f>
        <v/>
      </c>
      <c r="CA139" s="115" t="str">
        <f ca="1">IF($BP139="","",IF(OFFSET(BF$53,'Intermediate Data'!$BP139,0)=-98,"Unknown",IF(OFFSET(BF$53,'Intermediate Data'!$BP139,0)=-99,"N/A",OFFSET(BF$53,'Intermediate Data'!$BP139,0))))</f>
        <v/>
      </c>
      <c r="CB139" s="115" t="str">
        <f ca="1">IF($BP139="","",IF(OFFSET(BG$53,'Intermediate Data'!$BP139,0)=-98,"Unknown",IF(OFFSET(BG$53,'Intermediate Data'!$BP139,0)=-99,"N/A",OFFSET(BG$53,'Intermediate Data'!$BP139,0))))</f>
        <v/>
      </c>
      <c r="CC139" s="115" t="str">
        <f ca="1">IF($BP139="","",IF(OFFSET(BH$53,'Intermediate Data'!$BP139,0)=-98,"Unknown",IF(OFFSET(BH$53,'Intermediate Data'!$BP139,0)=-99,"N/A",OFFSET(BH$53,'Intermediate Data'!$BP139,0))))</f>
        <v/>
      </c>
      <c r="CD139" s="115" t="str">
        <f ca="1">IF($BP139="","",IF(OFFSET(BI$53,'Intermediate Data'!$BP139,0)=-98,"Unknown",IF(OFFSET(BI$53,'Intermediate Data'!$BP139,0)=-99,"N/A",OFFSET(BI$53,'Intermediate Data'!$BP139,0))))</f>
        <v/>
      </c>
      <c r="CE139" s="115" t="str">
        <f ca="1">IF($BP139="","",IF(OFFSET(BJ$53,'Intermediate Data'!$BP139,0)=-98,"Unknown",IF(OFFSET(BJ$53,'Intermediate Data'!$BP139,0)=-99,"N/A",OFFSET(BJ$53,'Intermediate Data'!$BP139,0))))</f>
        <v/>
      </c>
      <c r="CF139" s="115" t="str">
        <f ca="1">IF($BP139="","",IF(OFFSET(BK$53,'Intermediate Data'!$BP139,0)=-98,"Unknown",IF(OFFSET(BK$53,'Intermediate Data'!$BP139,0)=-99,"N/A",OFFSET(BK$53,'Intermediate Data'!$BP139,0))))</f>
        <v/>
      </c>
      <c r="CG139" s="115" t="str">
        <f ca="1">IF($BP139="","",IF(OFFSET(BL$53,'Intermediate Data'!$BP139,0)=-98,"Unknown",IF(OFFSET(BL$53,'Intermediate Data'!$BP139,0)=-99,"N/A",OFFSET(BL$53,'Intermediate Data'!$BP139,0))))</f>
        <v/>
      </c>
    </row>
    <row r="140" spans="1:85" x14ac:dyDescent="0.2">
      <c r="A140" s="91">
        <f>IF(DATA!F91='Intermediate Data'!$E$46,IF(OR($E$47=$C$27,$E$46=$B$4),DATA!A91,IF($G$47=DATA!D91,DATA!A91,"")),"")</f>
        <v>87</v>
      </c>
      <c r="B140" s="91">
        <f>IF($A140="","",DATA!CS91)</f>
        <v>70</v>
      </c>
      <c r="C140" s="91" t="str">
        <f>IF($A140="","",DATA!B91)</f>
        <v>Interior lighting fixtures</v>
      </c>
      <c r="D140" s="91">
        <f ca="1">IF($A140="","",OFFSET(DATA!$G91,0,($D$48*5)))</f>
        <v>-99</v>
      </c>
      <c r="E140" s="91">
        <f ca="1">IF($A140="","",OFFSET(DATA!$G91,0,($D$48*5)+1))</f>
        <v>-99</v>
      </c>
      <c r="F140" s="91">
        <f ca="1">IF($A140="","",OFFSET(DATA!$G91,0,($D$48*5)+2))</f>
        <v>-99</v>
      </c>
      <c r="G140" s="91">
        <f ca="1">IF($A140="","",OFFSET(DATA!$G91,0,($D$48*5)+3))</f>
        <v>-99</v>
      </c>
      <c r="H140" s="91">
        <f ca="1">IF($A140="","",OFFSET(DATA!$G91,0,($D$48*5)+4))</f>
        <v>-99</v>
      </c>
      <c r="I140" s="91">
        <f t="shared" ca="1" si="17"/>
        <v>-99</v>
      </c>
      <c r="J140" s="91" t="str">
        <f t="shared" ca="1" si="18"/>
        <v/>
      </c>
      <c r="K140" s="91">
        <f ca="1">IF($A140="","",OFFSET(DATA!$AF91,0,($D$48*5)))</f>
        <v>-99</v>
      </c>
      <c r="L140" s="91">
        <f ca="1">IF($A140="","",OFFSET(DATA!$AF91,0,($D$48*5)+1))</f>
        <v>-99</v>
      </c>
      <c r="M140" s="91">
        <f ca="1">IF($A140="","",OFFSET(DATA!$AF91,0,($D$48*5)+2))</f>
        <v>-99</v>
      </c>
      <c r="N140" s="91">
        <f ca="1">IF($A140="","",OFFSET(DATA!$AF91,0,($D$48*5)+3))</f>
        <v>-99</v>
      </c>
      <c r="O140" s="91">
        <f ca="1">IF($A140="","",OFFSET(DATA!$AF91,0,($D$48*5)+4))</f>
        <v>-99</v>
      </c>
      <c r="P140" s="91">
        <f t="shared" ca="1" si="19"/>
        <v>-99</v>
      </c>
      <c r="Q140" s="91" t="str">
        <f t="shared" ca="1" si="20"/>
        <v/>
      </c>
      <c r="R140" s="91">
        <f>IF($A140="","",DATA!BE91)</f>
        <v>-99</v>
      </c>
      <c r="S140" s="91">
        <f>IF($A140="","",DATA!BI91)</f>
        <v>-99</v>
      </c>
      <c r="T140" s="91">
        <f t="shared" ca="1" si="21"/>
        <v>-99</v>
      </c>
      <c r="U140" s="100">
        <f t="shared" ca="1" si="22"/>
        <v>-99.009899998600005</v>
      </c>
      <c r="V140" s="113">
        <f t="shared" ca="1" si="23"/>
        <v>-99.009899998609995</v>
      </c>
      <c r="W140" s="91">
        <f t="shared" ca="1" si="24"/>
        <v>86</v>
      </c>
      <c r="Y140" s="91" t="str">
        <f ca="1">IF($W140="","",IF(OFFSET(C$53,'Intermediate Data'!$W140,0)=-98,"Unknown",IF(OFFSET(C$53,'Intermediate Data'!$W140,0)=-99,"N/A",OFFSET(C$53,'Intermediate Data'!$W140,0))))</f>
        <v>Grow lights</v>
      </c>
      <c r="Z140" s="91" t="str">
        <f ca="1">IF($W140="","",IF(OFFSET(D$53,'Intermediate Data'!$W140,0)=-98,"N/A",IF(OFFSET(D$53,'Intermediate Data'!$W140,0)=-99,"N/A",OFFSET(D$53,'Intermediate Data'!$W140,0))))</f>
        <v>N/A</v>
      </c>
      <c r="AA140" s="91" t="str">
        <f ca="1">IF($W140="","",IF(OFFSET(E$53,'Intermediate Data'!$W140,0)=-98,"N/A",IF(OFFSET(E$53,'Intermediate Data'!$W140,0)=-99,"N/A",OFFSET(E$53,'Intermediate Data'!$W140,0))))</f>
        <v>N/A</v>
      </c>
      <c r="AB140" s="91" t="str">
        <f ca="1">IF($W140="","",IF(OFFSET(F$53,'Intermediate Data'!$W140,0)=-98,"N/A",IF(OFFSET(F$53,'Intermediate Data'!$W140,0)=-99,"N/A",OFFSET(F$53,'Intermediate Data'!$W140,0))))</f>
        <v>N/A</v>
      </c>
      <c r="AC140" s="91" t="str">
        <f ca="1">IF($W140="","",IF(OFFSET(G$53,'Intermediate Data'!$W140,0)=-98,"N/A",IF(OFFSET(G$53,'Intermediate Data'!$W140,0)=-99,"N/A",OFFSET(G$53,'Intermediate Data'!$W140,0))))</f>
        <v>N/A</v>
      </c>
      <c r="AD140" s="91" t="str">
        <f ca="1">IF($W140="","",IF(OFFSET(H$53,'Intermediate Data'!$W140,0)=-98,"N/A",IF(OFFSET(H$53,'Intermediate Data'!$W140,0)=-99,"N/A",OFFSET(H$53,'Intermediate Data'!$W140,0))))</f>
        <v>N/A</v>
      </c>
      <c r="AE140" s="91" t="str">
        <f ca="1">IF($W140="","",IF(OFFSET(I$53,'Intermediate Data'!$W140,0)=-98,"N/A",IF(OFFSET(I$53,'Intermediate Data'!$W140,0)=-99,"N/A",OFFSET(I$53,'Intermediate Data'!$W140,0))))</f>
        <v>N/A</v>
      </c>
      <c r="AF140" s="91" t="str">
        <f ca="1">IF($W140="","",IF(OFFSET(J$53,'Intermediate Data'!$W140,0)=-98,"N/A",IF(OFFSET(J$53,'Intermediate Data'!$W140,0)=-99,"N/A",OFFSET(J$53,'Intermediate Data'!$W140,0))))</f>
        <v/>
      </c>
      <c r="AG140" s="91" t="str">
        <f ca="1">IF($W140="","",IF(OFFSET(K$53,'Intermediate Data'!$W140,0)=-98,"N/A",IF(OFFSET(K$53,'Intermediate Data'!$W140,0)=-99,"N/A",OFFSET(K$53,'Intermediate Data'!$W140,0))))</f>
        <v>N/A</v>
      </c>
      <c r="AH140" s="91" t="str">
        <f ca="1">IF($W140="","",IF(OFFSET(L$53,'Intermediate Data'!$W140,0)=-98,"N/A",IF(OFFSET(L$53,'Intermediate Data'!$W140,0)=-99,"N/A",OFFSET(L$53,'Intermediate Data'!$W140,0))))</f>
        <v>N/A</v>
      </c>
      <c r="AI140" s="91" t="str">
        <f ca="1">IF($W140="","",IF(OFFSET(M$53,'Intermediate Data'!$W140,0)=-98,"N/A",IF(OFFSET(M$53,'Intermediate Data'!$W140,0)=-99,"N/A",OFFSET(M$53,'Intermediate Data'!$W140,0))))</f>
        <v>N/A</v>
      </c>
      <c r="AJ140" s="91" t="str">
        <f ca="1">IF($W140="","",IF(OFFSET(N$53,'Intermediate Data'!$W140,0)=-98,"N/A",IF(OFFSET(N$53,'Intermediate Data'!$W140,0)=-99,"N/A",OFFSET(N$53,'Intermediate Data'!$W140,0))))</f>
        <v>N/A</v>
      </c>
      <c r="AK140" s="91" t="str">
        <f ca="1">IF($W140="","",IF(OFFSET(O$53,'Intermediate Data'!$W140,0)=-98,"N/A",IF(OFFSET(O$53,'Intermediate Data'!$W140,0)=-99,"N/A",OFFSET(O$53,'Intermediate Data'!$W140,0))))</f>
        <v>N/A</v>
      </c>
      <c r="AL140" s="91" t="str">
        <f ca="1">IF($W140="","",IF(OFFSET(P$53,'Intermediate Data'!$W140,0)=-98,"N/A",IF(OFFSET(P$53,'Intermediate Data'!$W140,0)=-99,"N/A",OFFSET(P$53,'Intermediate Data'!$W140,0))))</f>
        <v>N/A</v>
      </c>
      <c r="AM140" s="91" t="str">
        <f ca="1">IF($W140="","",IF(OFFSET(Q$53,'Intermediate Data'!$W140,0)=-98,"N/A",IF(OFFSET(Q$53,'Intermediate Data'!$W140,0)=-99,"N/A",OFFSET(Q$53,'Intermediate Data'!$W140,0))))</f>
        <v/>
      </c>
      <c r="AN140" s="91" t="str">
        <f ca="1">IF($W140="","",IF(OFFSET(R$53,'Intermediate Data'!$W140,0)=-98,"Not published",IF(OFFSET(R$53,'Intermediate Data'!$W140,0)=-99,"No spec",OFFSET(R$53,'Intermediate Data'!$W140,0))))</f>
        <v>No spec</v>
      </c>
      <c r="AO140" s="91" t="str">
        <f ca="1">IF($W140="","",IF(OFFSET(S$53,'Intermediate Data'!$W140,0)=-98,"Unknown",IF(OFFSET(S$53,'Intermediate Data'!$W140,0)=-99,"No spec",OFFSET(S$53,'Intermediate Data'!$W140,0))))</f>
        <v>No spec</v>
      </c>
      <c r="AR140" s="113" t="str">
        <f>IF(AND(DATA!$F91='Intermediate Data'!$AV$46,DATA!$E91="Tier 1"),IF(OR($AU$47=0,$AU$46=1),DATA!A91,IF(AND($AU$47=1,INDEX('Intermediate Data'!$AV$25:$AV$42,MATCH(DATA!$B91,'Intermediate Data'!$AU$25:$AU$42,0))=TRUE),DATA!A91,"")),"")</f>
        <v/>
      </c>
      <c r="AS140" s="113" t="str">
        <f>IF($AR140="","",DATA!B91)</f>
        <v/>
      </c>
      <c r="AT140" s="113" t="str">
        <f>IF(OR($AR140="",DATA!BF91=""),"",DATA!BF91)</f>
        <v/>
      </c>
      <c r="AU140" s="113" t="str">
        <f>IF(OR($AR140="",DATA!BH91=""),"",DATA!BH91)</f>
        <v/>
      </c>
      <c r="AV140" s="113" t="str">
        <f>IF(OR($AR140="",DATA!BI91=""),"",DATA!BI91)</f>
        <v/>
      </c>
      <c r="AW140" s="113" t="str">
        <f>IF(OR($AR140="",DATA!BJ91=""),"",DATA!BJ91)</f>
        <v/>
      </c>
      <c r="AX140" s="113" t="str">
        <f>IF(OR($AR140="",DATA!BK91=""),"",DATA!BK91)</f>
        <v/>
      </c>
      <c r="AY140" s="113" t="str">
        <f>IF($AR140="","",DATA!BO91)</f>
        <v/>
      </c>
      <c r="AZ140" s="113" t="str">
        <f>IF($AR140="","",DATA!BP91)</f>
        <v/>
      </c>
      <c r="BA140" s="113" t="str">
        <f>IF($AR140="","",DATA!BQ91)</f>
        <v/>
      </c>
      <c r="BB140" s="113" t="str">
        <f>IF($AR140="","",DATA!BR91)</f>
        <v/>
      </c>
      <c r="BC140" s="113" t="str">
        <f>IF($AR140="","",DATA!BS91)</f>
        <v/>
      </c>
      <c r="BD140" s="113" t="str">
        <f>IF($AR140="","",DATA!BE91)</f>
        <v/>
      </c>
      <c r="BE140" s="113" t="str">
        <f>IF($AR140="","",DATA!CD91)</f>
        <v/>
      </c>
      <c r="BF140" s="113" t="str">
        <f>IF($AR140="","",DATA!CF91)</f>
        <v/>
      </c>
      <c r="BG140" s="113" t="str">
        <f>IF($AR140="","",DATA!CG91)</f>
        <v/>
      </c>
      <c r="BH140" s="113" t="str">
        <f>IF($AR140="","",DATA!CI91)</f>
        <v/>
      </c>
      <c r="BI140" s="113" t="str">
        <f>IF($AR140="","",DATA!CK91)</f>
        <v/>
      </c>
      <c r="BJ140" s="179" t="str">
        <f>IF($AR140="","",DATA!CL91)</f>
        <v/>
      </c>
      <c r="BK140" s="179" t="str">
        <f>IF($AR140="","",DATA!CN91)</f>
        <v/>
      </c>
      <c r="BL140" s="114" t="str">
        <f t="shared" si="25"/>
        <v/>
      </c>
      <c r="BM140" s="91" t="str">
        <f t="shared" ca="1" si="16"/>
        <v/>
      </c>
      <c r="BN140" s="100" t="str">
        <f t="shared" si="26"/>
        <v/>
      </c>
      <c r="BO140" s="91" t="str">
        <f t="shared" ca="1" si="27"/>
        <v/>
      </c>
      <c r="BP140" s="91" t="str">
        <f t="shared" ca="1" si="28"/>
        <v/>
      </c>
      <c r="BR140" s="91" t="str">
        <f ca="1">IF($BP140="","",IF(OFFSET(AS$53,'Intermediate Data'!$BP140,0)=-98,"Unknown",IF(OFFSET(AS$53,'Intermediate Data'!$BP140,0)=-99,"N/A",OFFSET(AS$53,'Intermediate Data'!$BP140,0))))</f>
        <v/>
      </c>
      <c r="BS140" s="91" t="str">
        <f ca="1">IF($BP140="","",IF(OFFSET(AT$53,'Intermediate Data'!$BP140,0)=-98,"Not collected",IF(OFFSET(AT$53,'Intermediate Data'!$BP140,0)=-99,"N/A",OFFSET(AT$53,'Intermediate Data'!$BP140,0))))</f>
        <v/>
      </c>
      <c r="BT140" s="91" t="str">
        <f ca="1">IF($BP140="","",IF(OFFSET(AU$53,'Intermediate Data'!$BP140,0)=-98,"Unknown",IF(OFFSET(AU$53,'Intermediate Data'!$BP140,0)=-99,"N/A",OFFSET(AU$53,'Intermediate Data'!$BP140,0))))</f>
        <v/>
      </c>
      <c r="BU140" s="127" t="str">
        <f ca="1">IF($BP140="","",IF(OFFSET(AV$53,'Intermediate Data'!$BP140,0)=-98,"Unknown",IF(OFFSET(AV$53,'Intermediate Data'!$BP140,0)=-99,"No spec",OFFSET(AV$53,'Intermediate Data'!$BP140,0))))</f>
        <v/>
      </c>
      <c r="BV140" s="127" t="str">
        <f ca="1">IF($BP140="","",IF(OFFSET(AW$53,'Intermediate Data'!$BP140,0)=-98,"Unknown",IF(OFFSET(AW$53,'Intermediate Data'!$BP140,0)=-99,"N/A",OFFSET(AW$53,'Intermediate Data'!$BP140,0))))</f>
        <v/>
      </c>
      <c r="BW140" s="91" t="str">
        <f ca="1">IF($BP140="","",IF(OFFSET(AX$53,'Intermediate Data'!$BP140,0)=-98,"Unknown",IF(OFFSET(AX$53,'Intermediate Data'!$BP140,0)=-99,"N/A",OFFSET(AX$53,'Intermediate Data'!$BP140,0))))</f>
        <v/>
      </c>
      <c r="BX140" s="91" t="str">
        <f ca="1">IF($BP140="","",IF(OFFSET(AY$53,'Intermediate Data'!$BP140,$AU$48)=-98,"Unknown",IF(OFFSET(AY$53,'Intermediate Data'!$BP140,$AU$48)=-99,"N/A",OFFSET(AY$53,'Intermediate Data'!$BP140,$AU$48))))</f>
        <v/>
      </c>
      <c r="BY140" s="91" t="str">
        <f ca="1">IF($BP140="","",IF(OFFSET(BD$53,'Intermediate Data'!$BP140,0)=-98,"Not published",IF(OFFSET(BD$53,'Intermediate Data'!$BP140,0)=-99,"No spec",OFFSET(BD$53,'Intermediate Data'!$BP140,0))))</f>
        <v/>
      </c>
      <c r="BZ140" s="115" t="str">
        <f ca="1">IF($BP140="","",IF(OFFSET(BE$53,'Intermediate Data'!$BP140,0)=-98,"Unknown",IF(OFFSET(BE$53,'Intermediate Data'!$BP140,0)=-99,"N/A",OFFSET(BE$53,'Intermediate Data'!$BP140,0))))</f>
        <v/>
      </c>
      <c r="CA140" s="115" t="str">
        <f ca="1">IF($BP140="","",IF(OFFSET(BF$53,'Intermediate Data'!$BP140,0)=-98,"Unknown",IF(OFFSET(BF$53,'Intermediate Data'!$BP140,0)=-99,"N/A",OFFSET(BF$53,'Intermediate Data'!$BP140,0))))</f>
        <v/>
      </c>
      <c r="CB140" s="115" t="str">
        <f ca="1">IF($BP140="","",IF(OFFSET(BG$53,'Intermediate Data'!$BP140,0)=-98,"Unknown",IF(OFFSET(BG$53,'Intermediate Data'!$BP140,0)=-99,"N/A",OFFSET(BG$53,'Intermediate Data'!$BP140,0))))</f>
        <v/>
      </c>
      <c r="CC140" s="115" t="str">
        <f ca="1">IF($BP140="","",IF(OFFSET(BH$53,'Intermediate Data'!$BP140,0)=-98,"Unknown",IF(OFFSET(BH$53,'Intermediate Data'!$BP140,0)=-99,"N/A",OFFSET(BH$53,'Intermediate Data'!$BP140,0))))</f>
        <v/>
      </c>
      <c r="CD140" s="115" t="str">
        <f ca="1">IF($BP140="","",IF(OFFSET(BI$53,'Intermediate Data'!$BP140,0)=-98,"Unknown",IF(OFFSET(BI$53,'Intermediate Data'!$BP140,0)=-99,"N/A",OFFSET(BI$53,'Intermediate Data'!$BP140,0))))</f>
        <v/>
      </c>
      <c r="CE140" s="115" t="str">
        <f ca="1">IF($BP140="","",IF(OFFSET(BJ$53,'Intermediate Data'!$BP140,0)=-98,"Unknown",IF(OFFSET(BJ$53,'Intermediate Data'!$BP140,0)=-99,"N/A",OFFSET(BJ$53,'Intermediate Data'!$BP140,0))))</f>
        <v/>
      </c>
      <c r="CF140" s="115" t="str">
        <f ca="1">IF($BP140="","",IF(OFFSET(BK$53,'Intermediate Data'!$BP140,0)=-98,"Unknown",IF(OFFSET(BK$53,'Intermediate Data'!$BP140,0)=-99,"N/A",OFFSET(BK$53,'Intermediate Data'!$BP140,0))))</f>
        <v/>
      </c>
      <c r="CG140" s="115" t="str">
        <f ca="1">IF($BP140="","",IF(OFFSET(BL$53,'Intermediate Data'!$BP140,0)=-98,"Unknown",IF(OFFSET(BL$53,'Intermediate Data'!$BP140,0)=-99,"N/A",OFFSET(BL$53,'Intermediate Data'!$BP140,0))))</f>
        <v/>
      </c>
    </row>
    <row r="141" spans="1:85" x14ac:dyDescent="0.2">
      <c r="A141" s="91">
        <f>IF(DATA!F92='Intermediate Data'!$E$46,IF(OR($E$47=$C$27,$E$46=$B$4),DATA!A92,IF($G$47=DATA!D92,DATA!A92,"")),"")</f>
        <v>88</v>
      </c>
      <c r="B141" s="91">
        <f>IF($A141="","",DATA!CS92)</f>
        <v>24</v>
      </c>
      <c r="C141" s="91" t="str">
        <f>IF($A141="","",DATA!B92)</f>
        <v>Task lamps</v>
      </c>
      <c r="D141" s="91">
        <f ca="1">IF($A141="","",OFFSET(DATA!$G92,0,($D$48*5)))</f>
        <v>-99</v>
      </c>
      <c r="E141" s="91">
        <f ca="1">IF($A141="","",OFFSET(DATA!$G92,0,($D$48*5)+1))</f>
        <v>-99</v>
      </c>
      <c r="F141" s="91">
        <f ca="1">IF($A141="","",OFFSET(DATA!$G92,0,($D$48*5)+2))</f>
        <v>-99</v>
      </c>
      <c r="G141" s="91">
        <f ca="1">IF($A141="","",OFFSET(DATA!$G92,0,($D$48*5)+3))</f>
        <v>-99</v>
      </c>
      <c r="H141" s="91">
        <f ca="1">IF($A141="","",OFFSET(DATA!$G92,0,($D$48*5)+4))</f>
        <v>-99</v>
      </c>
      <c r="I141" s="91">
        <f t="shared" ca="1" si="17"/>
        <v>-99</v>
      </c>
      <c r="J141" s="91" t="str">
        <f t="shared" ca="1" si="18"/>
        <v/>
      </c>
      <c r="K141" s="91">
        <f ca="1">IF($A141="","",OFFSET(DATA!$AF92,0,($D$48*5)))</f>
        <v>-99</v>
      </c>
      <c r="L141" s="91">
        <f ca="1">IF($A141="","",OFFSET(DATA!$AF92,0,($D$48*5)+1))</f>
        <v>-99</v>
      </c>
      <c r="M141" s="91">
        <f ca="1">IF($A141="","",OFFSET(DATA!$AF92,0,($D$48*5)+2))</f>
        <v>-99</v>
      </c>
      <c r="N141" s="91">
        <f ca="1">IF($A141="","",OFFSET(DATA!$AF92,0,($D$48*5)+3))</f>
        <v>-99</v>
      </c>
      <c r="O141" s="91">
        <f ca="1">IF($A141="","",OFFSET(DATA!$AF92,0,($D$48*5)+4))</f>
        <v>-99</v>
      </c>
      <c r="P141" s="91">
        <f t="shared" ca="1" si="19"/>
        <v>-99</v>
      </c>
      <c r="Q141" s="91" t="str">
        <f t="shared" ca="1" si="20"/>
        <v/>
      </c>
      <c r="R141" s="91">
        <f>IF($A141="","",DATA!BE92)</f>
        <v>-99</v>
      </c>
      <c r="S141" s="91">
        <f>IF($A141="","",DATA!BI92)</f>
        <v>-99</v>
      </c>
      <c r="T141" s="91">
        <f t="shared" ca="1" si="21"/>
        <v>-99</v>
      </c>
      <c r="U141" s="100">
        <f t="shared" ca="1" si="22"/>
        <v>-99.009899998590001</v>
      </c>
      <c r="V141" s="113">
        <f t="shared" ca="1" si="23"/>
        <v>-99.00989999862</v>
      </c>
      <c r="W141" s="91">
        <f t="shared" ca="1" si="24"/>
        <v>85</v>
      </c>
      <c r="Y141" s="91" t="str">
        <f ca="1">IF($W141="","",IF(OFFSET(C$53,'Intermediate Data'!$W141,0)=-98,"Unknown",IF(OFFSET(C$53,'Intermediate Data'!$W141,0)=-99,"N/A",OFFSET(C$53,'Intermediate Data'!$W141,0))))</f>
        <v>Exterior lighting fixtures</v>
      </c>
      <c r="Z141" s="91" t="str">
        <f ca="1">IF($W141="","",IF(OFFSET(D$53,'Intermediate Data'!$W141,0)=-98,"N/A",IF(OFFSET(D$53,'Intermediate Data'!$W141,0)=-99,"N/A",OFFSET(D$53,'Intermediate Data'!$W141,0))))</f>
        <v>N/A</v>
      </c>
      <c r="AA141" s="91" t="str">
        <f ca="1">IF($W141="","",IF(OFFSET(E$53,'Intermediate Data'!$W141,0)=-98,"N/A",IF(OFFSET(E$53,'Intermediate Data'!$W141,0)=-99,"N/A",OFFSET(E$53,'Intermediate Data'!$W141,0))))</f>
        <v>N/A</v>
      </c>
      <c r="AB141" s="91" t="str">
        <f ca="1">IF($W141="","",IF(OFFSET(F$53,'Intermediate Data'!$W141,0)=-98,"N/A",IF(OFFSET(F$53,'Intermediate Data'!$W141,0)=-99,"N/A",OFFSET(F$53,'Intermediate Data'!$W141,0))))</f>
        <v>N/A</v>
      </c>
      <c r="AC141" s="91" t="str">
        <f ca="1">IF($W141="","",IF(OFFSET(G$53,'Intermediate Data'!$W141,0)=-98,"N/A",IF(OFFSET(G$53,'Intermediate Data'!$W141,0)=-99,"N/A",OFFSET(G$53,'Intermediate Data'!$W141,0))))</f>
        <v>N/A</v>
      </c>
      <c r="AD141" s="91" t="str">
        <f ca="1">IF($W141="","",IF(OFFSET(H$53,'Intermediate Data'!$W141,0)=-98,"N/A",IF(OFFSET(H$53,'Intermediate Data'!$W141,0)=-99,"N/A",OFFSET(H$53,'Intermediate Data'!$W141,0))))</f>
        <v>N/A</v>
      </c>
      <c r="AE141" s="91" t="str">
        <f ca="1">IF($W141="","",IF(OFFSET(I$53,'Intermediate Data'!$W141,0)=-98,"N/A",IF(OFFSET(I$53,'Intermediate Data'!$W141,0)=-99,"N/A",OFFSET(I$53,'Intermediate Data'!$W141,0))))</f>
        <v>N/A</v>
      </c>
      <c r="AF141" s="91" t="str">
        <f ca="1">IF($W141="","",IF(OFFSET(J$53,'Intermediate Data'!$W141,0)=-98,"N/A",IF(OFFSET(J$53,'Intermediate Data'!$W141,0)=-99,"N/A",OFFSET(J$53,'Intermediate Data'!$W141,0))))</f>
        <v/>
      </c>
      <c r="AG141" s="91" t="str">
        <f ca="1">IF($W141="","",IF(OFFSET(K$53,'Intermediate Data'!$W141,0)=-98,"N/A",IF(OFFSET(K$53,'Intermediate Data'!$W141,0)=-99,"N/A",OFFSET(K$53,'Intermediate Data'!$W141,0))))</f>
        <v>N/A</v>
      </c>
      <c r="AH141" s="91" t="str">
        <f ca="1">IF($W141="","",IF(OFFSET(L$53,'Intermediate Data'!$W141,0)=-98,"N/A",IF(OFFSET(L$53,'Intermediate Data'!$W141,0)=-99,"N/A",OFFSET(L$53,'Intermediate Data'!$W141,0))))</f>
        <v>N/A</v>
      </c>
      <c r="AI141" s="91" t="str">
        <f ca="1">IF($W141="","",IF(OFFSET(M$53,'Intermediate Data'!$W141,0)=-98,"N/A",IF(OFFSET(M$53,'Intermediate Data'!$W141,0)=-99,"N/A",OFFSET(M$53,'Intermediate Data'!$W141,0))))</f>
        <v>N/A</v>
      </c>
      <c r="AJ141" s="91" t="str">
        <f ca="1">IF($W141="","",IF(OFFSET(N$53,'Intermediate Data'!$W141,0)=-98,"N/A",IF(OFFSET(N$53,'Intermediate Data'!$W141,0)=-99,"N/A",OFFSET(N$53,'Intermediate Data'!$W141,0))))</f>
        <v>N/A</v>
      </c>
      <c r="AK141" s="91" t="str">
        <f ca="1">IF($W141="","",IF(OFFSET(O$53,'Intermediate Data'!$W141,0)=-98,"N/A",IF(OFFSET(O$53,'Intermediate Data'!$W141,0)=-99,"N/A",OFFSET(O$53,'Intermediate Data'!$W141,0))))</f>
        <v>N/A</v>
      </c>
      <c r="AL141" s="91" t="str">
        <f ca="1">IF($W141="","",IF(OFFSET(P$53,'Intermediate Data'!$W141,0)=-98,"N/A",IF(OFFSET(P$53,'Intermediate Data'!$W141,0)=-99,"N/A",OFFSET(P$53,'Intermediate Data'!$W141,0))))</f>
        <v>N/A</v>
      </c>
      <c r="AM141" s="91" t="str">
        <f ca="1">IF($W141="","",IF(OFFSET(Q$53,'Intermediate Data'!$W141,0)=-98,"N/A",IF(OFFSET(Q$53,'Intermediate Data'!$W141,0)=-99,"N/A",OFFSET(Q$53,'Intermediate Data'!$W141,0))))</f>
        <v/>
      </c>
      <c r="AN141" s="91" t="str">
        <f ca="1">IF($W141="","",IF(OFFSET(R$53,'Intermediate Data'!$W141,0)=-98,"Not published",IF(OFFSET(R$53,'Intermediate Data'!$W141,0)=-99,"No spec",OFFSET(R$53,'Intermediate Data'!$W141,0))))</f>
        <v>No spec</v>
      </c>
      <c r="AO141" s="91" t="str">
        <f ca="1">IF($W141="","",IF(OFFSET(S$53,'Intermediate Data'!$W141,0)=-98,"Unknown",IF(OFFSET(S$53,'Intermediate Data'!$W141,0)=-99,"No spec",OFFSET(S$53,'Intermediate Data'!$W141,0))))</f>
        <v>No spec</v>
      </c>
      <c r="AR141" s="113" t="str">
        <f>IF(AND(DATA!$F92='Intermediate Data'!$AV$46,DATA!$E92="Tier 1"),IF(OR($AU$47=0,$AU$46=1),DATA!A92,IF(AND($AU$47=1,INDEX('Intermediate Data'!$AV$25:$AV$42,MATCH(DATA!$B92,'Intermediate Data'!$AU$25:$AU$42,0))=TRUE),DATA!A92,"")),"")</f>
        <v/>
      </c>
      <c r="AS141" s="113" t="str">
        <f>IF($AR141="","",DATA!B92)</f>
        <v/>
      </c>
      <c r="AT141" s="113" t="str">
        <f>IF(OR($AR141="",DATA!BF92=""),"",DATA!BF92)</f>
        <v/>
      </c>
      <c r="AU141" s="113" t="str">
        <f>IF(OR($AR141="",DATA!BH92=""),"",DATA!BH92)</f>
        <v/>
      </c>
      <c r="AV141" s="113" t="str">
        <f>IF(OR($AR141="",DATA!BI92=""),"",DATA!BI92)</f>
        <v/>
      </c>
      <c r="AW141" s="113" t="str">
        <f>IF(OR($AR141="",DATA!BJ92=""),"",DATA!BJ92)</f>
        <v/>
      </c>
      <c r="AX141" s="113" t="str">
        <f>IF(OR($AR141="",DATA!BK92=""),"",DATA!BK92)</f>
        <v/>
      </c>
      <c r="AY141" s="113" t="str">
        <f>IF($AR141="","",DATA!BO92)</f>
        <v/>
      </c>
      <c r="AZ141" s="113" t="str">
        <f>IF($AR141="","",DATA!BP92)</f>
        <v/>
      </c>
      <c r="BA141" s="113" t="str">
        <f>IF($AR141="","",DATA!BQ92)</f>
        <v/>
      </c>
      <c r="BB141" s="113" t="str">
        <f>IF($AR141="","",DATA!BR92)</f>
        <v/>
      </c>
      <c r="BC141" s="113" t="str">
        <f>IF($AR141="","",DATA!BS92)</f>
        <v/>
      </c>
      <c r="BD141" s="113" t="str">
        <f>IF($AR141="","",DATA!BE92)</f>
        <v/>
      </c>
      <c r="BE141" s="113" t="str">
        <f>IF($AR141="","",DATA!CD92)</f>
        <v/>
      </c>
      <c r="BF141" s="113" t="str">
        <f>IF($AR141="","",DATA!CF92)</f>
        <v/>
      </c>
      <c r="BG141" s="113" t="str">
        <f>IF($AR141="","",DATA!CG92)</f>
        <v/>
      </c>
      <c r="BH141" s="113" t="str">
        <f>IF($AR141="","",DATA!CI92)</f>
        <v/>
      </c>
      <c r="BI141" s="113" t="str">
        <f>IF($AR141="","",DATA!CK92)</f>
        <v/>
      </c>
      <c r="BJ141" s="179" t="str">
        <f>IF($AR141="","",DATA!CL92)</f>
        <v/>
      </c>
      <c r="BK141" s="179" t="str">
        <f>IF($AR141="","",DATA!CN92)</f>
        <v/>
      </c>
      <c r="BL141" s="114" t="str">
        <f t="shared" si="25"/>
        <v/>
      </c>
      <c r="BM141" s="91" t="str">
        <f t="shared" ca="1" si="16"/>
        <v/>
      </c>
      <c r="BN141" s="100" t="str">
        <f t="shared" si="26"/>
        <v/>
      </c>
      <c r="BO141" s="91" t="str">
        <f t="shared" ca="1" si="27"/>
        <v/>
      </c>
      <c r="BP141" s="91" t="str">
        <f t="shared" ca="1" si="28"/>
        <v/>
      </c>
      <c r="BR141" s="91" t="str">
        <f ca="1">IF($BP141="","",IF(OFFSET(AS$53,'Intermediate Data'!$BP141,0)=-98,"Unknown",IF(OFFSET(AS$53,'Intermediate Data'!$BP141,0)=-99,"N/A",OFFSET(AS$53,'Intermediate Data'!$BP141,0))))</f>
        <v/>
      </c>
      <c r="BS141" s="91" t="str">
        <f ca="1">IF($BP141="","",IF(OFFSET(AT$53,'Intermediate Data'!$BP141,0)=-98,"Not collected",IF(OFFSET(AT$53,'Intermediate Data'!$BP141,0)=-99,"N/A",OFFSET(AT$53,'Intermediate Data'!$BP141,0))))</f>
        <v/>
      </c>
      <c r="BT141" s="91" t="str">
        <f ca="1">IF($BP141="","",IF(OFFSET(AU$53,'Intermediate Data'!$BP141,0)=-98,"Unknown",IF(OFFSET(AU$53,'Intermediate Data'!$BP141,0)=-99,"N/A",OFFSET(AU$53,'Intermediate Data'!$BP141,0))))</f>
        <v/>
      </c>
      <c r="BU141" s="127" t="str">
        <f ca="1">IF($BP141="","",IF(OFFSET(AV$53,'Intermediate Data'!$BP141,0)=-98,"Unknown",IF(OFFSET(AV$53,'Intermediate Data'!$BP141,0)=-99,"No spec",OFFSET(AV$53,'Intermediate Data'!$BP141,0))))</f>
        <v/>
      </c>
      <c r="BV141" s="127" t="str">
        <f ca="1">IF($BP141="","",IF(OFFSET(AW$53,'Intermediate Data'!$BP141,0)=-98,"Unknown",IF(OFFSET(AW$53,'Intermediate Data'!$BP141,0)=-99,"N/A",OFFSET(AW$53,'Intermediate Data'!$BP141,0))))</f>
        <v/>
      </c>
      <c r="BW141" s="91" t="str">
        <f ca="1">IF($BP141="","",IF(OFFSET(AX$53,'Intermediate Data'!$BP141,0)=-98,"Unknown",IF(OFFSET(AX$53,'Intermediate Data'!$BP141,0)=-99,"N/A",OFFSET(AX$53,'Intermediate Data'!$BP141,0))))</f>
        <v/>
      </c>
      <c r="BX141" s="91" t="str">
        <f ca="1">IF($BP141="","",IF(OFFSET(AY$53,'Intermediate Data'!$BP141,$AU$48)=-98,"Unknown",IF(OFFSET(AY$53,'Intermediate Data'!$BP141,$AU$48)=-99,"N/A",OFFSET(AY$53,'Intermediate Data'!$BP141,$AU$48))))</f>
        <v/>
      </c>
      <c r="BY141" s="91" t="str">
        <f ca="1">IF($BP141="","",IF(OFFSET(BD$53,'Intermediate Data'!$BP141,0)=-98,"Not published",IF(OFFSET(BD$53,'Intermediate Data'!$BP141,0)=-99,"No spec",OFFSET(BD$53,'Intermediate Data'!$BP141,0))))</f>
        <v/>
      </c>
      <c r="BZ141" s="115" t="str">
        <f ca="1">IF($BP141="","",IF(OFFSET(BE$53,'Intermediate Data'!$BP141,0)=-98,"Unknown",IF(OFFSET(BE$53,'Intermediate Data'!$BP141,0)=-99,"N/A",OFFSET(BE$53,'Intermediate Data'!$BP141,0))))</f>
        <v/>
      </c>
      <c r="CA141" s="115" t="str">
        <f ca="1">IF($BP141="","",IF(OFFSET(BF$53,'Intermediate Data'!$BP141,0)=-98,"Unknown",IF(OFFSET(BF$53,'Intermediate Data'!$BP141,0)=-99,"N/A",OFFSET(BF$53,'Intermediate Data'!$BP141,0))))</f>
        <v/>
      </c>
      <c r="CB141" s="115" t="str">
        <f ca="1">IF($BP141="","",IF(OFFSET(BG$53,'Intermediate Data'!$BP141,0)=-98,"Unknown",IF(OFFSET(BG$53,'Intermediate Data'!$BP141,0)=-99,"N/A",OFFSET(BG$53,'Intermediate Data'!$BP141,0))))</f>
        <v/>
      </c>
      <c r="CC141" s="115" t="str">
        <f ca="1">IF($BP141="","",IF(OFFSET(BH$53,'Intermediate Data'!$BP141,0)=-98,"Unknown",IF(OFFSET(BH$53,'Intermediate Data'!$BP141,0)=-99,"N/A",OFFSET(BH$53,'Intermediate Data'!$BP141,0))))</f>
        <v/>
      </c>
      <c r="CD141" s="115" t="str">
        <f ca="1">IF($BP141="","",IF(OFFSET(BI$53,'Intermediate Data'!$BP141,0)=-98,"Unknown",IF(OFFSET(BI$53,'Intermediate Data'!$BP141,0)=-99,"N/A",OFFSET(BI$53,'Intermediate Data'!$BP141,0))))</f>
        <v/>
      </c>
      <c r="CE141" s="115" t="str">
        <f ca="1">IF($BP141="","",IF(OFFSET(BJ$53,'Intermediate Data'!$BP141,0)=-98,"Unknown",IF(OFFSET(BJ$53,'Intermediate Data'!$BP141,0)=-99,"N/A",OFFSET(BJ$53,'Intermediate Data'!$BP141,0))))</f>
        <v/>
      </c>
      <c r="CF141" s="115" t="str">
        <f ca="1">IF($BP141="","",IF(OFFSET(BK$53,'Intermediate Data'!$BP141,0)=-98,"Unknown",IF(OFFSET(BK$53,'Intermediate Data'!$BP141,0)=-99,"N/A",OFFSET(BK$53,'Intermediate Data'!$BP141,0))))</f>
        <v/>
      </c>
      <c r="CG141" s="115" t="str">
        <f ca="1">IF($BP141="","",IF(OFFSET(BL$53,'Intermediate Data'!$BP141,0)=-98,"Unknown",IF(OFFSET(BL$53,'Intermediate Data'!$BP141,0)=-99,"N/A",OFFSET(BL$53,'Intermediate Data'!$BP141,0))))</f>
        <v/>
      </c>
    </row>
    <row r="142" spans="1:85" x14ac:dyDescent="0.2">
      <c r="A142" s="91">
        <f>IF(DATA!F93='Intermediate Data'!$E$46,IF(OR($E$47=$C$27,$E$46=$B$4),DATA!A93,IF($G$47=DATA!D93,DATA!A93,"")),"")</f>
        <v>89</v>
      </c>
      <c r="B142" s="91">
        <f>IF($A142="","",DATA!CS93)</f>
        <v>136</v>
      </c>
      <c r="C142" s="91" t="str">
        <f>IF($A142="","",DATA!B93)</f>
        <v>Answering machine</v>
      </c>
      <c r="D142" s="91">
        <f ca="1">IF($A142="","",OFFSET(DATA!$G93,0,($D$48*5)))</f>
        <v>-99</v>
      </c>
      <c r="E142" s="91">
        <f ca="1">IF($A142="","",OFFSET(DATA!$G93,0,($D$48*5)+1))</f>
        <v>0.72864689377722924</v>
      </c>
      <c r="F142" s="91">
        <f ca="1">IF($A142="","",OFFSET(DATA!$G93,0,($D$48*5)+2))</f>
        <v>-99</v>
      </c>
      <c r="G142" s="91">
        <f ca="1">IF($A142="","",OFFSET(DATA!$G93,0,($D$48*5)+3))</f>
        <v>0.6167469195524049</v>
      </c>
      <c r="H142" s="91">
        <f ca="1">IF($A142="","",OFFSET(DATA!$G93,0,($D$48*5)+4))</f>
        <v>-99</v>
      </c>
      <c r="I142" s="91">
        <f t="shared" ca="1" si="17"/>
        <v>0.6167469195524049</v>
      </c>
      <c r="J142" s="91" t="str">
        <f t="shared" ca="1" si="18"/>
        <v>RASS</v>
      </c>
      <c r="K142" s="91">
        <f ca="1">IF($A142="","",OFFSET(DATA!$AF93,0,($D$48*5)))</f>
        <v>-99</v>
      </c>
      <c r="L142" s="91">
        <f ca="1">IF($A142="","",OFFSET(DATA!$AF93,0,($D$48*5)+1))</f>
        <v>0.78001844147529265</v>
      </c>
      <c r="M142" s="91">
        <f ca="1">IF($A142="","",OFFSET(DATA!$AF93,0,($D$48*5)+2))</f>
        <v>-99</v>
      </c>
      <c r="N142" s="91">
        <f ca="1">IF($A142="","",OFFSET(DATA!$AF93,0,($D$48*5)+3))</f>
        <v>0.65010093525948076</v>
      </c>
      <c r="O142" s="91">
        <f ca="1">IF($A142="","",OFFSET(DATA!$AF93,0,($D$48*5)+4))</f>
        <v>-99</v>
      </c>
      <c r="P142" s="91">
        <f t="shared" ca="1" si="19"/>
        <v>0.65010093525948076</v>
      </c>
      <c r="Q142" s="91" t="str">
        <f t="shared" ca="1" si="20"/>
        <v>RASS</v>
      </c>
      <c r="R142" s="91">
        <f>IF($A142="","",DATA!BE93)</f>
        <v>-99</v>
      </c>
      <c r="S142" s="91">
        <f>IF($A142="","",DATA!BI93)</f>
        <v>-99</v>
      </c>
      <c r="T142" s="91">
        <f t="shared" ca="1" si="21"/>
        <v>0.6167469195524049</v>
      </c>
      <c r="U142" s="100">
        <f t="shared" ca="1" si="22"/>
        <v>0.61183084357350104</v>
      </c>
      <c r="V142" s="113">
        <f t="shared" ca="1" si="23"/>
        <v>-99.009899998630004</v>
      </c>
      <c r="W142" s="91">
        <f t="shared" ca="1" si="24"/>
        <v>84</v>
      </c>
      <c r="Y142" s="91" t="str">
        <f ca="1">IF($W142="","",IF(OFFSET(C$53,'Intermediate Data'!$W142,0)=-98,"Unknown",IF(OFFSET(C$53,'Intermediate Data'!$W142,0)=-99,"N/A",OFFSET(C$53,'Intermediate Data'!$W142,0))))</f>
        <v>Decorative lighting</v>
      </c>
      <c r="Z142" s="91" t="str">
        <f ca="1">IF($W142="","",IF(OFFSET(D$53,'Intermediate Data'!$W142,0)=-98,"N/A",IF(OFFSET(D$53,'Intermediate Data'!$W142,0)=-99,"N/A",OFFSET(D$53,'Intermediate Data'!$W142,0))))</f>
        <v>N/A</v>
      </c>
      <c r="AA142" s="91" t="str">
        <f ca="1">IF($W142="","",IF(OFFSET(E$53,'Intermediate Data'!$W142,0)=-98,"N/A",IF(OFFSET(E$53,'Intermediate Data'!$W142,0)=-99,"N/A",OFFSET(E$53,'Intermediate Data'!$W142,0))))</f>
        <v>N/A</v>
      </c>
      <c r="AB142" s="91" t="str">
        <f ca="1">IF($W142="","",IF(OFFSET(F$53,'Intermediate Data'!$W142,0)=-98,"N/A",IF(OFFSET(F$53,'Intermediate Data'!$W142,0)=-99,"N/A",OFFSET(F$53,'Intermediate Data'!$W142,0))))</f>
        <v>N/A</v>
      </c>
      <c r="AC142" s="91" t="str">
        <f ca="1">IF($W142="","",IF(OFFSET(G$53,'Intermediate Data'!$W142,0)=-98,"N/A",IF(OFFSET(G$53,'Intermediate Data'!$W142,0)=-99,"N/A",OFFSET(G$53,'Intermediate Data'!$W142,0))))</f>
        <v>N/A</v>
      </c>
      <c r="AD142" s="91" t="str">
        <f ca="1">IF($W142="","",IF(OFFSET(H$53,'Intermediate Data'!$W142,0)=-98,"N/A",IF(OFFSET(H$53,'Intermediate Data'!$W142,0)=-99,"N/A",OFFSET(H$53,'Intermediate Data'!$W142,0))))</f>
        <v>N/A</v>
      </c>
      <c r="AE142" s="91" t="str">
        <f ca="1">IF($W142="","",IF(OFFSET(I$53,'Intermediate Data'!$W142,0)=-98,"N/A",IF(OFFSET(I$53,'Intermediate Data'!$W142,0)=-99,"N/A",OFFSET(I$53,'Intermediate Data'!$W142,0))))</f>
        <v>N/A</v>
      </c>
      <c r="AF142" s="91" t="str">
        <f ca="1">IF($W142="","",IF(OFFSET(J$53,'Intermediate Data'!$W142,0)=-98,"N/A",IF(OFFSET(J$53,'Intermediate Data'!$W142,0)=-99,"N/A",OFFSET(J$53,'Intermediate Data'!$W142,0))))</f>
        <v/>
      </c>
      <c r="AG142" s="91" t="str">
        <f ca="1">IF($W142="","",IF(OFFSET(K$53,'Intermediate Data'!$W142,0)=-98,"N/A",IF(OFFSET(K$53,'Intermediate Data'!$W142,0)=-99,"N/A",OFFSET(K$53,'Intermediate Data'!$W142,0))))</f>
        <v>N/A</v>
      </c>
      <c r="AH142" s="91" t="str">
        <f ca="1">IF($W142="","",IF(OFFSET(L$53,'Intermediate Data'!$W142,0)=-98,"N/A",IF(OFFSET(L$53,'Intermediate Data'!$W142,0)=-99,"N/A",OFFSET(L$53,'Intermediate Data'!$W142,0))))</f>
        <v>N/A</v>
      </c>
      <c r="AI142" s="91" t="str">
        <f ca="1">IF($W142="","",IF(OFFSET(M$53,'Intermediate Data'!$W142,0)=-98,"N/A",IF(OFFSET(M$53,'Intermediate Data'!$W142,0)=-99,"N/A",OFFSET(M$53,'Intermediate Data'!$W142,0))))</f>
        <v>N/A</v>
      </c>
      <c r="AJ142" s="91" t="str">
        <f ca="1">IF($W142="","",IF(OFFSET(N$53,'Intermediate Data'!$W142,0)=-98,"N/A",IF(OFFSET(N$53,'Intermediate Data'!$W142,0)=-99,"N/A",OFFSET(N$53,'Intermediate Data'!$W142,0))))</f>
        <v>N/A</v>
      </c>
      <c r="AK142" s="91" t="str">
        <f ca="1">IF($W142="","",IF(OFFSET(O$53,'Intermediate Data'!$W142,0)=-98,"N/A",IF(OFFSET(O$53,'Intermediate Data'!$W142,0)=-99,"N/A",OFFSET(O$53,'Intermediate Data'!$W142,0))))</f>
        <v>N/A</v>
      </c>
      <c r="AL142" s="91" t="str">
        <f ca="1">IF($W142="","",IF(OFFSET(P$53,'Intermediate Data'!$W142,0)=-98,"N/A",IF(OFFSET(P$53,'Intermediate Data'!$W142,0)=-99,"N/A",OFFSET(P$53,'Intermediate Data'!$W142,0))))</f>
        <v>N/A</v>
      </c>
      <c r="AM142" s="91" t="str">
        <f ca="1">IF($W142="","",IF(OFFSET(Q$53,'Intermediate Data'!$W142,0)=-98,"N/A",IF(OFFSET(Q$53,'Intermediate Data'!$W142,0)=-99,"N/A",OFFSET(Q$53,'Intermediate Data'!$W142,0))))</f>
        <v/>
      </c>
      <c r="AN142" s="91" t="str">
        <f ca="1">IF($W142="","",IF(OFFSET(R$53,'Intermediate Data'!$W142,0)=-98,"Not published",IF(OFFSET(R$53,'Intermediate Data'!$W142,0)=-99,"No spec",OFFSET(R$53,'Intermediate Data'!$W142,0))))</f>
        <v>No spec</v>
      </c>
      <c r="AO142" s="91" t="str">
        <f ca="1">IF($W142="","",IF(OFFSET(S$53,'Intermediate Data'!$W142,0)=-98,"Unknown",IF(OFFSET(S$53,'Intermediate Data'!$W142,0)=-99,"No spec",OFFSET(S$53,'Intermediate Data'!$W142,0))))</f>
        <v>No spec</v>
      </c>
      <c r="AR142" s="113" t="str">
        <f>IF(AND(DATA!$F93='Intermediate Data'!$AV$46,DATA!$E93="Tier 1"),IF(OR($AU$47=0,$AU$46=1),DATA!A93,IF(AND($AU$47=1,INDEX('Intermediate Data'!$AV$25:$AV$42,MATCH(DATA!$B93,'Intermediate Data'!$AU$25:$AU$42,0))=TRUE),DATA!A93,"")),"")</f>
        <v/>
      </c>
      <c r="AS142" s="113" t="str">
        <f>IF($AR142="","",DATA!B93)</f>
        <v/>
      </c>
      <c r="AT142" s="113" t="str">
        <f>IF(OR($AR142="",DATA!BF93=""),"",DATA!BF93)</f>
        <v/>
      </c>
      <c r="AU142" s="113" t="str">
        <f>IF(OR($AR142="",DATA!BH93=""),"",DATA!BH93)</f>
        <v/>
      </c>
      <c r="AV142" s="113" t="str">
        <f>IF(OR($AR142="",DATA!BI93=""),"",DATA!BI93)</f>
        <v/>
      </c>
      <c r="AW142" s="113" t="str">
        <f>IF(OR($AR142="",DATA!BJ93=""),"",DATA!BJ93)</f>
        <v/>
      </c>
      <c r="AX142" s="113" t="str">
        <f>IF(OR($AR142="",DATA!BK93=""),"",DATA!BK93)</f>
        <v/>
      </c>
      <c r="AY142" s="113" t="str">
        <f>IF($AR142="","",DATA!BO93)</f>
        <v/>
      </c>
      <c r="AZ142" s="113" t="str">
        <f>IF($AR142="","",DATA!BP93)</f>
        <v/>
      </c>
      <c r="BA142" s="113" t="str">
        <f>IF($AR142="","",DATA!BQ93)</f>
        <v/>
      </c>
      <c r="BB142" s="113" t="str">
        <f>IF($AR142="","",DATA!BR93)</f>
        <v/>
      </c>
      <c r="BC142" s="113" t="str">
        <f>IF($AR142="","",DATA!BS93)</f>
        <v/>
      </c>
      <c r="BD142" s="113" t="str">
        <f>IF($AR142="","",DATA!BE93)</f>
        <v/>
      </c>
      <c r="BE142" s="113" t="str">
        <f>IF($AR142="","",DATA!CD93)</f>
        <v/>
      </c>
      <c r="BF142" s="113" t="str">
        <f>IF($AR142="","",DATA!CF93)</f>
        <v/>
      </c>
      <c r="BG142" s="113" t="str">
        <f>IF($AR142="","",DATA!CG93)</f>
        <v/>
      </c>
      <c r="BH142" s="113" t="str">
        <f>IF($AR142="","",DATA!CI93)</f>
        <v/>
      </c>
      <c r="BI142" s="113" t="str">
        <f>IF($AR142="","",DATA!CK93)</f>
        <v/>
      </c>
      <c r="BJ142" s="179" t="str">
        <f>IF($AR142="","",DATA!CL93)</f>
        <v/>
      </c>
      <c r="BK142" s="179" t="str">
        <f>IF($AR142="","",DATA!CN93)</f>
        <v/>
      </c>
      <c r="BL142" s="114" t="str">
        <f t="shared" si="25"/>
        <v/>
      </c>
      <c r="BM142" s="91" t="str">
        <f t="shared" ca="1" si="16"/>
        <v/>
      </c>
      <c r="BN142" s="100" t="str">
        <f t="shared" si="26"/>
        <v/>
      </c>
      <c r="BO142" s="91" t="str">
        <f t="shared" ca="1" si="27"/>
        <v/>
      </c>
      <c r="BP142" s="91" t="str">
        <f t="shared" ca="1" si="28"/>
        <v/>
      </c>
      <c r="BR142" s="91" t="str">
        <f ca="1">IF($BP142="","",IF(OFFSET(AS$53,'Intermediate Data'!$BP142,0)=-98,"Unknown",IF(OFFSET(AS$53,'Intermediate Data'!$BP142,0)=-99,"N/A",OFFSET(AS$53,'Intermediate Data'!$BP142,0))))</f>
        <v/>
      </c>
      <c r="BS142" s="91" t="str">
        <f ca="1">IF($BP142="","",IF(OFFSET(AT$53,'Intermediate Data'!$BP142,0)=-98,"Not collected",IF(OFFSET(AT$53,'Intermediate Data'!$BP142,0)=-99,"N/A",OFFSET(AT$53,'Intermediate Data'!$BP142,0))))</f>
        <v/>
      </c>
      <c r="BT142" s="91" t="str">
        <f ca="1">IF($BP142="","",IF(OFFSET(AU$53,'Intermediate Data'!$BP142,0)=-98,"Unknown",IF(OFFSET(AU$53,'Intermediate Data'!$BP142,0)=-99,"N/A",OFFSET(AU$53,'Intermediate Data'!$BP142,0))))</f>
        <v/>
      </c>
      <c r="BU142" s="127" t="str">
        <f ca="1">IF($BP142="","",IF(OFFSET(AV$53,'Intermediate Data'!$BP142,0)=-98,"Unknown",IF(OFFSET(AV$53,'Intermediate Data'!$BP142,0)=-99,"No spec",OFFSET(AV$53,'Intermediate Data'!$BP142,0))))</f>
        <v/>
      </c>
      <c r="BV142" s="127" t="str">
        <f ca="1">IF($BP142="","",IF(OFFSET(AW$53,'Intermediate Data'!$BP142,0)=-98,"Unknown",IF(OFFSET(AW$53,'Intermediate Data'!$BP142,0)=-99,"N/A",OFFSET(AW$53,'Intermediate Data'!$BP142,0))))</f>
        <v/>
      </c>
      <c r="BW142" s="91" t="str">
        <f ca="1">IF($BP142="","",IF(OFFSET(AX$53,'Intermediate Data'!$BP142,0)=-98,"Unknown",IF(OFFSET(AX$53,'Intermediate Data'!$BP142,0)=-99,"N/A",OFFSET(AX$53,'Intermediate Data'!$BP142,0))))</f>
        <v/>
      </c>
      <c r="BX142" s="91" t="str">
        <f ca="1">IF($BP142="","",IF(OFFSET(AY$53,'Intermediate Data'!$BP142,$AU$48)=-98,"Unknown",IF(OFFSET(AY$53,'Intermediate Data'!$BP142,$AU$48)=-99,"N/A",OFFSET(AY$53,'Intermediate Data'!$BP142,$AU$48))))</f>
        <v/>
      </c>
      <c r="BY142" s="91" t="str">
        <f ca="1">IF($BP142="","",IF(OFFSET(BD$53,'Intermediate Data'!$BP142,0)=-98,"Not published",IF(OFFSET(BD$53,'Intermediate Data'!$BP142,0)=-99,"No spec",OFFSET(BD$53,'Intermediate Data'!$BP142,0))))</f>
        <v/>
      </c>
      <c r="BZ142" s="115" t="str">
        <f ca="1">IF($BP142="","",IF(OFFSET(BE$53,'Intermediate Data'!$BP142,0)=-98,"Unknown",IF(OFFSET(BE$53,'Intermediate Data'!$BP142,0)=-99,"N/A",OFFSET(BE$53,'Intermediate Data'!$BP142,0))))</f>
        <v/>
      </c>
      <c r="CA142" s="115" t="str">
        <f ca="1">IF($BP142="","",IF(OFFSET(BF$53,'Intermediate Data'!$BP142,0)=-98,"Unknown",IF(OFFSET(BF$53,'Intermediate Data'!$BP142,0)=-99,"N/A",OFFSET(BF$53,'Intermediate Data'!$BP142,0))))</f>
        <v/>
      </c>
      <c r="CB142" s="115" t="str">
        <f ca="1">IF($BP142="","",IF(OFFSET(BG$53,'Intermediate Data'!$BP142,0)=-98,"Unknown",IF(OFFSET(BG$53,'Intermediate Data'!$BP142,0)=-99,"N/A",OFFSET(BG$53,'Intermediate Data'!$BP142,0))))</f>
        <v/>
      </c>
      <c r="CC142" s="115" t="str">
        <f ca="1">IF($BP142="","",IF(OFFSET(BH$53,'Intermediate Data'!$BP142,0)=-98,"Unknown",IF(OFFSET(BH$53,'Intermediate Data'!$BP142,0)=-99,"N/A",OFFSET(BH$53,'Intermediate Data'!$BP142,0))))</f>
        <v/>
      </c>
      <c r="CD142" s="115" t="str">
        <f ca="1">IF($BP142="","",IF(OFFSET(BI$53,'Intermediate Data'!$BP142,0)=-98,"Unknown",IF(OFFSET(BI$53,'Intermediate Data'!$BP142,0)=-99,"N/A",OFFSET(BI$53,'Intermediate Data'!$BP142,0))))</f>
        <v/>
      </c>
      <c r="CE142" s="115" t="str">
        <f ca="1">IF($BP142="","",IF(OFFSET(BJ$53,'Intermediate Data'!$BP142,0)=-98,"Unknown",IF(OFFSET(BJ$53,'Intermediate Data'!$BP142,0)=-99,"N/A",OFFSET(BJ$53,'Intermediate Data'!$BP142,0))))</f>
        <v/>
      </c>
      <c r="CF142" s="115" t="str">
        <f ca="1">IF($BP142="","",IF(OFFSET(BK$53,'Intermediate Data'!$BP142,0)=-98,"Unknown",IF(OFFSET(BK$53,'Intermediate Data'!$BP142,0)=-99,"N/A",OFFSET(BK$53,'Intermediate Data'!$BP142,0))))</f>
        <v/>
      </c>
      <c r="CG142" s="115" t="str">
        <f ca="1">IF($BP142="","",IF(OFFSET(BL$53,'Intermediate Data'!$BP142,0)=-98,"Unknown",IF(OFFSET(BL$53,'Intermediate Data'!$BP142,0)=-99,"N/A",OFFSET(BL$53,'Intermediate Data'!$BP142,0))))</f>
        <v/>
      </c>
    </row>
    <row r="143" spans="1:85" x14ac:dyDescent="0.2">
      <c r="A143" s="91">
        <f>IF(DATA!F94='Intermediate Data'!$E$46,IF(OR($E$47=$C$27,$E$46=$B$4),DATA!A94,IF($G$47=DATA!D94,DATA!A94,"")),"")</f>
        <v>90</v>
      </c>
      <c r="B143" s="91">
        <f>IF($A143="","",DATA!CS94)</f>
        <v>113</v>
      </c>
      <c r="C143" s="91" t="str">
        <f>IF($A143="","",DATA!B94)</f>
        <v>Copier</v>
      </c>
      <c r="D143" s="91">
        <f ca="1">IF($A143="","",OFFSET(DATA!$G94,0,($D$48*5)))</f>
        <v>-99</v>
      </c>
      <c r="E143" s="91">
        <f ca="1">IF($A143="","",OFFSET(DATA!$G94,0,($D$48*5)+1))</f>
        <v>0.110102559030024</v>
      </c>
      <c r="F143" s="91">
        <f ca="1">IF($A143="","",OFFSET(DATA!$G94,0,($D$48*5)+2))</f>
        <v>-99</v>
      </c>
      <c r="G143" s="91">
        <f ca="1">IF($A143="","",OFFSET(DATA!$G94,0,($D$48*5)+3))</f>
        <v>0.11008543765353025</v>
      </c>
      <c r="H143" s="91">
        <f ca="1">IF($A143="","",OFFSET(DATA!$G94,0,($D$48*5)+4))</f>
        <v>-99</v>
      </c>
      <c r="I143" s="91">
        <f t="shared" ca="1" si="17"/>
        <v>0.11008543765353025</v>
      </c>
      <c r="J143" s="91" t="str">
        <f t="shared" ca="1" si="18"/>
        <v>RASS</v>
      </c>
      <c r="K143" s="91">
        <f ca="1">IF($A143="","",OFFSET(DATA!$AF94,0,($D$48*5)))</f>
        <v>-99</v>
      </c>
      <c r="L143" s="91">
        <f ca="1">IF($A143="","",OFFSET(DATA!$AF94,0,($D$48*5)+1))</f>
        <v>0.11584965202713961</v>
      </c>
      <c r="M143" s="91">
        <f ca="1">IF($A143="","",OFFSET(DATA!$AF94,0,($D$48*5)+2))</f>
        <v>-99</v>
      </c>
      <c r="N143" s="91">
        <f ca="1">IF($A143="","",OFFSET(DATA!$AF94,0,($D$48*5)+3))</f>
        <v>0.11734146377682651</v>
      </c>
      <c r="O143" s="91">
        <f ca="1">IF($A143="","",OFFSET(DATA!$AF94,0,($D$48*5)+4))</f>
        <v>-99</v>
      </c>
      <c r="P143" s="91">
        <f t="shared" ca="1" si="19"/>
        <v>0.11734146377682651</v>
      </c>
      <c r="Q143" s="91" t="str">
        <f t="shared" ca="1" si="20"/>
        <v>RASS</v>
      </c>
      <c r="R143" s="91">
        <f>IF($A143="","",DATA!BE94)</f>
        <v>0.82</v>
      </c>
      <c r="S143" s="91">
        <f>IF($A143="","",DATA!BI94)</f>
        <v>175</v>
      </c>
      <c r="T143" s="91">
        <f t="shared" ca="1" si="21"/>
        <v>0.11008543765353025</v>
      </c>
      <c r="U143" s="100">
        <f t="shared" ca="1" si="22"/>
        <v>0.10514107372903166</v>
      </c>
      <c r="V143" s="113">
        <f t="shared" ca="1" si="23"/>
        <v>-99.009899998640009</v>
      </c>
      <c r="W143" s="91">
        <f t="shared" ca="1" si="24"/>
        <v>83</v>
      </c>
      <c r="Y143" s="91" t="str">
        <f ca="1">IF($W143="","",IF(OFFSET(C$53,'Intermediate Data'!$W143,0)=-98,"Unknown",IF(OFFSET(C$53,'Intermediate Data'!$W143,0)=-99,"N/A",OFFSET(C$53,'Intermediate Data'!$W143,0))))</f>
        <v>Ventilating fan</v>
      </c>
      <c r="Z143" s="91" t="str">
        <f ca="1">IF($W143="","",IF(OFFSET(D$53,'Intermediate Data'!$W143,0)=-98,"N/A",IF(OFFSET(D$53,'Intermediate Data'!$W143,0)=-99,"N/A",OFFSET(D$53,'Intermediate Data'!$W143,0))))</f>
        <v>N/A</v>
      </c>
      <c r="AA143" s="91" t="str">
        <f ca="1">IF($W143="","",IF(OFFSET(E$53,'Intermediate Data'!$W143,0)=-98,"N/A",IF(OFFSET(E$53,'Intermediate Data'!$W143,0)=-99,"N/A",OFFSET(E$53,'Intermediate Data'!$W143,0))))</f>
        <v>N/A</v>
      </c>
      <c r="AB143" s="91" t="str">
        <f ca="1">IF($W143="","",IF(OFFSET(F$53,'Intermediate Data'!$W143,0)=-98,"N/A",IF(OFFSET(F$53,'Intermediate Data'!$W143,0)=-99,"N/A",OFFSET(F$53,'Intermediate Data'!$W143,0))))</f>
        <v>N/A</v>
      </c>
      <c r="AC143" s="91" t="str">
        <f ca="1">IF($W143="","",IF(OFFSET(G$53,'Intermediate Data'!$W143,0)=-98,"N/A",IF(OFFSET(G$53,'Intermediate Data'!$W143,0)=-99,"N/A",OFFSET(G$53,'Intermediate Data'!$W143,0))))</f>
        <v>N/A</v>
      </c>
      <c r="AD143" s="91" t="str">
        <f ca="1">IF($W143="","",IF(OFFSET(H$53,'Intermediate Data'!$W143,0)=-98,"N/A",IF(OFFSET(H$53,'Intermediate Data'!$W143,0)=-99,"N/A",OFFSET(H$53,'Intermediate Data'!$W143,0))))</f>
        <v>N/A</v>
      </c>
      <c r="AE143" s="91" t="str">
        <f ca="1">IF($W143="","",IF(OFFSET(I$53,'Intermediate Data'!$W143,0)=-98,"N/A",IF(OFFSET(I$53,'Intermediate Data'!$W143,0)=-99,"N/A",OFFSET(I$53,'Intermediate Data'!$W143,0))))</f>
        <v>N/A</v>
      </c>
      <c r="AF143" s="91" t="str">
        <f ca="1">IF($W143="","",IF(OFFSET(J$53,'Intermediate Data'!$W143,0)=-98,"N/A",IF(OFFSET(J$53,'Intermediate Data'!$W143,0)=-99,"N/A",OFFSET(J$53,'Intermediate Data'!$W143,0))))</f>
        <v/>
      </c>
      <c r="AG143" s="91" t="str">
        <f ca="1">IF($W143="","",IF(OFFSET(K$53,'Intermediate Data'!$W143,0)=-98,"N/A",IF(OFFSET(K$53,'Intermediate Data'!$W143,0)=-99,"N/A",OFFSET(K$53,'Intermediate Data'!$W143,0))))</f>
        <v>N/A</v>
      </c>
      <c r="AH143" s="91" t="str">
        <f ca="1">IF($W143="","",IF(OFFSET(L$53,'Intermediate Data'!$W143,0)=-98,"N/A",IF(OFFSET(L$53,'Intermediate Data'!$W143,0)=-99,"N/A",OFFSET(L$53,'Intermediate Data'!$W143,0))))</f>
        <v>N/A</v>
      </c>
      <c r="AI143" s="91" t="str">
        <f ca="1">IF($W143="","",IF(OFFSET(M$53,'Intermediate Data'!$W143,0)=-98,"N/A",IF(OFFSET(M$53,'Intermediate Data'!$W143,0)=-99,"N/A",OFFSET(M$53,'Intermediate Data'!$W143,0))))</f>
        <v>N/A</v>
      </c>
      <c r="AJ143" s="91" t="str">
        <f ca="1">IF($W143="","",IF(OFFSET(N$53,'Intermediate Data'!$W143,0)=-98,"N/A",IF(OFFSET(N$53,'Intermediate Data'!$W143,0)=-99,"N/A",OFFSET(N$53,'Intermediate Data'!$W143,0))))</f>
        <v>N/A</v>
      </c>
      <c r="AK143" s="91" t="str">
        <f ca="1">IF($W143="","",IF(OFFSET(O$53,'Intermediate Data'!$W143,0)=-98,"N/A",IF(OFFSET(O$53,'Intermediate Data'!$W143,0)=-99,"N/A",OFFSET(O$53,'Intermediate Data'!$W143,0))))</f>
        <v>N/A</v>
      </c>
      <c r="AL143" s="91" t="str">
        <f ca="1">IF($W143="","",IF(OFFSET(P$53,'Intermediate Data'!$W143,0)=-98,"N/A",IF(OFFSET(P$53,'Intermediate Data'!$W143,0)=-99,"N/A",OFFSET(P$53,'Intermediate Data'!$W143,0))))</f>
        <v>N/A</v>
      </c>
      <c r="AM143" s="91" t="str">
        <f ca="1">IF($W143="","",IF(OFFSET(Q$53,'Intermediate Data'!$W143,0)=-98,"N/A",IF(OFFSET(Q$53,'Intermediate Data'!$W143,0)=-99,"N/A",OFFSET(Q$53,'Intermediate Data'!$W143,0))))</f>
        <v/>
      </c>
      <c r="AN143" s="91">
        <f ca="1">IF($W143="","",IF(OFFSET(R$53,'Intermediate Data'!$W143,0)=-98,"Not published",IF(OFFSET(R$53,'Intermediate Data'!$W143,0)=-99,"No spec",OFFSET(R$53,'Intermediate Data'!$W143,0))))</f>
        <v>0.7</v>
      </c>
      <c r="AO143" s="91">
        <f ca="1">IF($W143="","",IF(OFFSET(S$53,'Intermediate Data'!$W143,0)=-98,"Unknown",IF(OFFSET(S$53,'Intermediate Data'!$W143,0)=-99,"No spec",OFFSET(S$53,'Intermediate Data'!$W143,0))))</f>
        <v>55</v>
      </c>
      <c r="AR143" s="113" t="str">
        <f>IF(AND(DATA!$F94='Intermediate Data'!$AV$46,DATA!$E94="Tier 1"),IF(OR($AU$47=0,$AU$46=1),DATA!A94,IF(AND($AU$47=1,INDEX('Intermediate Data'!$AV$25:$AV$42,MATCH(DATA!$B94,'Intermediate Data'!$AU$25:$AU$42,0))=TRUE),DATA!A94,"")),"")</f>
        <v/>
      </c>
      <c r="AS143" s="113" t="str">
        <f>IF($AR143="","",DATA!B94)</f>
        <v/>
      </c>
      <c r="AT143" s="113" t="str">
        <f>IF(OR($AR143="",DATA!BF94=""),"",DATA!BF94)</f>
        <v/>
      </c>
      <c r="AU143" s="113" t="str">
        <f>IF(OR($AR143="",DATA!BH94=""),"",DATA!BH94)</f>
        <v/>
      </c>
      <c r="AV143" s="113" t="str">
        <f>IF(OR($AR143="",DATA!BI94=""),"",DATA!BI94)</f>
        <v/>
      </c>
      <c r="AW143" s="113" t="str">
        <f>IF(OR($AR143="",DATA!BJ94=""),"",DATA!BJ94)</f>
        <v/>
      </c>
      <c r="AX143" s="113" t="str">
        <f>IF(OR($AR143="",DATA!BK94=""),"",DATA!BK94)</f>
        <v/>
      </c>
      <c r="AY143" s="113" t="str">
        <f>IF($AR143="","",DATA!BO94)</f>
        <v/>
      </c>
      <c r="AZ143" s="113" t="str">
        <f>IF($AR143="","",DATA!BP94)</f>
        <v/>
      </c>
      <c r="BA143" s="113" t="str">
        <f>IF($AR143="","",DATA!BQ94)</f>
        <v/>
      </c>
      <c r="BB143" s="113" t="str">
        <f>IF($AR143="","",DATA!BR94)</f>
        <v/>
      </c>
      <c r="BC143" s="113" t="str">
        <f>IF($AR143="","",DATA!BS94)</f>
        <v/>
      </c>
      <c r="BD143" s="113" t="str">
        <f>IF($AR143="","",DATA!BE94)</f>
        <v/>
      </c>
      <c r="BE143" s="113" t="str">
        <f>IF($AR143="","",DATA!CD94)</f>
        <v/>
      </c>
      <c r="BF143" s="113" t="str">
        <f>IF($AR143="","",DATA!CF94)</f>
        <v/>
      </c>
      <c r="BG143" s="113" t="str">
        <f>IF($AR143="","",DATA!CG94)</f>
        <v/>
      </c>
      <c r="BH143" s="113" t="str">
        <f>IF($AR143="","",DATA!CI94)</f>
        <v/>
      </c>
      <c r="BI143" s="113" t="str">
        <f>IF($AR143="","",DATA!CK94)</f>
        <v/>
      </c>
      <c r="BJ143" s="179" t="str">
        <f>IF($AR143="","",DATA!CL94)</f>
        <v/>
      </c>
      <c r="BK143" s="179" t="str">
        <f>IF($AR143="","",DATA!CN94)</f>
        <v/>
      </c>
      <c r="BL143" s="114" t="str">
        <f t="shared" si="25"/>
        <v/>
      </c>
      <c r="BM143" s="91" t="str">
        <f t="shared" ca="1" si="16"/>
        <v/>
      </c>
      <c r="BN143" s="100" t="str">
        <f t="shared" si="26"/>
        <v/>
      </c>
      <c r="BO143" s="91" t="str">
        <f t="shared" ca="1" si="27"/>
        <v/>
      </c>
      <c r="BP143" s="91" t="str">
        <f t="shared" ca="1" si="28"/>
        <v/>
      </c>
      <c r="BR143" s="91" t="str">
        <f ca="1">IF($BP143="","",IF(OFFSET(AS$53,'Intermediate Data'!$BP143,0)=-98,"Unknown",IF(OFFSET(AS$53,'Intermediate Data'!$BP143,0)=-99,"N/A",OFFSET(AS$53,'Intermediate Data'!$BP143,0))))</f>
        <v/>
      </c>
      <c r="BS143" s="91" t="str">
        <f ca="1">IF($BP143="","",IF(OFFSET(AT$53,'Intermediate Data'!$BP143,0)=-98,"Not collected",IF(OFFSET(AT$53,'Intermediate Data'!$BP143,0)=-99,"N/A",OFFSET(AT$53,'Intermediate Data'!$BP143,0))))</f>
        <v/>
      </c>
      <c r="BT143" s="91" t="str">
        <f ca="1">IF($BP143="","",IF(OFFSET(AU$53,'Intermediate Data'!$BP143,0)=-98,"Unknown",IF(OFFSET(AU$53,'Intermediate Data'!$BP143,0)=-99,"N/A",OFFSET(AU$53,'Intermediate Data'!$BP143,0))))</f>
        <v/>
      </c>
      <c r="BU143" s="127" t="str">
        <f ca="1">IF($BP143="","",IF(OFFSET(AV$53,'Intermediate Data'!$BP143,0)=-98,"Unknown",IF(OFFSET(AV$53,'Intermediate Data'!$BP143,0)=-99,"No spec",OFFSET(AV$53,'Intermediate Data'!$BP143,0))))</f>
        <v/>
      </c>
      <c r="BV143" s="127" t="str">
        <f ca="1">IF($BP143="","",IF(OFFSET(AW$53,'Intermediate Data'!$BP143,0)=-98,"Unknown",IF(OFFSET(AW$53,'Intermediate Data'!$BP143,0)=-99,"N/A",OFFSET(AW$53,'Intermediate Data'!$BP143,0))))</f>
        <v/>
      </c>
      <c r="BW143" s="91" t="str">
        <f ca="1">IF($BP143="","",IF(OFFSET(AX$53,'Intermediate Data'!$BP143,0)=-98,"Unknown",IF(OFFSET(AX$53,'Intermediate Data'!$BP143,0)=-99,"N/A",OFFSET(AX$53,'Intermediate Data'!$BP143,0))))</f>
        <v/>
      </c>
      <c r="BX143" s="91" t="str">
        <f ca="1">IF($BP143="","",IF(OFFSET(AY$53,'Intermediate Data'!$BP143,$AU$48)=-98,"Unknown",IF(OFFSET(AY$53,'Intermediate Data'!$BP143,$AU$48)=-99,"N/A",OFFSET(AY$53,'Intermediate Data'!$BP143,$AU$48))))</f>
        <v/>
      </c>
      <c r="BY143" s="91" t="str">
        <f ca="1">IF($BP143="","",IF(OFFSET(BD$53,'Intermediate Data'!$BP143,0)=-98,"Not published",IF(OFFSET(BD$53,'Intermediate Data'!$BP143,0)=-99,"No spec",OFFSET(BD$53,'Intermediate Data'!$BP143,0))))</f>
        <v/>
      </c>
      <c r="BZ143" s="115" t="str">
        <f ca="1">IF($BP143="","",IF(OFFSET(BE$53,'Intermediate Data'!$BP143,0)=-98,"Unknown",IF(OFFSET(BE$53,'Intermediate Data'!$BP143,0)=-99,"N/A",OFFSET(BE$53,'Intermediate Data'!$BP143,0))))</f>
        <v/>
      </c>
      <c r="CA143" s="115" t="str">
        <f ca="1">IF($BP143="","",IF(OFFSET(BF$53,'Intermediate Data'!$BP143,0)=-98,"Unknown",IF(OFFSET(BF$53,'Intermediate Data'!$BP143,0)=-99,"N/A",OFFSET(BF$53,'Intermediate Data'!$BP143,0))))</f>
        <v/>
      </c>
      <c r="CB143" s="115" t="str">
        <f ca="1">IF($BP143="","",IF(OFFSET(BG$53,'Intermediate Data'!$BP143,0)=-98,"Unknown",IF(OFFSET(BG$53,'Intermediate Data'!$BP143,0)=-99,"N/A",OFFSET(BG$53,'Intermediate Data'!$BP143,0))))</f>
        <v/>
      </c>
      <c r="CC143" s="115" t="str">
        <f ca="1">IF($BP143="","",IF(OFFSET(BH$53,'Intermediate Data'!$BP143,0)=-98,"Unknown",IF(OFFSET(BH$53,'Intermediate Data'!$BP143,0)=-99,"N/A",OFFSET(BH$53,'Intermediate Data'!$BP143,0))))</f>
        <v/>
      </c>
      <c r="CD143" s="115" t="str">
        <f ca="1">IF($BP143="","",IF(OFFSET(BI$53,'Intermediate Data'!$BP143,0)=-98,"Unknown",IF(OFFSET(BI$53,'Intermediate Data'!$BP143,0)=-99,"N/A",OFFSET(BI$53,'Intermediate Data'!$BP143,0))))</f>
        <v/>
      </c>
      <c r="CE143" s="115" t="str">
        <f ca="1">IF($BP143="","",IF(OFFSET(BJ$53,'Intermediate Data'!$BP143,0)=-98,"Unknown",IF(OFFSET(BJ$53,'Intermediate Data'!$BP143,0)=-99,"N/A",OFFSET(BJ$53,'Intermediate Data'!$BP143,0))))</f>
        <v/>
      </c>
      <c r="CF143" s="115" t="str">
        <f ca="1">IF($BP143="","",IF(OFFSET(BK$53,'Intermediate Data'!$BP143,0)=-98,"Unknown",IF(OFFSET(BK$53,'Intermediate Data'!$BP143,0)=-99,"N/A",OFFSET(BK$53,'Intermediate Data'!$BP143,0))))</f>
        <v/>
      </c>
      <c r="CG143" s="115" t="str">
        <f ca="1">IF($BP143="","",IF(OFFSET(BL$53,'Intermediate Data'!$BP143,0)=-98,"Unknown",IF(OFFSET(BL$53,'Intermediate Data'!$BP143,0)=-99,"N/A",OFFSET(BL$53,'Intermediate Data'!$BP143,0))))</f>
        <v/>
      </c>
    </row>
    <row r="144" spans="1:85" x14ac:dyDescent="0.2">
      <c r="A144" s="91">
        <f>IF(DATA!F95='Intermediate Data'!$E$46,IF(OR($E$47=$C$27,$E$46=$B$4),DATA!A95,IF($G$47=DATA!D95,DATA!A95,"")),"")</f>
        <v>91</v>
      </c>
      <c r="B144" s="91">
        <f>IF($A144="","",DATA!CS95)</f>
        <v>92</v>
      </c>
      <c r="C144" s="91" t="str">
        <f>IF($A144="","",DATA!B95)</f>
        <v>External hard drive</v>
      </c>
      <c r="D144" s="91">
        <f ca="1">IF($A144="","",OFFSET(DATA!$G95,0,($D$48*5)))</f>
        <v>-99</v>
      </c>
      <c r="E144" s="91">
        <f ca="1">IF($A144="","",OFFSET(DATA!$G95,0,($D$48*5)+1))</f>
        <v>-99</v>
      </c>
      <c r="F144" s="91">
        <f ca="1">IF($A144="","",OFFSET(DATA!$G95,0,($D$48*5)+2))</f>
        <v>-99</v>
      </c>
      <c r="G144" s="91">
        <f ca="1">IF($A144="","",OFFSET(DATA!$G95,0,($D$48*5)+3))</f>
        <v>-99</v>
      </c>
      <c r="H144" s="91">
        <f ca="1">IF($A144="","",OFFSET(DATA!$G95,0,($D$48*5)+4))</f>
        <v>-99</v>
      </c>
      <c r="I144" s="91">
        <f t="shared" ca="1" si="17"/>
        <v>-99</v>
      </c>
      <c r="J144" s="91" t="str">
        <f t="shared" ca="1" si="18"/>
        <v/>
      </c>
      <c r="K144" s="91">
        <f ca="1">IF($A144="","",OFFSET(DATA!$AF95,0,($D$48*5)))</f>
        <v>-99</v>
      </c>
      <c r="L144" s="91">
        <f ca="1">IF($A144="","",OFFSET(DATA!$AF95,0,($D$48*5)+1))</f>
        <v>-99</v>
      </c>
      <c r="M144" s="91">
        <f ca="1">IF($A144="","",OFFSET(DATA!$AF95,0,($D$48*5)+2))</f>
        <v>-99</v>
      </c>
      <c r="N144" s="91">
        <f ca="1">IF($A144="","",OFFSET(DATA!$AF95,0,($D$48*5)+3))</f>
        <v>-99</v>
      </c>
      <c r="O144" s="91">
        <f ca="1">IF($A144="","",OFFSET(DATA!$AF95,0,($D$48*5)+4))</f>
        <v>-99</v>
      </c>
      <c r="P144" s="91">
        <f t="shared" ca="1" si="19"/>
        <v>-99</v>
      </c>
      <c r="Q144" s="91" t="str">
        <f t="shared" ca="1" si="20"/>
        <v/>
      </c>
      <c r="R144" s="91">
        <f>IF($A144="","",DATA!BE95)</f>
        <v>-99</v>
      </c>
      <c r="S144" s="91">
        <f>IF($A144="","",DATA!BI95)</f>
        <v>-99</v>
      </c>
      <c r="T144" s="91">
        <f t="shared" ca="1" si="21"/>
        <v>-99</v>
      </c>
      <c r="U144" s="100">
        <f t="shared" ca="1" si="22"/>
        <v>-99.009899998560002</v>
      </c>
      <c r="V144" s="113">
        <f t="shared" ca="1" si="23"/>
        <v>-99.009899998720002</v>
      </c>
      <c r="W144" s="91">
        <f t="shared" ca="1" si="24"/>
        <v>75</v>
      </c>
      <c r="Y144" s="91" t="str">
        <f ca="1">IF($W144="","",IF(OFFSET(C$53,'Intermediate Data'!$W144,0)=-98,"Unknown",IF(OFFSET(C$53,'Intermediate Data'!$W144,0)=-99,"N/A",OFFSET(C$53,'Intermediate Data'!$W144,0))))</f>
        <v>Portable AC</v>
      </c>
      <c r="Z144" s="91" t="str">
        <f ca="1">IF($W144="","",IF(OFFSET(D$53,'Intermediate Data'!$W144,0)=-98,"N/A",IF(OFFSET(D$53,'Intermediate Data'!$W144,0)=-99,"N/A",OFFSET(D$53,'Intermediate Data'!$W144,0))))</f>
        <v>N/A</v>
      </c>
      <c r="AA144" s="91" t="str">
        <f ca="1">IF($W144="","",IF(OFFSET(E$53,'Intermediate Data'!$W144,0)=-98,"N/A",IF(OFFSET(E$53,'Intermediate Data'!$W144,0)=-99,"N/A",OFFSET(E$53,'Intermediate Data'!$W144,0))))</f>
        <v>N/A</v>
      </c>
      <c r="AB144" s="91" t="str">
        <f ca="1">IF($W144="","",IF(OFFSET(F$53,'Intermediate Data'!$W144,0)=-98,"N/A",IF(OFFSET(F$53,'Intermediate Data'!$W144,0)=-99,"N/A",OFFSET(F$53,'Intermediate Data'!$W144,0))))</f>
        <v>N/A</v>
      </c>
      <c r="AC144" s="91" t="str">
        <f ca="1">IF($W144="","",IF(OFFSET(G$53,'Intermediate Data'!$W144,0)=-98,"N/A",IF(OFFSET(G$53,'Intermediate Data'!$W144,0)=-99,"N/A",OFFSET(G$53,'Intermediate Data'!$W144,0))))</f>
        <v>N/A</v>
      </c>
      <c r="AD144" s="91" t="str">
        <f ca="1">IF($W144="","",IF(OFFSET(H$53,'Intermediate Data'!$W144,0)=-98,"N/A",IF(OFFSET(H$53,'Intermediate Data'!$W144,0)=-99,"N/A",OFFSET(H$53,'Intermediate Data'!$W144,0))))</f>
        <v>N/A</v>
      </c>
      <c r="AE144" s="91" t="str">
        <f ca="1">IF($W144="","",IF(OFFSET(I$53,'Intermediate Data'!$W144,0)=-98,"N/A",IF(OFFSET(I$53,'Intermediate Data'!$W144,0)=-99,"N/A",OFFSET(I$53,'Intermediate Data'!$W144,0))))</f>
        <v>N/A</v>
      </c>
      <c r="AF144" s="91" t="str">
        <f ca="1">IF($W144="","",IF(OFFSET(J$53,'Intermediate Data'!$W144,0)=-98,"N/A",IF(OFFSET(J$53,'Intermediate Data'!$W144,0)=-99,"N/A",OFFSET(J$53,'Intermediate Data'!$W144,0))))</f>
        <v/>
      </c>
      <c r="AG144" s="91" t="str">
        <f ca="1">IF($W144="","",IF(OFFSET(K$53,'Intermediate Data'!$W144,0)=-98,"N/A",IF(OFFSET(K$53,'Intermediate Data'!$W144,0)=-99,"N/A",OFFSET(K$53,'Intermediate Data'!$W144,0))))</f>
        <v>N/A</v>
      </c>
      <c r="AH144" s="91" t="str">
        <f ca="1">IF($W144="","",IF(OFFSET(L$53,'Intermediate Data'!$W144,0)=-98,"N/A",IF(OFFSET(L$53,'Intermediate Data'!$W144,0)=-99,"N/A",OFFSET(L$53,'Intermediate Data'!$W144,0))))</f>
        <v>N/A</v>
      </c>
      <c r="AI144" s="91" t="str">
        <f ca="1">IF($W144="","",IF(OFFSET(M$53,'Intermediate Data'!$W144,0)=-98,"N/A",IF(OFFSET(M$53,'Intermediate Data'!$W144,0)=-99,"N/A",OFFSET(M$53,'Intermediate Data'!$W144,0))))</f>
        <v>N/A</v>
      </c>
      <c r="AJ144" s="91" t="str">
        <f ca="1">IF($W144="","",IF(OFFSET(N$53,'Intermediate Data'!$W144,0)=-98,"N/A",IF(OFFSET(N$53,'Intermediate Data'!$W144,0)=-99,"N/A",OFFSET(N$53,'Intermediate Data'!$W144,0))))</f>
        <v>N/A</v>
      </c>
      <c r="AK144" s="91" t="str">
        <f ca="1">IF($W144="","",IF(OFFSET(O$53,'Intermediate Data'!$W144,0)=-98,"N/A",IF(OFFSET(O$53,'Intermediate Data'!$W144,0)=-99,"N/A",OFFSET(O$53,'Intermediate Data'!$W144,0))))</f>
        <v>N/A</v>
      </c>
      <c r="AL144" s="91" t="str">
        <f ca="1">IF($W144="","",IF(OFFSET(P$53,'Intermediate Data'!$W144,0)=-98,"N/A",IF(OFFSET(P$53,'Intermediate Data'!$W144,0)=-99,"N/A",OFFSET(P$53,'Intermediate Data'!$W144,0))))</f>
        <v>N/A</v>
      </c>
      <c r="AM144" s="91" t="str">
        <f ca="1">IF($W144="","",IF(OFFSET(Q$53,'Intermediate Data'!$W144,0)=-98,"N/A",IF(OFFSET(Q$53,'Intermediate Data'!$W144,0)=-99,"N/A",OFFSET(Q$53,'Intermediate Data'!$W144,0))))</f>
        <v/>
      </c>
      <c r="AN144" s="91" t="str">
        <f ca="1">IF($W144="","",IF(OFFSET(R$53,'Intermediate Data'!$W144,0)=-98,"Not published",IF(OFFSET(R$53,'Intermediate Data'!$W144,0)=-99,"No spec",OFFSET(R$53,'Intermediate Data'!$W144,0))))</f>
        <v>No spec</v>
      </c>
      <c r="AO144" s="91" t="str">
        <f ca="1">IF($W144="","",IF(OFFSET(S$53,'Intermediate Data'!$W144,0)=-98,"Unknown",IF(OFFSET(S$53,'Intermediate Data'!$W144,0)=-99,"No spec",OFFSET(S$53,'Intermediate Data'!$W144,0))))</f>
        <v>No spec</v>
      </c>
      <c r="AR144" s="113" t="str">
        <f>IF(AND(DATA!$F95='Intermediate Data'!$AV$46,DATA!$E95="Tier 1"),IF(OR($AU$47=0,$AU$46=1),DATA!A95,IF(AND($AU$47=1,INDEX('Intermediate Data'!$AV$25:$AV$42,MATCH(DATA!$B95,'Intermediate Data'!$AU$25:$AU$42,0))=TRUE),DATA!A95,"")),"")</f>
        <v/>
      </c>
      <c r="AS144" s="113" t="str">
        <f>IF($AR144="","",DATA!B95)</f>
        <v/>
      </c>
      <c r="AT144" s="113" t="str">
        <f>IF(OR($AR144="",DATA!BF95=""),"",DATA!BF95)</f>
        <v/>
      </c>
      <c r="AU144" s="113" t="str">
        <f>IF(OR($AR144="",DATA!BH95=""),"",DATA!BH95)</f>
        <v/>
      </c>
      <c r="AV144" s="113" t="str">
        <f>IF(OR($AR144="",DATA!BI95=""),"",DATA!BI95)</f>
        <v/>
      </c>
      <c r="AW144" s="113" t="str">
        <f>IF(OR($AR144="",DATA!BJ95=""),"",DATA!BJ95)</f>
        <v/>
      </c>
      <c r="AX144" s="113" t="str">
        <f>IF(OR($AR144="",DATA!BK95=""),"",DATA!BK95)</f>
        <v/>
      </c>
      <c r="AY144" s="113" t="str">
        <f>IF($AR144="","",DATA!BO95)</f>
        <v/>
      </c>
      <c r="AZ144" s="113" t="str">
        <f>IF($AR144="","",DATA!BP95)</f>
        <v/>
      </c>
      <c r="BA144" s="113" t="str">
        <f>IF($AR144="","",DATA!BQ95)</f>
        <v/>
      </c>
      <c r="BB144" s="113" t="str">
        <f>IF($AR144="","",DATA!BR95)</f>
        <v/>
      </c>
      <c r="BC144" s="113" t="str">
        <f>IF($AR144="","",DATA!BS95)</f>
        <v/>
      </c>
      <c r="BD144" s="113" t="str">
        <f>IF($AR144="","",DATA!BE95)</f>
        <v/>
      </c>
      <c r="BE144" s="113" t="str">
        <f>IF($AR144="","",DATA!CD95)</f>
        <v/>
      </c>
      <c r="BF144" s="113" t="str">
        <f>IF($AR144="","",DATA!CF95)</f>
        <v/>
      </c>
      <c r="BG144" s="113" t="str">
        <f>IF($AR144="","",DATA!CG95)</f>
        <v/>
      </c>
      <c r="BH144" s="113" t="str">
        <f>IF($AR144="","",DATA!CI95)</f>
        <v/>
      </c>
      <c r="BI144" s="113" t="str">
        <f>IF($AR144="","",DATA!CK95)</f>
        <v/>
      </c>
      <c r="BJ144" s="179" t="str">
        <f>IF($AR144="","",DATA!CL95)</f>
        <v/>
      </c>
      <c r="BK144" s="179" t="str">
        <f>IF($AR144="","",DATA!CN95)</f>
        <v/>
      </c>
      <c r="BL144" s="114" t="str">
        <f t="shared" si="25"/>
        <v/>
      </c>
      <c r="BM144" s="91" t="str">
        <f t="shared" ca="1" si="16"/>
        <v/>
      </c>
      <c r="BN144" s="100" t="str">
        <f t="shared" si="26"/>
        <v/>
      </c>
      <c r="BO144" s="91" t="str">
        <f t="shared" ca="1" si="27"/>
        <v/>
      </c>
      <c r="BP144" s="91" t="str">
        <f t="shared" ca="1" si="28"/>
        <v/>
      </c>
      <c r="BR144" s="91" t="str">
        <f ca="1">IF($BP144="","",IF(OFFSET(AS$53,'Intermediate Data'!$BP144,0)=-98,"Unknown",IF(OFFSET(AS$53,'Intermediate Data'!$BP144,0)=-99,"N/A",OFFSET(AS$53,'Intermediate Data'!$BP144,0))))</f>
        <v/>
      </c>
      <c r="BS144" s="91" t="str">
        <f ca="1">IF($BP144="","",IF(OFFSET(AT$53,'Intermediate Data'!$BP144,0)=-98,"Not collected",IF(OFFSET(AT$53,'Intermediate Data'!$BP144,0)=-99,"N/A",OFFSET(AT$53,'Intermediate Data'!$BP144,0))))</f>
        <v/>
      </c>
      <c r="BT144" s="91" t="str">
        <f ca="1">IF($BP144="","",IF(OFFSET(AU$53,'Intermediate Data'!$BP144,0)=-98,"Unknown",IF(OFFSET(AU$53,'Intermediate Data'!$BP144,0)=-99,"N/A",OFFSET(AU$53,'Intermediate Data'!$BP144,0))))</f>
        <v/>
      </c>
      <c r="BU144" s="127" t="str">
        <f ca="1">IF($BP144="","",IF(OFFSET(AV$53,'Intermediate Data'!$BP144,0)=-98,"Unknown",IF(OFFSET(AV$53,'Intermediate Data'!$BP144,0)=-99,"No spec",OFFSET(AV$53,'Intermediate Data'!$BP144,0))))</f>
        <v/>
      </c>
      <c r="BV144" s="127" t="str">
        <f ca="1">IF($BP144="","",IF(OFFSET(AW$53,'Intermediate Data'!$BP144,0)=-98,"Unknown",IF(OFFSET(AW$53,'Intermediate Data'!$BP144,0)=-99,"N/A",OFFSET(AW$53,'Intermediate Data'!$BP144,0))))</f>
        <v/>
      </c>
      <c r="BW144" s="91" t="str">
        <f ca="1">IF($BP144="","",IF(OFFSET(AX$53,'Intermediate Data'!$BP144,0)=-98,"Unknown",IF(OFFSET(AX$53,'Intermediate Data'!$BP144,0)=-99,"N/A",OFFSET(AX$53,'Intermediate Data'!$BP144,0))))</f>
        <v/>
      </c>
      <c r="BX144" s="91" t="str">
        <f ca="1">IF($BP144="","",IF(OFFSET(AY$53,'Intermediate Data'!$BP144,$AU$48)=-98,"Unknown",IF(OFFSET(AY$53,'Intermediate Data'!$BP144,$AU$48)=-99,"N/A",OFFSET(AY$53,'Intermediate Data'!$BP144,$AU$48))))</f>
        <v/>
      </c>
      <c r="BY144" s="91" t="str">
        <f ca="1">IF($BP144="","",IF(OFFSET(BD$53,'Intermediate Data'!$BP144,0)=-98,"Not published",IF(OFFSET(BD$53,'Intermediate Data'!$BP144,0)=-99,"No spec",OFFSET(BD$53,'Intermediate Data'!$BP144,0))))</f>
        <v/>
      </c>
      <c r="BZ144" s="115" t="str">
        <f ca="1">IF($BP144="","",IF(OFFSET(BE$53,'Intermediate Data'!$BP144,0)=-98,"Unknown",IF(OFFSET(BE$53,'Intermediate Data'!$BP144,0)=-99,"N/A",OFFSET(BE$53,'Intermediate Data'!$BP144,0))))</f>
        <v/>
      </c>
      <c r="CA144" s="115" t="str">
        <f ca="1">IF($BP144="","",IF(OFFSET(BF$53,'Intermediate Data'!$BP144,0)=-98,"Unknown",IF(OFFSET(BF$53,'Intermediate Data'!$BP144,0)=-99,"N/A",OFFSET(BF$53,'Intermediate Data'!$BP144,0))))</f>
        <v/>
      </c>
      <c r="CB144" s="115" t="str">
        <f ca="1">IF($BP144="","",IF(OFFSET(BG$53,'Intermediate Data'!$BP144,0)=-98,"Unknown",IF(OFFSET(BG$53,'Intermediate Data'!$BP144,0)=-99,"N/A",OFFSET(BG$53,'Intermediate Data'!$BP144,0))))</f>
        <v/>
      </c>
      <c r="CC144" s="115" t="str">
        <f ca="1">IF($BP144="","",IF(OFFSET(BH$53,'Intermediate Data'!$BP144,0)=-98,"Unknown",IF(OFFSET(BH$53,'Intermediate Data'!$BP144,0)=-99,"N/A",OFFSET(BH$53,'Intermediate Data'!$BP144,0))))</f>
        <v/>
      </c>
      <c r="CD144" s="115" t="str">
        <f ca="1">IF($BP144="","",IF(OFFSET(BI$53,'Intermediate Data'!$BP144,0)=-98,"Unknown",IF(OFFSET(BI$53,'Intermediate Data'!$BP144,0)=-99,"N/A",OFFSET(BI$53,'Intermediate Data'!$BP144,0))))</f>
        <v/>
      </c>
      <c r="CE144" s="115" t="str">
        <f ca="1">IF($BP144="","",IF(OFFSET(BJ$53,'Intermediate Data'!$BP144,0)=-98,"Unknown",IF(OFFSET(BJ$53,'Intermediate Data'!$BP144,0)=-99,"N/A",OFFSET(BJ$53,'Intermediate Data'!$BP144,0))))</f>
        <v/>
      </c>
      <c r="CF144" s="115" t="str">
        <f ca="1">IF($BP144="","",IF(OFFSET(BK$53,'Intermediate Data'!$BP144,0)=-98,"Unknown",IF(OFFSET(BK$53,'Intermediate Data'!$BP144,0)=-99,"N/A",OFFSET(BK$53,'Intermediate Data'!$BP144,0))))</f>
        <v/>
      </c>
      <c r="CG144" s="115" t="str">
        <f ca="1">IF($BP144="","",IF(OFFSET(BL$53,'Intermediate Data'!$BP144,0)=-98,"Unknown",IF(OFFSET(BL$53,'Intermediate Data'!$BP144,0)=-99,"N/A",OFFSET(BL$53,'Intermediate Data'!$BP144,0))))</f>
        <v/>
      </c>
    </row>
    <row r="145" spans="1:85" x14ac:dyDescent="0.2">
      <c r="A145" s="91">
        <f>IF(DATA!F96='Intermediate Data'!$E$46,IF(OR($E$47=$C$27,$E$46=$B$4),DATA!A96,IF($G$47=DATA!D96,DATA!A96,"")),"")</f>
        <v>92</v>
      </c>
      <c r="B145" s="91">
        <f>IF($A145="","",DATA!CS96)</f>
        <v>91</v>
      </c>
      <c r="C145" s="91" t="str">
        <f>IF($A145="","",DATA!B96)</f>
        <v>Fax</v>
      </c>
      <c r="D145" s="91">
        <f ca="1">IF($A145="","",OFFSET(DATA!$G96,0,($D$48*5)))</f>
        <v>-99</v>
      </c>
      <c r="E145" s="91">
        <f ca="1">IF($A145="","",OFFSET(DATA!$G96,0,($D$48*5)+1))</f>
        <v>0.15970897337728876</v>
      </c>
      <c r="F145" s="91">
        <f ca="1">IF($A145="","",OFFSET(DATA!$G96,0,($D$48*5)+2))</f>
        <v>-99</v>
      </c>
      <c r="G145" s="91">
        <f ca="1">IF($A145="","",OFFSET(DATA!$G96,0,($D$48*5)+3))</f>
        <v>0.11733432045994785</v>
      </c>
      <c r="H145" s="91">
        <f ca="1">IF($A145="","",OFFSET(DATA!$G96,0,($D$48*5)+4))</f>
        <v>-99</v>
      </c>
      <c r="I145" s="91">
        <f t="shared" ca="1" si="17"/>
        <v>0.11733432045994785</v>
      </c>
      <c r="J145" s="91" t="str">
        <f t="shared" ca="1" si="18"/>
        <v>RASS</v>
      </c>
      <c r="K145" s="91">
        <f ca="1">IF($A145="","",OFFSET(DATA!$AF96,0,($D$48*5)))</f>
        <v>-99</v>
      </c>
      <c r="L145" s="91">
        <f ca="1">IF($A145="","",OFFSET(DATA!$AF96,0,($D$48*5)+1))</f>
        <v>0.16434875207958524</v>
      </c>
      <c r="M145" s="91">
        <f ca="1">IF($A145="","",OFFSET(DATA!$AF96,0,($D$48*5)+2))</f>
        <v>-99</v>
      </c>
      <c r="N145" s="91">
        <f ca="1">IF($A145="","",OFFSET(DATA!$AF96,0,($D$48*5)+3))</f>
        <v>0.12187398914531972</v>
      </c>
      <c r="O145" s="91">
        <f ca="1">IF($A145="","",OFFSET(DATA!$AF96,0,($D$48*5)+4))</f>
        <v>-99</v>
      </c>
      <c r="P145" s="91">
        <f t="shared" ca="1" si="19"/>
        <v>0.12187398914531972</v>
      </c>
      <c r="Q145" s="91" t="str">
        <f t="shared" ca="1" si="20"/>
        <v>RASS</v>
      </c>
      <c r="R145" s="91">
        <f>IF($A145="","",DATA!BE96)</f>
        <v>0.06</v>
      </c>
      <c r="S145" s="91">
        <f>IF($A145="","",DATA!BI96)</f>
        <v>46</v>
      </c>
      <c r="T145" s="91">
        <f t="shared" ca="1" si="21"/>
        <v>0.11733432045994785</v>
      </c>
      <c r="U145" s="100">
        <f t="shared" ca="1" si="22"/>
        <v>0.11239112791350307</v>
      </c>
      <c r="V145" s="113">
        <f t="shared" ca="1" si="23"/>
        <v>-99.009899998820003</v>
      </c>
      <c r="W145" s="91">
        <f t="shared" ca="1" si="24"/>
        <v>65</v>
      </c>
      <c r="Y145" s="91" t="str">
        <f ca="1">IF($W145="","",IF(OFFSET(C$53,'Intermediate Data'!$W145,0)=-98,"Unknown",IF(OFFSET(C$53,'Intermediate Data'!$W145,0)=-99,"N/A",OFFSET(C$53,'Intermediate Data'!$W145,0))))</f>
        <v>Sewing machine &amp; peripherals</v>
      </c>
      <c r="Z145" s="91" t="str">
        <f ca="1">IF($W145="","",IF(OFFSET(D$53,'Intermediate Data'!$W145,0)=-98,"N/A",IF(OFFSET(D$53,'Intermediate Data'!$W145,0)=-99,"N/A",OFFSET(D$53,'Intermediate Data'!$W145,0))))</f>
        <v>N/A</v>
      </c>
      <c r="AA145" s="91" t="str">
        <f ca="1">IF($W145="","",IF(OFFSET(E$53,'Intermediate Data'!$W145,0)=-98,"N/A",IF(OFFSET(E$53,'Intermediate Data'!$W145,0)=-99,"N/A",OFFSET(E$53,'Intermediate Data'!$W145,0))))</f>
        <v>N/A</v>
      </c>
      <c r="AB145" s="91" t="str">
        <f ca="1">IF($W145="","",IF(OFFSET(F$53,'Intermediate Data'!$W145,0)=-98,"N/A",IF(OFFSET(F$53,'Intermediate Data'!$W145,0)=-99,"N/A",OFFSET(F$53,'Intermediate Data'!$W145,0))))</f>
        <v>N/A</v>
      </c>
      <c r="AC145" s="91" t="str">
        <f ca="1">IF($W145="","",IF(OFFSET(G$53,'Intermediate Data'!$W145,0)=-98,"N/A",IF(OFFSET(G$53,'Intermediate Data'!$W145,0)=-99,"N/A",OFFSET(G$53,'Intermediate Data'!$W145,0))))</f>
        <v>N/A</v>
      </c>
      <c r="AD145" s="91" t="str">
        <f ca="1">IF($W145="","",IF(OFFSET(H$53,'Intermediate Data'!$W145,0)=-98,"N/A",IF(OFFSET(H$53,'Intermediate Data'!$W145,0)=-99,"N/A",OFFSET(H$53,'Intermediate Data'!$W145,0))))</f>
        <v>N/A</v>
      </c>
      <c r="AE145" s="91" t="str">
        <f ca="1">IF($W145="","",IF(OFFSET(I$53,'Intermediate Data'!$W145,0)=-98,"N/A",IF(OFFSET(I$53,'Intermediate Data'!$W145,0)=-99,"N/A",OFFSET(I$53,'Intermediate Data'!$W145,0))))</f>
        <v>N/A</v>
      </c>
      <c r="AF145" s="91" t="str">
        <f ca="1">IF($W145="","",IF(OFFSET(J$53,'Intermediate Data'!$W145,0)=-98,"N/A",IF(OFFSET(J$53,'Intermediate Data'!$W145,0)=-99,"N/A",OFFSET(J$53,'Intermediate Data'!$W145,0))))</f>
        <v/>
      </c>
      <c r="AG145" s="91" t="str">
        <f ca="1">IF($W145="","",IF(OFFSET(K$53,'Intermediate Data'!$W145,0)=-98,"N/A",IF(OFFSET(K$53,'Intermediate Data'!$W145,0)=-99,"N/A",OFFSET(K$53,'Intermediate Data'!$W145,0))))</f>
        <v>N/A</v>
      </c>
      <c r="AH145" s="91" t="str">
        <f ca="1">IF($W145="","",IF(OFFSET(L$53,'Intermediate Data'!$W145,0)=-98,"N/A",IF(OFFSET(L$53,'Intermediate Data'!$W145,0)=-99,"N/A",OFFSET(L$53,'Intermediate Data'!$W145,0))))</f>
        <v>N/A</v>
      </c>
      <c r="AI145" s="91" t="str">
        <f ca="1">IF($W145="","",IF(OFFSET(M$53,'Intermediate Data'!$W145,0)=-98,"N/A",IF(OFFSET(M$53,'Intermediate Data'!$W145,0)=-99,"N/A",OFFSET(M$53,'Intermediate Data'!$W145,0))))</f>
        <v>N/A</v>
      </c>
      <c r="AJ145" s="91" t="str">
        <f ca="1">IF($W145="","",IF(OFFSET(N$53,'Intermediate Data'!$W145,0)=-98,"N/A",IF(OFFSET(N$53,'Intermediate Data'!$W145,0)=-99,"N/A",OFFSET(N$53,'Intermediate Data'!$W145,0))))</f>
        <v>N/A</v>
      </c>
      <c r="AK145" s="91" t="str">
        <f ca="1">IF($W145="","",IF(OFFSET(O$53,'Intermediate Data'!$W145,0)=-98,"N/A",IF(OFFSET(O$53,'Intermediate Data'!$W145,0)=-99,"N/A",OFFSET(O$53,'Intermediate Data'!$W145,0))))</f>
        <v>N/A</v>
      </c>
      <c r="AL145" s="91" t="str">
        <f ca="1">IF($W145="","",IF(OFFSET(P$53,'Intermediate Data'!$W145,0)=-98,"N/A",IF(OFFSET(P$53,'Intermediate Data'!$W145,0)=-99,"N/A",OFFSET(P$53,'Intermediate Data'!$W145,0))))</f>
        <v>N/A</v>
      </c>
      <c r="AM145" s="91" t="str">
        <f ca="1">IF($W145="","",IF(OFFSET(Q$53,'Intermediate Data'!$W145,0)=-98,"N/A",IF(OFFSET(Q$53,'Intermediate Data'!$W145,0)=-99,"N/A",OFFSET(Q$53,'Intermediate Data'!$W145,0))))</f>
        <v/>
      </c>
      <c r="AN145" s="91" t="str">
        <f ca="1">IF($W145="","",IF(OFFSET(R$53,'Intermediate Data'!$W145,0)=-98,"Not published",IF(OFFSET(R$53,'Intermediate Data'!$W145,0)=-99,"No spec",OFFSET(R$53,'Intermediate Data'!$W145,0))))</f>
        <v>No spec</v>
      </c>
      <c r="AO145" s="91" t="str">
        <f ca="1">IF($W145="","",IF(OFFSET(S$53,'Intermediate Data'!$W145,0)=-98,"Unknown",IF(OFFSET(S$53,'Intermediate Data'!$W145,0)=-99,"No spec",OFFSET(S$53,'Intermediate Data'!$W145,0))))</f>
        <v>No spec</v>
      </c>
      <c r="AR145" s="113" t="str">
        <f>IF(AND(DATA!$F96='Intermediate Data'!$AV$46,DATA!$E96="Tier 1"),IF(OR($AU$47=0,$AU$46=1),DATA!A96,IF(AND($AU$47=1,INDEX('Intermediate Data'!$AV$25:$AV$42,MATCH(DATA!$B96,'Intermediate Data'!$AU$25:$AU$42,0))=TRUE),DATA!A96,"")),"")</f>
        <v/>
      </c>
      <c r="AS145" s="113" t="str">
        <f>IF($AR145="","",DATA!B96)</f>
        <v/>
      </c>
      <c r="AT145" s="113" t="str">
        <f>IF(OR($AR145="",DATA!BF96=""),"",DATA!BF96)</f>
        <v/>
      </c>
      <c r="AU145" s="113" t="str">
        <f>IF(OR($AR145="",DATA!BH96=""),"",DATA!BH96)</f>
        <v/>
      </c>
      <c r="AV145" s="113" t="str">
        <f>IF(OR($AR145="",DATA!BI96=""),"",DATA!BI96)</f>
        <v/>
      </c>
      <c r="AW145" s="113" t="str">
        <f>IF(OR($AR145="",DATA!BJ96=""),"",DATA!BJ96)</f>
        <v/>
      </c>
      <c r="AX145" s="113" t="str">
        <f>IF(OR($AR145="",DATA!BK96=""),"",DATA!BK96)</f>
        <v/>
      </c>
      <c r="AY145" s="113" t="str">
        <f>IF($AR145="","",DATA!BO96)</f>
        <v/>
      </c>
      <c r="AZ145" s="113" t="str">
        <f>IF($AR145="","",DATA!BP96)</f>
        <v/>
      </c>
      <c r="BA145" s="113" t="str">
        <f>IF($AR145="","",DATA!BQ96)</f>
        <v/>
      </c>
      <c r="BB145" s="113" t="str">
        <f>IF($AR145="","",DATA!BR96)</f>
        <v/>
      </c>
      <c r="BC145" s="113" t="str">
        <f>IF($AR145="","",DATA!BS96)</f>
        <v/>
      </c>
      <c r="BD145" s="113" t="str">
        <f>IF($AR145="","",DATA!BE96)</f>
        <v/>
      </c>
      <c r="BE145" s="113" t="str">
        <f>IF($AR145="","",DATA!CD96)</f>
        <v/>
      </c>
      <c r="BF145" s="113" t="str">
        <f>IF($AR145="","",DATA!CF96)</f>
        <v/>
      </c>
      <c r="BG145" s="113" t="str">
        <f>IF($AR145="","",DATA!CG96)</f>
        <v/>
      </c>
      <c r="BH145" s="113" t="str">
        <f>IF($AR145="","",DATA!CI96)</f>
        <v/>
      </c>
      <c r="BI145" s="113" t="str">
        <f>IF($AR145="","",DATA!CK96)</f>
        <v/>
      </c>
      <c r="BJ145" s="179" t="str">
        <f>IF($AR145="","",DATA!CL96)</f>
        <v/>
      </c>
      <c r="BK145" s="179" t="str">
        <f>IF($AR145="","",DATA!CN96)</f>
        <v/>
      </c>
      <c r="BL145" s="114" t="str">
        <f t="shared" si="25"/>
        <v/>
      </c>
      <c r="BM145" s="91" t="str">
        <f t="shared" ca="1" si="16"/>
        <v/>
      </c>
      <c r="BN145" s="100" t="str">
        <f t="shared" si="26"/>
        <v/>
      </c>
      <c r="BO145" s="91" t="str">
        <f t="shared" ca="1" si="27"/>
        <v/>
      </c>
      <c r="BP145" s="91" t="str">
        <f t="shared" ca="1" si="28"/>
        <v/>
      </c>
      <c r="BR145" s="91" t="str">
        <f ca="1">IF($BP145="","",IF(OFFSET(AS$53,'Intermediate Data'!$BP145,0)=-98,"Unknown",IF(OFFSET(AS$53,'Intermediate Data'!$BP145,0)=-99,"N/A",OFFSET(AS$53,'Intermediate Data'!$BP145,0))))</f>
        <v/>
      </c>
      <c r="BS145" s="91" t="str">
        <f ca="1">IF($BP145="","",IF(OFFSET(AT$53,'Intermediate Data'!$BP145,0)=-98,"Not collected",IF(OFFSET(AT$53,'Intermediate Data'!$BP145,0)=-99,"N/A",OFFSET(AT$53,'Intermediate Data'!$BP145,0))))</f>
        <v/>
      </c>
      <c r="BT145" s="91" t="str">
        <f ca="1">IF($BP145="","",IF(OFFSET(AU$53,'Intermediate Data'!$BP145,0)=-98,"Unknown",IF(OFFSET(AU$53,'Intermediate Data'!$BP145,0)=-99,"N/A",OFFSET(AU$53,'Intermediate Data'!$BP145,0))))</f>
        <v/>
      </c>
      <c r="BU145" s="127" t="str">
        <f ca="1">IF($BP145="","",IF(OFFSET(AV$53,'Intermediate Data'!$BP145,0)=-98,"Unknown",IF(OFFSET(AV$53,'Intermediate Data'!$BP145,0)=-99,"No spec",OFFSET(AV$53,'Intermediate Data'!$BP145,0))))</f>
        <v/>
      </c>
      <c r="BV145" s="127" t="str">
        <f ca="1">IF($BP145="","",IF(OFFSET(AW$53,'Intermediate Data'!$BP145,0)=-98,"Unknown",IF(OFFSET(AW$53,'Intermediate Data'!$BP145,0)=-99,"N/A",OFFSET(AW$53,'Intermediate Data'!$BP145,0))))</f>
        <v/>
      </c>
      <c r="BW145" s="91" t="str">
        <f ca="1">IF($BP145="","",IF(OFFSET(AX$53,'Intermediate Data'!$BP145,0)=-98,"Unknown",IF(OFFSET(AX$53,'Intermediate Data'!$BP145,0)=-99,"N/A",OFFSET(AX$53,'Intermediate Data'!$BP145,0))))</f>
        <v/>
      </c>
      <c r="BX145" s="91" t="str">
        <f ca="1">IF($BP145="","",IF(OFFSET(AY$53,'Intermediate Data'!$BP145,$AU$48)=-98,"Unknown",IF(OFFSET(AY$53,'Intermediate Data'!$BP145,$AU$48)=-99,"N/A",OFFSET(AY$53,'Intermediate Data'!$BP145,$AU$48))))</f>
        <v/>
      </c>
      <c r="BY145" s="91" t="str">
        <f ca="1">IF($BP145="","",IF(OFFSET(BD$53,'Intermediate Data'!$BP145,0)=-98,"Not published",IF(OFFSET(BD$53,'Intermediate Data'!$BP145,0)=-99,"No spec",OFFSET(BD$53,'Intermediate Data'!$BP145,0))))</f>
        <v/>
      </c>
      <c r="BZ145" s="115" t="str">
        <f ca="1">IF($BP145="","",IF(OFFSET(BE$53,'Intermediate Data'!$BP145,0)=-98,"Unknown",IF(OFFSET(BE$53,'Intermediate Data'!$BP145,0)=-99,"N/A",OFFSET(BE$53,'Intermediate Data'!$BP145,0))))</f>
        <v/>
      </c>
      <c r="CA145" s="115" t="str">
        <f ca="1">IF($BP145="","",IF(OFFSET(BF$53,'Intermediate Data'!$BP145,0)=-98,"Unknown",IF(OFFSET(BF$53,'Intermediate Data'!$BP145,0)=-99,"N/A",OFFSET(BF$53,'Intermediate Data'!$BP145,0))))</f>
        <v/>
      </c>
      <c r="CB145" s="115" t="str">
        <f ca="1">IF($BP145="","",IF(OFFSET(BG$53,'Intermediate Data'!$BP145,0)=-98,"Unknown",IF(OFFSET(BG$53,'Intermediate Data'!$BP145,0)=-99,"N/A",OFFSET(BG$53,'Intermediate Data'!$BP145,0))))</f>
        <v/>
      </c>
      <c r="CC145" s="115" t="str">
        <f ca="1">IF($BP145="","",IF(OFFSET(BH$53,'Intermediate Data'!$BP145,0)=-98,"Unknown",IF(OFFSET(BH$53,'Intermediate Data'!$BP145,0)=-99,"N/A",OFFSET(BH$53,'Intermediate Data'!$BP145,0))))</f>
        <v/>
      </c>
      <c r="CD145" s="115" t="str">
        <f ca="1">IF($BP145="","",IF(OFFSET(BI$53,'Intermediate Data'!$BP145,0)=-98,"Unknown",IF(OFFSET(BI$53,'Intermediate Data'!$BP145,0)=-99,"N/A",OFFSET(BI$53,'Intermediate Data'!$BP145,0))))</f>
        <v/>
      </c>
      <c r="CE145" s="115" t="str">
        <f ca="1">IF($BP145="","",IF(OFFSET(BJ$53,'Intermediate Data'!$BP145,0)=-98,"Unknown",IF(OFFSET(BJ$53,'Intermediate Data'!$BP145,0)=-99,"N/A",OFFSET(BJ$53,'Intermediate Data'!$BP145,0))))</f>
        <v/>
      </c>
      <c r="CF145" s="115" t="str">
        <f ca="1">IF($BP145="","",IF(OFFSET(BK$53,'Intermediate Data'!$BP145,0)=-98,"Unknown",IF(OFFSET(BK$53,'Intermediate Data'!$BP145,0)=-99,"N/A",OFFSET(BK$53,'Intermediate Data'!$BP145,0))))</f>
        <v/>
      </c>
      <c r="CG145" s="115" t="str">
        <f ca="1">IF($BP145="","",IF(OFFSET(BL$53,'Intermediate Data'!$BP145,0)=-98,"Unknown",IF(OFFSET(BL$53,'Intermediate Data'!$BP145,0)=-99,"N/A",OFFSET(BL$53,'Intermediate Data'!$BP145,0))))</f>
        <v/>
      </c>
    </row>
    <row r="146" spans="1:85" x14ac:dyDescent="0.2">
      <c r="A146" s="91">
        <f>IF(DATA!F97='Intermediate Data'!$E$46,IF(OR($E$47=$C$27,$E$46=$B$4),DATA!A97,IF($G$47=DATA!D97,DATA!A97,"")),"")</f>
        <v>93</v>
      </c>
      <c r="B146" s="91">
        <f>IF($A146="","",DATA!CS97)</f>
        <v>63</v>
      </c>
      <c r="C146" s="91" t="str">
        <f>IF($A146="","",DATA!B97)</f>
        <v>Network attached storage drive</v>
      </c>
      <c r="D146" s="91">
        <f ca="1">IF($A146="","",OFFSET(DATA!$G97,0,($D$48*5)))</f>
        <v>-99</v>
      </c>
      <c r="E146" s="91">
        <f ca="1">IF($A146="","",OFFSET(DATA!$G97,0,($D$48*5)+1))</f>
        <v>-99</v>
      </c>
      <c r="F146" s="91">
        <f ca="1">IF($A146="","",OFFSET(DATA!$G97,0,($D$48*5)+2))</f>
        <v>-99</v>
      </c>
      <c r="G146" s="91">
        <f ca="1">IF($A146="","",OFFSET(DATA!$G97,0,($D$48*5)+3))</f>
        <v>-99</v>
      </c>
      <c r="H146" s="91">
        <f ca="1">IF($A146="","",OFFSET(DATA!$G97,0,($D$48*5)+4))</f>
        <v>-99</v>
      </c>
      <c r="I146" s="91">
        <f t="shared" ca="1" si="17"/>
        <v>-99</v>
      </c>
      <c r="J146" s="91" t="str">
        <f t="shared" ca="1" si="18"/>
        <v/>
      </c>
      <c r="K146" s="91">
        <f ca="1">IF($A146="","",OFFSET(DATA!$AF97,0,($D$48*5)))</f>
        <v>-99</v>
      </c>
      <c r="L146" s="91">
        <f ca="1">IF($A146="","",OFFSET(DATA!$AF97,0,($D$48*5)+1))</f>
        <v>-99</v>
      </c>
      <c r="M146" s="91">
        <f ca="1">IF($A146="","",OFFSET(DATA!$AF97,0,($D$48*5)+2))</f>
        <v>-99</v>
      </c>
      <c r="N146" s="91">
        <f ca="1">IF($A146="","",OFFSET(DATA!$AF97,0,($D$48*5)+3))</f>
        <v>-99</v>
      </c>
      <c r="O146" s="91">
        <f ca="1">IF($A146="","",OFFSET(DATA!$AF97,0,($D$48*5)+4))</f>
        <v>-99</v>
      </c>
      <c r="P146" s="91">
        <f t="shared" ca="1" si="19"/>
        <v>-99</v>
      </c>
      <c r="Q146" s="91" t="str">
        <f t="shared" ca="1" si="20"/>
        <v/>
      </c>
      <c r="R146" s="91">
        <f>IF($A146="","",DATA!BE97)</f>
        <v>-99</v>
      </c>
      <c r="S146" s="91">
        <f>IF($A146="","",DATA!BI97)</f>
        <v>-99</v>
      </c>
      <c r="T146" s="91">
        <f t="shared" ca="1" si="21"/>
        <v>-99</v>
      </c>
      <c r="U146" s="100">
        <f t="shared" ca="1" si="22"/>
        <v>-99.009899998540007</v>
      </c>
      <c r="V146" s="113">
        <f t="shared" ca="1" si="23"/>
        <v>-99.009899998830008</v>
      </c>
      <c r="W146" s="91">
        <f t="shared" ca="1" si="24"/>
        <v>64</v>
      </c>
      <c r="Y146" s="91" t="str">
        <f ca="1">IF($W146="","",IF(OFFSET(C$53,'Intermediate Data'!$W146,0)=-98,"Unknown",IF(OFFSET(C$53,'Intermediate Data'!$W146,0)=-99,"N/A",OFFSET(C$53,'Intermediate Data'!$W146,0))))</f>
        <v>Power tool</v>
      </c>
      <c r="Z146" s="91" t="str">
        <f ca="1">IF($W146="","",IF(OFFSET(D$53,'Intermediate Data'!$W146,0)=-98,"N/A",IF(OFFSET(D$53,'Intermediate Data'!$W146,0)=-99,"N/A",OFFSET(D$53,'Intermediate Data'!$W146,0))))</f>
        <v>N/A</v>
      </c>
      <c r="AA146" s="91" t="str">
        <f ca="1">IF($W146="","",IF(OFFSET(E$53,'Intermediate Data'!$W146,0)=-98,"N/A",IF(OFFSET(E$53,'Intermediate Data'!$W146,0)=-99,"N/A",OFFSET(E$53,'Intermediate Data'!$W146,0))))</f>
        <v>N/A</v>
      </c>
      <c r="AB146" s="91" t="str">
        <f ca="1">IF($W146="","",IF(OFFSET(F$53,'Intermediate Data'!$W146,0)=-98,"N/A",IF(OFFSET(F$53,'Intermediate Data'!$W146,0)=-99,"N/A",OFFSET(F$53,'Intermediate Data'!$W146,0))))</f>
        <v>N/A</v>
      </c>
      <c r="AC146" s="91" t="str">
        <f ca="1">IF($W146="","",IF(OFFSET(G$53,'Intermediate Data'!$W146,0)=-98,"N/A",IF(OFFSET(G$53,'Intermediate Data'!$W146,0)=-99,"N/A",OFFSET(G$53,'Intermediate Data'!$W146,0))))</f>
        <v>N/A</v>
      </c>
      <c r="AD146" s="91" t="str">
        <f ca="1">IF($W146="","",IF(OFFSET(H$53,'Intermediate Data'!$W146,0)=-98,"N/A",IF(OFFSET(H$53,'Intermediate Data'!$W146,0)=-99,"N/A",OFFSET(H$53,'Intermediate Data'!$W146,0))))</f>
        <v>N/A</v>
      </c>
      <c r="AE146" s="91" t="str">
        <f ca="1">IF($W146="","",IF(OFFSET(I$53,'Intermediate Data'!$W146,0)=-98,"N/A",IF(OFFSET(I$53,'Intermediate Data'!$W146,0)=-99,"N/A",OFFSET(I$53,'Intermediate Data'!$W146,0))))</f>
        <v>N/A</v>
      </c>
      <c r="AF146" s="91" t="str">
        <f ca="1">IF($W146="","",IF(OFFSET(J$53,'Intermediate Data'!$W146,0)=-98,"N/A",IF(OFFSET(J$53,'Intermediate Data'!$W146,0)=-99,"N/A",OFFSET(J$53,'Intermediate Data'!$W146,0))))</f>
        <v/>
      </c>
      <c r="AG146" s="91" t="str">
        <f ca="1">IF($W146="","",IF(OFFSET(K$53,'Intermediate Data'!$W146,0)=-98,"N/A",IF(OFFSET(K$53,'Intermediate Data'!$W146,0)=-99,"N/A",OFFSET(K$53,'Intermediate Data'!$W146,0))))</f>
        <v>N/A</v>
      </c>
      <c r="AH146" s="91" t="str">
        <f ca="1">IF($W146="","",IF(OFFSET(L$53,'Intermediate Data'!$W146,0)=-98,"N/A",IF(OFFSET(L$53,'Intermediate Data'!$W146,0)=-99,"N/A",OFFSET(L$53,'Intermediate Data'!$W146,0))))</f>
        <v>N/A</v>
      </c>
      <c r="AI146" s="91" t="str">
        <f ca="1">IF($W146="","",IF(OFFSET(M$53,'Intermediate Data'!$W146,0)=-98,"N/A",IF(OFFSET(M$53,'Intermediate Data'!$W146,0)=-99,"N/A",OFFSET(M$53,'Intermediate Data'!$W146,0))))</f>
        <v>N/A</v>
      </c>
      <c r="AJ146" s="91" t="str">
        <f ca="1">IF($W146="","",IF(OFFSET(N$53,'Intermediate Data'!$W146,0)=-98,"N/A",IF(OFFSET(N$53,'Intermediate Data'!$W146,0)=-99,"N/A",OFFSET(N$53,'Intermediate Data'!$W146,0))))</f>
        <v>N/A</v>
      </c>
      <c r="AK146" s="91" t="str">
        <f ca="1">IF($W146="","",IF(OFFSET(O$53,'Intermediate Data'!$W146,0)=-98,"N/A",IF(OFFSET(O$53,'Intermediate Data'!$W146,0)=-99,"N/A",OFFSET(O$53,'Intermediate Data'!$W146,0))))</f>
        <v>N/A</v>
      </c>
      <c r="AL146" s="91" t="str">
        <f ca="1">IF($W146="","",IF(OFFSET(P$53,'Intermediate Data'!$W146,0)=-98,"N/A",IF(OFFSET(P$53,'Intermediate Data'!$W146,0)=-99,"N/A",OFFSET(P$53,'Intermediate Data'!$W146,0))))</f>
        <v>N/A</v>
      </c>
      <c r="AM146" s="91" t="str">
        <f ca="1">IF($W146="","",IF(OFFSET(Q$53,'Intermediate Data'!$W146,0)=-98,"N/A",IF(OFFSET(Q$53,'Intermediate Data'!$W146,0)=-99,"N/A",OFFSET(Q$53,'Intermediate Data'!$W146,0))))</f>
        <v/>
      </c>
      <c r="AN146" s="91">
        <f ca="1">IF($W146="","",IF(OFFSET(R$53,'Intermediate Data'!$W146,0)=-98,"Not published",IF(OFFSET(R$53,'Intermediate Data'!$W146,0)=-99,"No spec",OFFSET(R$53,'Intermediate Data'!$W146,0))))</f>
        <v>0.22</v>
      </c>
      <c r="AO146" s="91" t="str">
        <f ca="1">IF($W146="","",IF(OFFSET(S$53,'Intermediate Data'!$W146,0)=-98,"Unknown",IF(OFFSET(S$53,'Intermediate Data'!$W146,0)=-99,"No spec",OFFSET(S$53,'Intermediate Data'!$W146,0))))</f>
        <v>No spec</v>
      </c>
      <c r="AR146" s="113" t="str">
        <f>IF(AND(DATA!$F97='Intermediate Data'!$AV$46,DATA!$E97="Tier 1"),IF(OR($AU$47=0,$AU$46=1),DATA!A97,IF(AND($AU$47=1,INDEX('Intermediate Data'!$AV$25:$AV$42,MATCH(DATA!$B97,'Intermediate Data'!$AU$25:$AU$42,0))=TRUE),DATA!A97,"")),"")</f>
        <v/>
      </c>
      <c r="AS146" s="113" t="str">
        <f>IF($AR146="","",DATA!B97)</f>
        <v/>
      </c>
      <c r="AT146" s="113" t="str">
        <f>IF(OR($AR146="",DATA!BF97=""),"",DATA!BF97)</f>
        <v/>
      </c>
      <c r="AU146" s="113" t="str">
        <f>IF(OR($AR146="",DATA!BH97=""),"",DATA!BH97)</f>
        <v/>
      </c>
      <c r="AV146" s="113" t="str">
        <f>IF(OR($AR146="",DATA!BI97=""),"",DATA!BI97)</f>
        <v/>
      </c>
      <c r="AW146" s="113" t="str">
        <f>IF(OR($AR146="",DATA!BJ97=""),"",DATA!BJ97)</f>
        <v/>
      </c>
      <c r="AX146" s="113" t="str">
        <f>IF(OR($AR146="",DATA!BK97=""),"",DATA!BK97)</f>
        <v/>
      </c>
      <c r="AY146" s="113" t="str">
        <f>IF($AR146="","",DATA!BO97)</f>
        <v/>
      </c>
      <c r="AZ146" s="113" t="str">
        <f>IF($AR146="","",DATA!BP97)</f>
        <v/>
      </c>
      <c r="BA146" s="113" t="str">
        <f>IF($AR146="","",DATA!BQ97)</f>
        <v/>
      </c>
      <c r="BB146" s="113" t="str">
        <f>IF($AR146="","",DATA!BR97)</f>
        <v/>
      </c>
      <c r="BC146" s="113" t="str">
        <f>IF($AR146="","",DATA!BS97)</f>
        <v/>
      </c>
      <c r="BD146" s="113" t="str">
        <f>IF($AR146="","",DATA!BE97)</f>
        <v/>
      </c>
      <c r="BE146" s="113" t="str">
        <f>IF($AR146="","",DATA!CD97)</f>
        <v/>
      </c>
      <c r="BF146" s="113" t="str">
        <f>IF($AR146="","",DATA!CF97)</f>
        <v/>
      </c>
      <c r="BG146" s="113" t="str">
        <f>IF($AR146="","",DATA!CG97)</f>
        <v/>
      </c>
      <c r="BH146" s="113" t="str">
        <f>IF($AR146="","",DATA!CI97)</f>
        <v/>
      </c>
      <c r="BI146" s="113" t="str">
        <f>IF($AR146="","",DATA!CK97)</f>
        <v/>
      </c>
      <c r="BJ146" s="179" t="str">
        <f>IF($AR146="","",DATA!CL97)</f>
        <v/>
      </c>
      <c r="BK146" s="179" t="str">
        <f>IF($AR146="","",DATA!CN97)</f>
        <v/>
      </c>
      <c r="BL146" s="114" t="str">
        <f t="shared" si="25"/>
        <v/>
      </c>
      <c r="BM146" s="91" t="str">
        <f t="shared" ca="1" si="16"/>
        <v/>
      </c>
      <c r="BN146" s="100" t="str">
        <f t="shared" si="26"/>
        <v/>
      </c>
      <c r="BO146" s="91" t="str">
        <f t="shared" ca="1" si="27"/>
        <v/>
      </c>
      <c r="BP146" s="91" t="str">
        <f t="shared" ca="1" si="28"/>
        <v/>
      </c>
      <c r="BR146" s="91" t="str">
        <f ca="1">IF($BP146="","",IF(OFFSET(AS$53,'Intermediate Data'!$BP146,0)=-98,"Unknown",IF(OFFSET(AS$53,'Intermediate Data'!$BP146,0)=-99,"N/A",OFFSET(AS$53,'Intermediate Data'!$BP146,0))))</f>
        <v/>
      </c>
      <c r="BS146" s="91" t="str">
        <f ca="1">IF($BP146="","",IF(OFFSET(AT$53,'Intermediate Data'!$BP146,0)=-98,"Not collected",IF(OFFSET(AT$53,'Intermediate Data'!$BP146,0)=-99,"N/A",OFFSET(AT$53,'Intermediate Data'!$BP146,0))))</f>
        <v/>
      </c>
      <c r="BT146" s="91" t="str">
        <f ca="1">IF($BP146="","",IF(OFFSET(AU$53,'Intermediate Data'!$BP146,0)=-98,"Unknown",IF(OFFSET(AU$53,'Intermediate Data'!$BP146,0)=-99,"N/A",OFFSET(AU$53,'Intermediate Data'!$BP146,0))))</f>
        <v/>
      </c>
      <c r="BU146" s="127" t="str">
        <f ca="1">IF($BP146="","",IF(OFFSET(AV$53,'Intermediate Data'!$BP146,0)=-98,"Unknown",IF(OFFSET(AV$53,'Intermediate Data'!$BP146,0)=-99,"No spec",OFFSET(AV$53,'Intermediate Data'!$BP146,0))))</f>
        <v/>
      </c>
      <c r="BV146" s="127" t="str">
        <f ca="1">IF($BP146="","",IF(OFFSET(AW$53,'Intermediate Data'!$BP146,0)=-98,"Unknown",IF(OFFSET(AW$53,'Intermediate Data'!$BP146,0)=-99,"N/A",OFFSET(AW$53,'Intermediate Data'!$BP146,0))))</f>
        <v/>
      </c>
      <c r="BW146" s="91" t="str">
        <f ca="1">IF($BP146="","",IF(OFFSET(AX$53,'Intermediate Data'!$BP146,0)=-98,"Unknown",IF(OFFSET(AX$53,'Intermediate Data'!$BP146,0)=-99,"N/A",OFFSET(AX$53,'Intermediate Data'!$BP146,0))))</f>
        <v/>
      </c>
      <c r="BX146" s="91" t="str">
        <f ca="1">IF($BP146="","",IF(OFFSET(AY$53,'Intermediate Data'!$BP146,$AU$48)=-98,"Unknown",IF(OFFSET(AY$53,'Intermediate Data'!$BP146,$AU$48)=-99,"N/A",OFFSET(AY$53,'Intermediate Data'!$BP146,$AU$48))))</f>
        <v/>
      </c>
      <c r="BY146" s="91" t="str">
        <f ca="1">IF($BP146="","",IF(OFFSET(BD$53,'Intermediate Data'!$BP146,0)=-98,"Not published",IF(OFFSET(BD$53,'Intermediate Data'!$BP146,0)=-99,"No spec",OFFSET(BD$53,'Intermediate Data'!$BP146,0))))</f>
        <v/>
      </c>
      <c r="BZ146" s="115" t="str">
        <f ca="1">IF($BP146="","",IF(OFFSET(BE$53,'Intermediate Data'!$BP146,0)=-98,"Unknown",IF(OFFSET(BE$53,'Intermediate Data'!$BP146,0)=-99,"N/A",OFFSET(BE$53,'Intermediate Data'!$BP146,0))))</f>
        <v/>
      </c>
      <c r="CA146" s="115" t="str">
        <f ca="1">IF($BP146="","",IF(OFFSET(BF$53,'Intermediate Data'!$BP146,0)=-98,"Unknown",IF(OFFSET(BF$53,'Intermediate Data'!$BP146,0)=-99,"N/A",OFFSET(BF$53,'Intermediate Data'!$BP146,0))))</f>
        <v/>
      </c>
      <c r="CB146" s="115" t="str">
        <f ca="1">IF($BP146="","",IF(OFFSET(BG$53,'Intermediate Data'!$BP146,0)=-98,"Unknown",IF(OFFSET(BG$53,'Intermediate Data'!$BP146,0)=-99,"N/A",OFFSET(BG$53,'Intermediate Data'!$BP146,0))))</f>
        <v/>
      </c>
      <c r="CC146" s="115" t="str">
        <f ca="1">IF($BP146="","",IF(OFFSET(BH$53,'Intermediate Data'!$BP146,0)=-98,"Unknown",IF(OFFSET(BH$53,'Intermediate Data'!$BP146,0)=-99,"N/A",OFFSET(BH$53,'Intermediate Data'!$BP146,0))))</f>
        <v/>
      </c>
      <c r="CD146" s="115" t="str">
        <f ca="1">IF($BP146="","",IF(OFFSET(BI$53,'Intermediate Data'!$BP146,0)=-98,"Unknown",IF(OFFSET(BI$53,'Intermediate Data'!$BP146,0)=-99,"N/A",OFFSET(BI$53,'Intermediate Data'!$BP146,0))))</f>
        <v/>
      </c>
      <c r="CE146" s="115" t="str">
        <f ca="1">IF($BP146="","",IF(OFFSET(BJ$53,'Intermediate Data'!$BP146,0)=-98,"Unknown",IF(OFFSET(BJ$53,'Intermediate Data'!$BP146,0)=-99,"N/A",OFFSET(BJ$53,'Intermediate Data'!$BP146,0))))</f>
        <v/>
      </c>
      <c r="CF146" s="115" t="str">
        <f ca="1">IF($BP146="","",IF(OFFSET(BK$53,'Intermediate Data'!$BP146,0)=-98,"Unknown",IF(OFFSET(BK$53,'Intermediate Data'!$BP146,0)=-99,"N/A",OFFSET(BK$53,'Intermediate Data'!$BP146,0))))</f>
        <v/>
      </c>
      <c r="CG146" s="115" t="str">
        <f ca="1">IF($BP146="","",IF(OFFSET(BL$53,'Intermediate Data'!$BP146,0)=-98,"Unknown",IF(OFFSET(BL$53,'Intermediate Data'!$BP146,0)=-99,"N/A",OFFSET(BL$53,'Intermediate Data'!$BP146,0))))</f>
        <v/>
      </c>
    </row>
    <row r="147" spans="1:85" x14ac:dyDescent="0.2">
      <c r="A147" s="91">
        <f>IF(DATA!F98='Intermediate Data'!$E$46,IF(OR($E$47=$C$27,$E$46=$B$4),DATA!A98,IF($G$47=DATA!D98,DATA!A98,"")),"")</f>
        <v>94</v>
      </c>
      <c r="B147" s="91">
        <f>IF($A147="","",DATA!CS98)</f>
        <v>46</v>
      </c>
      <c r="C147" s="91" t="str">
        <f>IF($A147="","",DATA!B98)</f>
        <v>Printer</v>
      </c>
      <c r="D147" s="91">
        <f ca="1">IF($A147="","",OFFSET(DATA!$G98,0,($D$48*5)))</f>
        <v>-99</v>
      </c>
      <c r="E147" s="91">
        <f ca="1">IF($A147="","",OFFSET(DATA!$G98,0,($D$48*5)+1))</f>
        <v>0.50883788026286081</v>
      </c>
      <c r="F147" s="91">
        <f ca="1">IF($A147="","",OFFSET(DATA!$G98,0,($D$48*5)+2))</f>
        <v>-99</v>
      </c>
      <c r="G147" s="91">
        <f ca="1">IF($A147="","",OFFSET(DATA!$G98,0,($D$48*5)+3))</f>
        <v>-98</v>
      </c>
      <c r="H147" s="91">
        <f ca="1">IF($A147="","",OFFSET(DATA!$G98,0,($D$48*5)+4))</f>
        <v>-99</v>
      </c>
      <c r="I147" s="91">
        <f t="shared" ca="1" si="17"/>
        <v>0.50883788026286081</v>
      </c>
      <c r="J147" s="91" t="str">
        <f t="shared" ca="1" si="18"/>
        <v>RASS</v>
      </c>
      <c r="K147" s="91">
        <f ca="1">IF($A147="","",OFFSET(DATA!$AF98,0,($D$48*5)))</f>
        <v>-99</v>
      </c>
      <c r="L147" s="91">
        <f ca="1">IF($A147="","",OFFSET(DATA!$AF98,0,($D$48*5)+1))</f>
        <v>0.59654744945467952</v>
      </c>
      <c r="M147" s="91">
        <f ca="1">IF($A147="","",OFFSET(DATA!$AF98,0,($D$48*5)+2))</f>
        <v>-99</v>
      </c>
      <c r="N147" s="91">
        <f ca="1">IF($A147="","",OFFSET(DATA!$AF98,0,($D$48*5)+3))</f>
        <v>1.1202750863174031</v>
      </c>
      <c r="O147" s="91">
        <f ca="1">IF($A147="","",OFFSET(DATA!$AF98,0,($D$48*5)+4))</f>
        <v>-99</v>
      </c>
      <c r="P147" s="91">
        <f t="shared" ca="1" si="19"/>
        <v>1.1202750863174031</v>
      </c>
      <c r="Q147" s="91" t="str">
        <f t="shared" ca="1" si="20"/>
        <v>RASS</v>
      </c>
      <c r="R147" s="91">
        <f>IF($A147="","",DATA!BE98)</f>
        <v>0.91</v>
      </c>
      <c r="S147" s="91">
        <f>IF($A147="","",DATA!BI98)</f>
        <v>15.209999999999997</v>
      </c>
      <c r="T147" s="91">
        <f t="shared" ca="1" si="21"/>
        <v>0.50883788026286081</v>
      </c>
      <c r="U147" s="100">
        <f t="shared" ca="1" si="22"/>
        <v>0.5029352267158238</v>
      </c>
      <c r="V147" s="113">
        <f t="shared" ca="1" si="23"/>
        <v>-99.009899998839998</v>
      </c>
      <c r="W147" s="91">
        <f t="shared" ca="1" si="24"/>
        <v>63</v>
      </c>
      <c r="Y147" s="91" t="str">
        <f ca="1">IF($W147="","",IF(OFFSET(C$53,'Intermediate Data'!$W147,0)=-98,"Unknown",IF(OFFSET(C$53,'Intermediate Data'!$W147,0)=-99,"N/A",OFFSET(C$53,'Intermediate Data'!$W147,0))))</f>
        <v>Musical equipment</v>
      </c>
      <c r="Z147" s="91" t="str">
        <f ca="1">IF($W147="","",IF(OFFSET(D$53,'Intermediate Data'!$W147,0)=-98,"N/A",IF(OFFSET(D$53,'Intermediate Data'!$W147,0)=-99,"N/A",OFFSET(D$53,'Intermediate Data'!$W147,0))))</f>
        <v>N/A</v>
      </c>
      <c r="AA147" s="91" t="str">
        <f ca="1">IF($W147="","",IF(OFFSET(E$53,'Intermediate Data'!$W147,0)=-98,"N/A",IF(OFFSET(E$53,'Intermediate Data'!$W147,0)=-99,"N/A",OFFSET(E$53,'Intermediate Data'!$W147,0))))</f>
        <v>N/A</v>
      </c>
      <c r="AB147" s="91" t="str">
        <f ca="1">IF($W147="","",IF(OFFSET(F$53,'Intermediate Data'!$W147,0)=-98,"N/A",IF(OFFSET(F$53,'Intermediate Data'!$W147,0)=-99,"N/A",OFFSET(F$53,'Intermediate Data'!$W147,0))))</f>
        <v>N/A</v>
      </c>
      <c r="AC147" s="91" t="str">
        <f ca="1">IF($W147="","",IF(OFFSET(G$53,'Intermediate Data'!$W147,0)=-98,"N/A",IF(OFFSET(G$53,'Intermediate Data'!$W147,0)=-99,"N/A",OFFSET(G$53,'Intermediate Data'!$W147,0))))</f>
        <v>N/A</v>
      </c>
      <c r="AD147" s="91" t="str">
        <f ca="1">IF($W147="","",IF(OFFSET(H$53,'Intermediate Data'!$W147,0)=-98,"N/A",IF(OFFSET(H$53,'Intermediate Data'!$W147,0)=-99,"N/A",OFFSET(H$53,'Intermediate Data'!$W147,0))))</f>
        <v>N/A</v>
      </c>
      <c r="AE147" s="91" t="str">
        <f ca="1">IF($W147="","",IF(OFFSET(I$53,'Intermediate Data'!$W147,0)=-98,"N/A",IF(OFFSET(I$53,'Intermediate Data'!$W147,0)=-99,"N/A",OFFSET(I$53,'Intermediate Data'!$W147,0))))</f>
        <v>N/A</v>
      </c>
      <c r="AF147" s="91" t="str">
        <f ca="1">IF($W147="","",IF(OFFSET(J$53,'Intermediate Data'!$W147,0)=-98,"N/A",IF(OFFSET(J$53,'Intermediate Data'!$W147,0)=-99,"N/A",OFFSET(J$53,'Intermediate Data'!$W147,0))))</f>
        <v/>
      </c>
      <c r="AG147" s="91" t="str">
        <f ca="1">IF($W147="","",IF(OFFSET(K$53,'Intermediate Data'!$W147,0)=-98,"N/A",IF(OFFSET(K$53,'Intermediate Data'!$W147,0)=-99,"N/A",OFFSET(K$53,'Intermediate Data'!$W147,0))))</f>
        <v>N/A</v>
      </c>
      <c r="AH147" s="91" t="str">
        <f ca="1">IF($W147="","",IF(OFFSET(L$53,'Intermediate Data'!$W147,0)=-98,"N/A",IF(OFFSET(L$53,'Intermediate Data'!$W147,0)=-99,"N/A",OFFSET(L$53,'Intermediate Data'!$W147,0))))</f>
        <v>N/A</v>
      </c>
      <c r="AI147" s="91" t="str">
        <f ca="1">IF($W147="","",IF(OFFSET(M$53,'Intermediate Data'!$W147,0)=-98,"N/A",IF(OFFSET(M$53,'Intermediate Data'!$W147,0)=-99,"N/A",OFFSET(M$53,'Intermediate Data'!$W147,0))))</f>
        <v>N/A</v>
      </c>
      <c r="AJ147" s="91" t="str">
        <f ca="1">IF($W147="","",IF(OFFSET(N$53,'Intermediate Data'!$W147,0)=-98,"N/A",IF(OFFSET(N$53,'Intermediate Data'!$W147,0)=-99,"N/A",OFFSET(N$53,'Intermediate Data'!$W147,0))))</f>
        <v>N/A</v>
      </c>
      <c r="AK147" s="91" t="str">
        <f ca="1">IF($W147="","",IF(OFFSET(O$53,'Intermediate Data'!$W147,0)=-98,"N/A",IF(OFFSET(O$53,'Intermediate Data'!$W147,0)=-99,"N/A",OFFSET(O$53,'Intermediate Data'!$W147,0))))</f>
        <v>N/A</v>
      </c>
      <c r="AL147" s="91" t="str">
        <f ca="1">IF($W147="","",IF(OFFSET(P$53,'Intermediate Data'!$W147,0)=-98,"N/A",IF(OFFSET(P$53,'Intermediate Data'!$W147,0)=-99,"N/A",OFFSET(P$53,'Intermediate Data'!$W147,0))))</f>
        <v>N/A</v>
      </c>
      <c r="AM147" s="91" t="str">
        <f ca="1">IF($W147="","",IF(OFFSET(Q$53,'Intermediate Data'!$W147,0)=-98,"N/A",IF(OFFSET(Q$53,'Intermediate Data'!$W147,0)=-99,"N/A",OFFSET(Q$53,'Intermediate Data'!$W147,0))))</f>
        <v/>
      </c>
      <c r="AN147" s="91" t="str">
        <f ca="1">IF($W147="","",IF(OFFSET(R$53,'Intermediate Data'!$W147,0)=-98,"Not published",IF(OFFSET(R$53,'Intermediate Data'!$W147,0)=-99,"No spec",OFFSET(R$53,'Intermediate Data'!$W147,0))))</f>
        <v>No spec</v>
      </c>
      <c r="AO147" s="91" t="str">
        <f ca="1">IF($W147="","",IF(OFFSET(S$53,'Intermediate Data'!$W147,0)=-98,"Unknown",IF(OFFSET(S$53,'Intermediate Data'!$W147,0)=-99,"No spec",OFFSET(S$53,'Intermediate Data'!$W147,0))))</f>
        <v>No spec</v>
      </c>
      <c r="AR147" s="113" t="str">
        <f>IF(AND(DATA!$F98='Intermediate Data'!$AV$46,DATA!$E98="Tier 1"),IF(OR($AU$47=0,$AU$46=1),DATA!A98,IF(AND($AU$47=1,INDEX('Intermediate Data'!$AV$25:$AV$42,MATCH(DATA!$B98,'Intermediate Data'!$AU$25:$AU$42,0))=TRUE),DATA!A98,"")),"")</f>
        <v/>
      </c>
      <c r="AS147" s="113" t="str">
        <f>IF($AR147="","",DATA!B98)</f>
        <v/>
      </c>
      <c r="AT147" s="113" t="str">
        <f>IF(OR($AR147="",DATA!BF98=""),"",DATA!BF98)</f>
        <v/>
      </c>
      <c r="AU147" s="113" t="str">
        <f>IF(OR($AR147="",DATA!BH98=""),"",DATA!BH98)</f>
        <v/>
      </c>
      <c r="AV147" s="113" t="str">
        <f>IF(OR($AR147="",DATA!BI98=""),"",DATA!BI98)</f>
        <v/>
      </c>
      <c r="AW147" s="113" t="str">
        <f>IF(OR($AR147="",DATA!BJ98=""),"",DATA!BJ98)</f>
        <v/>
      </c>
      <c r="AX147" s="113" t="str">
        <f>IF(OR($AR147="",DATA!BK98=""),"",DATA!BK98)</f>
        <v/>
      </c>
      <c r="AY147" s="113" t="str">
        <f>IF($AR147="","",DATA!BO98)</f>
        <v/>
      </c>
      <c r="AZ147" s="113" t="str">
        <f>IF($AR147="","",DATA!BP98)</f>
        <v/>
      </c>
      <c r="BA147" s="113" t="str">
        <f>IF($AR147="","",DATA!BQ98)</f>
        <v/>
      </c>
      <c r="BB147" s="113" t="str">
        <f>IF($AR147="","",DATA!BR98)</f>
        <v/>
      </c>
      <c r="BC147" s="113" t="str">
        <f>IF($AR147="","",DATA!BS98)</f>
        <v/>
      </c>
      <c r="BD147" s="113" t="str">
        <f>IF($AR147="","",DATA!BE98)</f>
        <v/>
      </c>
      <c r="BE147" s="113" t="str">
        <f>IF($AR147="","",DATA!CD98)</f>
        <v/>
      </c>
      <c r="BF147" s="113" t="str">
        <f>IF($AR147="","",DATA!CF98)</f>
        <v/>
      </c>
      <c r="BG147" s="113" t="str">
        <f>IF($AR147="","",DATA!CG98)</f>
        <v/>
      </c>
      <c r="BH147" s="113" t="str">
        <f>IF($AR147="","",DATA!CI98)</f>
        <v/>
      </c>
      <c r="BI147" s="113" t="str">
        <f>IF($AR147="","",DATA!CK98)</f>
        <v/>
      </c>
      <c r="BJ147" s="179" t="str">
        <f>IF($AR147="","",DATA!CL98)</f>
        <v/>
      </c>
      <c r="BK147" s="179" t="str">
        <f>IF($AR147="","",DATA!CN98)</f>
        <v/>
      </c>
      <c r="BL147" s="114" t="str">
        <f t="shared" si="25"/>
        <v/>
      </c>
      <c r="BM147" s="91" t="str">
        <f t="shared" ca="1" si="16"/>
        <v/>
      </c>
      <c r="BN147" s="100" t="str">
        <f t="shared" si="26"/>
        <v/>
      </c>
      <c r="BO147" s="91" t="str">
        <f t="shared" ca="1" si="27"/>
        <v/>
      </c>
      <c r="BP147" s="91" t="str">
        <f t="shared" ca="1" si="28"/>
        <v/>
      </c>
      <c r="BR147" s="91" t="str">
        <f ca="1">IF($BP147="","",IF(OFFSET(AS$53,'Intermediate Data'!$BP147,0)=-98,"Unknown",IF(OFFSET(AS$53,'Intermediate Data'!$BP147,0)=-99,"N/A",OFFSET(AS$53,'Intermediate Data'!$BP147,0))))</f>
        <v/>
      </c>
      <c r="BS147" s="91" t="str">
        <f ca="1">IF($BP147="","",IF(OFFSET(AT$53,'Intermediate Data'!$BP147,0)=-98,"Not collected",IF(OFFSET(AT$53,'Intermediate Data'!$BP147,0)=-99,"N/A",OFFSET(AT$53,'Intermediate Data'!$BP147,0))))</f>
        <v/>
      </c>
      <c r="BT147" s="91" t="str">
        <f ca="1">IF($BP147="","",IF(OFFSET(AU$53,'Intermediate Data'!$BP147,0)=-98,"Unknown",IF(OFFSET(AU$53,'Intermediate Data'!$BP147,0)=-99,"N/A",OFFSET(AU$53,'Intermediate Data'!$BP147,0))))</f>
        <v/>
      </c>
      <c r="BU147" s="127" t="str">
        <f ca="1">IF($BP147="","",IF(OFFSET(AV$53,'Intermediate Data'!$BP147,0)=-98,"Unknown",IF(OFFSET(AV$53,'Intermediate Data'!$BP147,0)=-99,"No spec",OFFSET(AV$53,'Intermediate Data'!$BP147,0))))</f>
        <v/>
      </c>
      <c r="BV147" s="127" t="str">
        <f ca="1">IF($BP147="","",IF(OFFSET(AW$53,'Intermediate Data'!$BP147,0)=-98,"Unknown",IF(OFFSET(AW$53,'Intermediate Data'!$BP147,0)=-99,"N/A",OFFSET(AW$53,'Intermediate Data'!$BP147,0))))</f>
        <v/>
      </c>
      <c r="BW147" s="91" t="str">
        <f ca="1">IF($BP147="","",IF(OFFSET(AX$53,'Intermediate Data'!$BP147,0)=-98,"Unknown",IF(OFFSET(AX$53,'Intermediate Data'!$BP147,0)=-99,"N/A",OFFSET(AX$53,'Intermediate Data'!$BP147,0))))</f>
        <v/>
      </c>
      <c r="BX147" s="91" t="str">
        <f ca="1">IF($BP147="","",IF(OFFSET(AY$53,'Intermediate Data'!$BP147,$AU$48)=-98,"Unknown",IF(OFFSET(AY$53,'Intermediate Data'!$BP147,$AU$48)=-99,"N/A",OFFSET(AY$53,'Intermediate Data'!$BP147,$AU$48))))</f>
        <v/>
      </c>
      <c r="BY147" s="91" t="str">
        <f ca="1">IF($BP147="","",IF(OFFSET(BD$53,'Intermediate Data'!$BP147,0)=-98,"Not published",IF(OFFSET(BD$53,'Intermediate Data'!$BP147,0)=-99,"No spec",OFFSET(BD$53,'Intermediate Data'!$BP147,0))))</f>
        <v/>
      </c>
      <c r="BZ147" s="115" t="str">
        <f ca="1">IF($BP147="","",IF(OFFSET(BE$53,'Intermediate Data'!$BP147,0)=-98,"Unknown",IF(OFFSET(BE$53,'Intermediate Data'!$BP147,0)=-99,"N/A",OFFSET(BE$53,'Intermediate Data'!$BP147,0))))</f>
        <v/>
      </c>
      <c r="CA147" s="115" t="str">
        <f ca="1">IF($BP147="","",IF(OFFSET(BF$53,'Intermediate Data'!$BP147,0)=-98,"Unknown",IF(OFFSET(BF$53,'Intermediate Data'!$BP147,0)=-99,"N/A",OFFSET(BF$53,'Intermediate Data'!$BP147,0))))</f>
        <v/>
      </c>
      <c r="CB147" s="115" t="str">
        <f ca="1">IF($BP147="","",IF(OFFSET(BG$53,'Intermediate Data'!$BP147,0)=-98,"Unknown",IF(OFFSET(BG$53,'Intermediate Data'!$BP147,0)=-99,"N/A",OFFSET(BG$53,'Intermediate Data'!$BP147,0))))</f>
        <v/>
      </c>
      <c r="CC147" s="115" t="str">
        <f ca="1">IF($BP147="","",IF(OFFSET(BH$53,'Intermediate Data'!$BP147,0)=-98,"Unknown",IF(OFFSET(BH$53,'Intermediate Data'!$BP147,0)=-99,"N/A",OFFSET(BH$53,'Intermediate Data'!$BP147,0))))</f>
        <v/>
      </c>
      <c r="CD147" s="115" t="str">
        <f ca="1">IF($BP147="","",IF(OFFSET(BI$53,'Intermediate Data'!$BP147,0)=-98,"Unknown",IF(OFFSET(BI$53,'Intermediate Data'!$BP147,0)=-99,"N/A",OFFSET(BI$53,'Intermediate Data'!$BP147,0))))</f>
        <v/>
      </c>
      <c r="CE147" s="115" t="str">
        <f ca="1">IF($BP147="","",IF(OFFSET(BJ$53,'Intermediate Data'!$BP147,0)=-98,"Unknown",IF(OFFSET(BJ$53,'Intermediate Data'!$BP147,0)=-99,"N/A",OFFSET(BJ$53,'Intermediate Data'!$BP147,0))))</f>
        <v/>
      </c>
      <c r="CF147" s="115" t="str">
        <f ca="1">IF($BP147="","",IF(OFFSET(BK$53,'Intermediate Data'!$BP147,0)=-98,"Unknown",IF(OFFSET(BK$53,'Intermediate Data'!$BP147,0)=-99,"N/A",OFFSET(BK$53,'Intermediate Data'!$BP147,0))))</f>
        <v/>
      </c>
      <c r="CG147" s="115" t="str">
        <f ca="1">IF($BP147="","",IF(OFFSET(BL$53,'Intermediate Data'!$BP147,0)=-98,"Unknown",IF(OFFSET(BL$53,'Intermediate Data'!$BP147,0)=-99,"N/A",OFFSET(BL$53,'Intermediate Data'!$BP147,0))))</f>
        <v/>
      </c>
    </row>
    <row r="148" spans="1:85" x14ac:dyDescent="0.2">
      <c r="A148" s="91">
        <f>IF(DATA!F99='Intermediate Data'!$E$46,IF(OR($E$47=$C$27,$E$46=$B$4),DATA!A99,IF($G$47=DATA!D99,DATA!A99,"")),"")</f>
        <v>95</v>
      </c>
      <c r="B148" s="91">
        <f>IF($A148="","",DATA!CS99)</f>
        <v>37</v>
      </c>
      <c r="C148" s="91" t="str">
        <f>IF($A148="","",DATA!B99)</f>
        <v>Scanner</v>
      </c>
      <c r="D148" s="91">
        <f ca="1">IF($A148="","",OFFSET(DATA!$G99,0,($D$48*5)))</f>
        <v>-99</v>
      </c>
      <c r="E148" s="91">
        <f ca="1">IF($A148="","",OFFSET(DATA!$G99,0,($D$48*5)+1))</f>
        <v>0.21647641047097599</v>
      </c>
      <c r="F148" s="91">
        <f ca="1">IF($A148="","",OFFSET(DATA!$G99,0,($D$48*5)+2))</f>
        <v>-99</v>
      </c>
      <c r="G148" s="91">
        <f ca="1">IF($A148="","",OFFSET(DATA!$G99,0,($D$48*5)+3))</f>
        <v>0.12603127327316591</v>
      </c>
      <c r="H148" s="91">
        <f ca="1">IF($A148="","",OFFSET(DATA!$G99,0,($D$48*5)+4))</f>
        <v>-99</v>
      </c>
      <c r="I148" s="91">
        <f t="shared" ca="1" si="17"/>
        <v>0.12603127327316591</v>
      </c>
      <c r="J148" s="91" t="str">
        <f t="shared" ca="1" si="18"/>
        <v>RASS</v>
      </c>
      <c r="K148" s="91">
        <f ca="1">IF($A148="","",OFFSET(DATA!$AF99,0,($D$48*5)))</f>
        <v>-99</v>
      </c>
      <c r="L148" s="91">
        <f ca="1">IF($A148="","",OFFSET(DATA!$AF99,0,($D$48*5)+1))</f>
        <v>0.22742217621491642</v>
      </c>
      <c r="M148" s="91">
        <f ca="1">IF($A148="","",OFFSET(DATA!$AF99,0,($D$48*5)+2))</f>
        <v>-99</v>
      </c>
      <c r="N148" s="91">
        <f ca="1">IF($A148="","",OFFSET(DATA!$AF99,0,($D$48*5)+3))</f>
        <v>0.13129243147241795</v>
      </c>
      <c r="O148" s="91">
        <f ca="1">IF($A148="","",OFFSET(DATA!$AF99,0,($D$48*5)+4))</f>
        <v>-99</v>
      </c>
      <c r="P148" s="91">
        <f t="shared" ca="1" si="19"/>
        <v>0.13129243147241795</v>
      </c>
      <c r="Q148" s="91" t="str">
        <f t="shared" ca="1" si="20"/>
        <v>RASS</v>
      </c>
      <c r="R148" s="91">
        <f>IF($A148="","",DATA!BE99)</f>
        <v>-98</v>
      </c>
      <c r="S148" s="91">
        <f>IF($A148="","",DATA!BI99)</f>
        <v>3</v>
      </c>
      <c r="T148" s="91">
        <f t="shared" ca="1" si="21"/>
        <v>0.12603127327316591</v>
      </c>
      <c r="U148" s="100">
        <f t="shared" ca="1" si="22"/>
        <v>0.12108954728881295</v>
      </c>
      <c r="V148" s="113">
        <f t="shared" ca="1" si="23"/>
        <v>-99.009899998860007</v>
      </c>
      <c r="W148" s="91">
        <f t="shared" ca="1" si="24"/>
        <v>61</v>
      </c>
      <c r="Y148" s="91" t="str">
        <f ca="1">IF($W148="","",IF(OFFSET(C$53,'Intermediate Data'!$W148,0)=-98,"Unknown",IF(OFFSET(C$53,'Intermediate Data'!$W148,0)=-99,"N/A",OFFSET(C$53,'Intermediate Data'!$W148,0))))</f>
        <v>Ceramics - Pottery wheel</v>
      </c>
      <c r="Z148" s="91" t="str">
        <f ca="1">IF($W148="","",IF(OFFSET(D$53,'Intermediate Data'!$W148,0)=-98,"N/A",IF(OFFSET(D$53,'Intermediate Data'!$W148,0)=-99,"N/A",OFFSET(D$53,'Intermediate Data'!$W148,0))))</f>
        <v>N/A</v>
      </c>
      <c r="AA148" s="91" t="str">
        <f ca="1">IF($W148="","",IF(OFFSET(E$53,'Intermediate Data'!$W148,0)=-98,"N/A",IF(OFFSET(E$53,'Intermediate Data'!$W148,0)=-99,"N/A",OFFSET(E$53,'Intermediate Data'!$W148,0))))</f>
        <v>N/A</v>
      </c>
      <c r="AB148" s="91" t="str">
        <f ca="1">IF($W148="","",IF(OFFSET(F$53,'Intermediate Data'!$W148,0)=-98,"N/A",IF(OFFSET(F$53,'Intermediate Data'!$W148,0)=-99,"N/A",OFFSET(F$53,'Intermediate Data'!$W148,0))))</f>
        <v>N/A</v>
      </c>
      <c r="AC148" s="91" t="str">
        <f ca="1">IF($W148="","",IF(OFFSET(G$53,'Intermediate Data'!$W148,0)=-98,"N/A",IF(OFFSET(G$53,'Intermediate Data'!$W148,0)=-99,"N/A",OFFSET(G$53,'Intermediate Data'!$W148,0))))</f>
        <v>N/A</v>
      </c>
      <c r="AD148" s="91" t="str">
        <f ca="1">IF($W148="","",IF(OFFSET(H$53,'Intermediate Data'!$W148,0)=-98,"N/A",IF(OFFSET(H$53,'Intermediate Data'!$W148,0)=-99,"N/A",OFFSET(H$53,'Intermediate Data'!$W148,0))))</f>
        <v>N/A</v>
      </c>
      <c r="AE148" s="91" t="str">
        <f ca="1">IF($W148="","",IF(OFFSET(I$53,'Intermediate Data'!$W148,0)=-98,"N/A",IF(OFFSET(I$53,'Intermediate Data'!$W148,0)=-99,"N/A",OFFSET(I$53,'Intermediate Data'!$W148,0))))</f>
        <v>N/A</v>
      </c>
      <c r="AF148" s="91" t="str">
        <f ca="1">IF($W148="","",IF(OFFSET(J$53,'Intermediate Data'!$W148,0)=-98,"N/A",IF(OFFSET(J$53,'Intermediate Data'!$W148,0)=-99,"N/A",OFFSET(J$53,'Intermediate Data'!$W148,0))))</f>
        <v/>
      </c>
      <c r="AG148" s="91" t="str">
        <f ca="1">IF($W148="","",IF(OFFSET(K$53,'Intermediate Data'!$W148,0)=-98,"N/A",IF(OFFSET(K$53,'Intermediate Data'!$W148,0)=-99,"N/A",OFFSET(K$53,'Intermediate Data'!$W148,0))))</f>
        <v>N/A</v>
      </c>
      <c r="AH148" s="91" t="str">
        <f ca="1">IF($W148="","",IF(OFFSET(L$53,'Intermediate Data'!$W148,0)=-98,"N/A",IF(OFFSET(L$53,'Intermediate Data'!$W148,0)=-99,"N/A",OFFSET(L$53,'Intermediate Data'!$W148,0))))</f>
        <v>N/A</v>
      </c>
      <c r="AI148" s="91" t="str">
        <f ca="1">IF($W148="","",IF(OFFSET(M$53,'Intermediate Data'!$W148,0)=-98,"N/A",IF(OFFSET(M$53,'Intermediate Data'!$W148,0)=-99,"N/A",OFFSET(M$53,'Intermediate Data'!$W148,0))))</f>
        <v>N/A</v>
      </c>
      <c r="AJ148" s="91" t="str">
        <f ca="1">IF($W148="","",IF(OFFSET(N$53,'Intermediate Data'!$W148,0)=-98,"N/A",IF(OFFSET(N$53,'Intermediate Data'!$W148,0)=-99,"N/A",OFFSET(N$53,'Intermediate Data'!$W148,0))))</f>
        <v>N/A</v>
      </c>
      <c r="AK148" s="91" t="str">
        <f ca="1">IF($W148="","",IF(OFFSET(O$53,'Intermediate Data'!$W148,0)=-98,"N/A",IF(OFFSET(O$53,'Intermediate Data'!$W148,0)=-99,"N/A",OFFSET(O$53,'Intermediate Data'!$W148,0))))</f>
        <v>N/A</v>
      </c>
      <c r="AL148" s="91" t="str">
        <f ca="1">IF($W148="","",IF(OFFSET(P$53,'Intermediate Data'!$W148,0)=-98,"N/A",IF(OFFSET(P$53,'Intermediate Data'!$W148,0)=-99,"N/A",OFFSET(P$53,'Intermediate Data'!$W148,0))))</f>
        <v>N/A</v>
      </c>
      <c r="AM148" s="91" t="str">
        <f ca="1">IF($W148="","",IF(OFFSET(Q$53,'Intermediate Data'!$W148,0)=-98,"N/A",IF(OFFSET(Q$53,'Intermediate Data'!$W148,0)=-99,"N/A",OFFSET(Q$53,'Intermediate Data'!$W148,0))))</f>
        <v/>
      </c>
      <c r="AN148" s="91" t="str">
        <f ca="1">IF($W148="","",IF(OFFSET(R$53,'Intermediate Data'!$W148,0)=-98,"Not published",IF(OFFSET(R$53,'Intermediate Data'!$W148,0)=-99,"No spec",OFFSET(R$53,'Intermediate Data'!$W148,0))))</f>
        <v>No spec</v>
      </c>
      <c r="AO148" s="91" t="str">
        <f ca="1">IF($W148="","",IF(OFFSET(S$53,'Intermediate Data'!$W148,0)=-98,"Unknown",IF(OFFSET(S$53,'Intermediate Data'!$W148,0)=-99,"No spec",OFFSET(S$53,'Intermediate Data'!$W148,0))))</f>
        <v>No spec</v>
      </c>
      <c r="AR148" s="113" t="str">
        <f>IF(AND(DATA!$F99='Intermediate Data'!$AV$46,DATA!$E99="Tier 1"),IF(OR($AU$47=0,$AU$46=1),DATA!A99,IF(AND($AU$47=1,INDEX('Intermediate Data'!$AV$25:$AV$42,MATCH(DATA!$B99,'Intermediate Data'!$AU$25:$AU$42,0))=TRUE),DATA!A99,"")),"")</f>
        <v/>
      </c>
      <c r="AS148" s="113" t="str">
        <f>IF($AR148="","",DATA!B99)</f>
        <v/>
      </c>
      <c r="AT148" s="113" t="str">
        <f>IF(OR($AR148="",DATA!BF99=""),"",DATA!BF99)</f>
        <v/>
      </c>
      <c r="AU148" s="113" t="str">
        <f>IF(OR($AR148="",DATA!BH99=""),"",DATA!BH99)</f>
        <v/>
      </c>
      <c r="AV148" s="113" t="str">
        <f>IF(OR($AR148="",DATA!BI99=""),"",DATA!BI99)</f>
        <v/>
      </c>
      <c r="AW148" s="113" t="str">
        <f>IF(OR($AR148="",DATA!BJ99=""),"",DATA!BJ99)</f>
        <v/>
      </c>
      <c r="AX148" s="113" t="str">
        <f>IF(OR($AR148="",DATA!BK99=""),"",DATA!BK99)</f>
        <v/>
      </c>
      <c r="AY148" s="113" t="str">
        <f>IF($AR148="","",DATA!BO99)</f>
        <v/>
      </c>
      <c r="AZ148" s="113" t="str">
        <f>IF($AR148="","",DATA!BP99)</f>
        <v/>
      </c>
      <c r="BA148" s="113" t="str">
        <f>IF($AR148="","",DATA!BQ99)</f>
        <v/>
      </c>
      <c r="BB148" s="113" t="str">
        <f>IF($AR148="","",DATA!BR99)</f>
        <v/>
      </c>
      <c r="BC148" s="113" t="str">
        <f>IF($AR148="","",DATA!BS99)</f>
        <v/>
      </c>
      <c r="BD148" s="113" t="str">
        <f>IF($AR148="","",DATA!BE99)</f>
        <v/>
      </c>
      <c r="BE148" s="113" t="str">
        <f>IF($AR148="","",DATA!CD99)</f>
        <v/>
      </c>
      <c r="BF148" s="113" t="str">
        <f>IF($AR148="","",DATA!CF99)</f>
        <v/>
      </c>
      <c r="BG148" s="113" t="str">
        <f>IF($AR148="","",DATA!CG99)</f>
        <v/>
      </c>
      <c r="BH148" s="113" t="str">
        <f>IF($AR148="","",DATA!CI99)</f>
        <v/>
      </c>
      <c r="BI148" s="113" t="str">
        <f>IF($AR148="","",DATA!CK99)</f>
        <v/>
      </c>
      <c r="BJ148" s="179" t="str">
        <f>IF($AR148="","",DATA!CL99)</f>
        <v/>
      </c>
      <c r="BK148" s="179" t="str">
        <f>IF($AR148="","",DATA!CN99)</f>
        <v/>
      </c>
      <c r="BL148" s="114" t="str">
        <f t="shared" si="25"/>
        <v/>
      </c>
      <c r="BM148" s="91" t="str">
        <f t="shared" ca="1" si="16"/>
        <v/>
      </c>
      <c r="BN148" s="100" t="str">
        <f t="shared" si="26"/>
        <v/>
      </c>
      <c r="BO148" s="91" t="str">
        <f t="shared" ca="1" si="27"/>
        <v/>
      </c>
      <c r="BP148" s="91" t="str">
        <f t="shared" ca="1" si="28"/>
        <v/>
      </c>
      <c r="BR148" s="91" t="str">
        <f ca="1">IF($BP148="","",IF(OFFSET(AS$53,'Intermediate Data'!$BP148,0)=-98,"Unknown",IF(OFFSET(AS$53,'Intermediate Data'!$BP148,0)=-99,"N/A",OFFSET(AS$53,'Intermediate Data'!$BP148,0))))</f>
        <v/>
      </c>
      <c r="BS148" s="91" t="str">
        <f ca="1">IF($BP148="","",IF(OFFSET(AT$53,'Intermediate Data'!$BP148,0)=-98,"Not collected",IF(OFFSET(AT$53,'Intermediate Data'!$BP148,0)=-99,"N/A",OFFSET(AT$53,'Intermediate Data'!$BP148,0))))</f>
        <v/>
      </c>
      <c r="BT148" s="91" t="str">
        <f ca="1">IF($BP148="","",IF(OFFSET(AU$53,'Intermediate Data'!$BP148,0)=-98,"Unknown",IF(OFFSET(AU$53,'Intermediate Data'!$BP148,0)=-99,"N/A",OFFSET(AU$53,'Intermediate Data'!$BP148,0))))</f>
        <v/>
      </c>
      <c r="BU148" s="127" t="str">
        <f ca="1">IF($BP148="","",IF(OFFSET(AV$53,'Intermediate Data'!$BP148,0)=-98,"Unknown",IF(OFFSET(AV$53,'Intermediate Data'!$BP148,0)=-99,"No spec",OFFSET(AV$53,'Intermediate Data'!$BP148,0))))</f>
        <v/>
      </c>
      <c r="BV148" s="127" t="str">
        <f ca="1">IF($BP148="","",IF(OFFSET(AW$53,'Intermediate Data'!$BP148,0)=-98,"Unknown",IF(OFFSET(AW$53,'Intermediate Data'!$BP148,0)=-99,"N/A",OFFSET(AW$53,'Intermediate Data'!$BP148,0))))</f>
        <v/>
      </c>
      <c r="BW148" s="91" t="str">
        <f ca="1">IF($BP148="","",IF(OFFSET(AX$53,'Intermediate Data'!$BP148,0)=-98,"Unknown",IF(OFFSET(AX$53,'Intermediate Data'!$BP148,0)=-99,"N/A",OFFSET(AX$53,'Intermediate Data'!$BP148,0))))</f>
        <v/>
      </c>
      <c r="BX148" s="91" t="str">
        <f ca="1">IF($BP148="","",IF(OFFSET(AY$53,'Intermediate Data'!$BP148,$AU$48)=-98,"Unknown",IF(OFFSET(AY$53,'Intermediate Data'!$BP148,$AU$48)=-99,"N/A",OFFSET(AY$53,'Intermediate Data'!$BP148,$AU$48))))</f>
        <v/>
      </c>
      <c r="BY148" s="91" t="str">
        <f ca="1">IF($BP148="","",IF(OFFSET(BD$53,'Intermediate Data'!$BP148,0)=-98,"Not published",IF(OFFSET(BD$53,'Intermediate Data'!$BP148,0)=-99,"No spec",OFFSET(BD$53,'Intermediate Data'!$BP148,0))))</f>
        <v/>
      </c>
      <c r="BZ148" s="115" t="str">
        <f ca="1">IF($BP148="","",IF(OFFSET(BE$53,'Intermediate Data'!$BP148,0)=-98,"Unknown",IF(OFFSET(BE$53,'Intermediate Data'!$BP148,0)=-99,"N/A",OFFSET(BE$53,'Intermediate Data'!$BP148,0))))</f>
        <v/>
      </c>
      <c r="CA148" s="115" t="str">
        <f ca="1">IF($BP148="","",IF(OFFSET(BF$53,'Intermediate Data'!$BP148,0)=-98,"Unknown",IF(OFFSET(BF$53,'Intermediate Data'!$BP148,0)=-99,"N/A",OFFSET(BF$53,'Intermediate Data'!$BP148,0))))</f>
        <v/>
      </c>
      <c r="CB148" s="115" t="str">
        <f ca="1">IF($BP148="","",IF(OFFSET(BG$53,'Intermediate Data'!$BP148,0)=-98,"Unknown",IF(OFFSET(BG$53,'Intermediate Data'!$BP148,0)=-99,"N/A",OFFSET(BG$53,'Intermediate Data'!$BP148,0))))</f>
        <v/>
      </c>
      <c r="CC148" s="115" t="str">
        <f ca="1">IF($BP148="","",IF(OFFSET(BH$53,'Intermediate Data'!$BP148,0)=-98,"Unknown",IF(OFFSET(BH$53,'Intermediate Data'!$BP148,0)=-99,"N/A",OFFSET(BH$53,'Intermediate Data'!$BP148,0))))</f>
        <v/>
      </c>
      <c r="CD148" s="115" t="str">
        <f ca="1">IF($BP148="","",IF(OFFSET(BI$53,'Intermediate Data'!$BP148,0)=-98,"Unknown",IF(OFFSET(BI$53,'Intermediate Data'!$BP148,0)=-99,"N/A",OFFSET(BI$53,'Intermediate Data'!$BP148,0))))</f>
        <v/>
      </c>
      <c r="CE148" s="115" t="str">
        <f ca="1">IF($BP148="","",IF(OFFSET(BJ$53,'Intermediate Data'!$BP148,0)=-98,"Unknown",IF(OFFSET(BJ$53,'Intermediate Data'!$BP148,0)=-99,"N/A",OFFSET(BJ$53,'Intermediate Data'!$BP148,0))))</f>
        <v/>
      </c>
      <c r="CF148" s="115" t="str">
        <f ca="1">IF($BP148="","",IF(OFFSET(BK$53,'Intermediate Data'!$BP148,0)=-98,"Unknown",IF(OFFSET(BK$53,'Intermediate Data'!$BP148,0)=-99,"N/A",OFFSET(BK$53,'Intermediate Data'!$BP148,0))))</f>
        <v/>
      </c>
      <c r="CG148" s="115" t="str">
        <f ca="1">IF($BP148="","",IF(OFFSET(BL$53,'Intermediate Data'!$BP148,0)=-98,"Unknown",IF(OFFSET(BL$53,'Intermediate Data'!$BP148,0)=-99,"N/A",OFFSET(BL$53,'Intermediate Data'!$BP148,0))))</f>
        <v/>
      </c>
    </row>
    <row r="149" spans="1:85" x14ac:dyDescent="0.2">
      <c r="A149" s="91">
        <f>IF(DATA!F100='Intermediate Data'!$E$46,IF(OR($E$47=$C$27,$E$46=$B$4),DATA!A100,IF($G$47=DATA!D100,DATA!A100,"")),"")</f>
        <v>96</v>
      </c>
      <c r="B149" s="91">
        <f>IF($A149="","",DATA!CS100)</f>
        <v>32</v>
      </c>
      <c r="C149" s="91" t="str">
        <f>IF($A149="","",DATA!B100)</f>
        <v>Shredder</v>
      </c>
      <c r="D149" s="91">
        <f ca="1">IF($A149="","",OFFSET(DATA!$G100,0,($D$48*5)))</f>
        <v>-99</v>
      </c>
      <c r="E149" s="91">
        <f ca="1">IF($A149="","",OFFSET(DATA!$G100,0,($D$48*5)+1))</f>
        <v>-99</v>
      </c>
      <c r="F149" s="91">
        <f ca="1">IF($A149="","",OFFSET(DATA!$G100,0,($D$48*5)+2))</f>
        <v>-99</v>
      </c>
      <c r="G149" s="91">
        <f ca="1">IF($A149="","",OFFSET(DATA!$G100,0,($D$48*5)+3))</f>
        <v>-99</v>
      </c>
      <c r="H149" s="91">
        <f ca="1">IF($A149="","",OFFSET(DATA!$G100,0,($D$48*5)+4))</f>
        <v>-99</v>
      </c>
      <c r="I149" s="91">
        <f t="shared" ca="1" si="17"/>
        <v>-99</v>
      </c>
      <c r="J149" s="91" t="str">
        <f t="shared" ca="1" si="18"/>
        <v/>
      </c>
      <c r="K149" s="91">
        <f ca="1">IF($A149="","",OFFSET(DATA!$AF100,0,($D$48*5)))</f>
        <v>-99</v>
      </c>
      <c r="L149" s="91">
        <f ca="1">IF($A149="","",OFFSET(DATA!$AF100,0,($D$48*5)+1))</f>
        <v>-99</v>
      </c>
      <c r="M149" s="91">
        <f ca="1">IF($A149="","",OFFSET(DATA!$AF100,0,($D$48*5)+2))</f>
        <v>-99</v>
      </c>
      <c r="N149" s="91">
        <f ca="1">IF($A149="","",OFFSET(DATA!$AF100,0,($D$48*5)+3))</f>
        <v>-99</v>
      </c>
      <c r="O149" s="91">
        <f ca="1">IF($A149="","",OFFSET(DATA!$AF100,0,($D$48*5)+4))</f>
        <v>-99</v>
      </c>
      <c r="P149" s="91">
        <f t="shared" ca="1" si="19"/>
        <v>-99</v>
      </c>
      <c r="Q149" s="91" t="str">
        <f t="shared" ca="1" si="20"/>
        <v/>
      </c>
      <c r="R149" s="91">
        <f>IF($A149="","",DATA!BE100)</f>
        <v>-99</v>
      </c>
      <c r="S149" s="91">
        <f>IF($A149="","",DATA!BI100)</f>
        <v>-99</v>
      </c>
      <c r="T149" s="91">
        <f t="shared" ca="1" si="21"/>
        <v>-99</v>
      </c>
      <c r="U149" s="100">
        <f t="shared" ca="1" si="22"/>
        <v>-99.009899998510008</v>
      </c>
      <c r="V149" s="113">
        <f t="shared" ca="1" si="23"/>
        <v>-99.009899998899996</v>
      </c>
      <c r="W149" s="91">
        <f t="shared" ca="1" si="24"/>
        <v>57</v>
      </c>
      <c r="Y149" s="91" t="str">
        <f ca="1">IF($W149="","",IF(OFFSET(C$53,'Intermediate Data'!$W149,0)=-98,"Unknown",IF(OFFSET(C$53,'Intermediate Data'!$W149,0)=-99,"N/A",OFFSET(C$53,'Intermediate Data'!$W149,0))))</f>
        <v>Soundbar</v>
      </c>
      <c r="Z149" s="91" t="str">
        <f ca="1">IF($W149="","",IF(OFFSET(D$53,'Intermediate Data'!$W149,0)=-98,"N/A",IF(OFFSET(D$53,'Intermediate Data'!$W149,0)=-99,"N/A",OFFSET(D$53,'Intermediate Data'!$W149,0))))</f>
        <v>N/A</v>
      </c>
      <c r="AA149" s="91" t="str">
        <f ca="1">IF($W149="","",IF(OFFSET(E$53,'Intermediate Data'!$W149,0)=-98,"N/A",IF(OFFSET(E$53,'Intermediate Data'!$W149,0)=-99,"N/A",OFFSET(E$53,'Intermediate Data'!$W149,0))))</f>
        <v>N/A</v>
      </c>
      <c r="AB149" s="91" t="str">
        <f ca="1">IF($W149="","",IF(OFFSET(F$53,'Intermediate Data'!$W149,0)=-98,"N/A",IF(OFFSET(F$53,'Intermediate Data'!$W149,0)=-99,"N/A",OFFSET(F$53,'Intermediate Data'!$W149,0))))</f>
        <v>N/A</v>
      </c>
      <c r="AC149" s="91" t="str">
        <f ca="1">IF($W149="","",IF(OFFSET(G$53,'Intermediate Data'!$W149,0)=-98,"N/A",IF(OFFSET(G$53,'Intermediate Data'!$W149,0)=-99,"N/A",OFFSET(G$53,'Intermediate Data'!$W149,0))))</f>
        <v>N/A</v>
      </c>
      <c r="AD149" s="91" t="str">
        <f ca="1">IF($W149="","",IF(OFFSET(H$53,'Intermediate Data'!$W149,0)=-98,"N/A",IF(OFFSET(H$53,'Intermediate Data'!$W149,0)=-99,"N/A",OFFSET(H$53,'Intermediate Data'!$W149,0))))</f>
        <v>N/A</v>
      </c>
      <c r="AE149" s="91" t="str">
        <f ca="1">IF($W149="","",IF(OFFSET(I$53,'Intermediate Data'!$W149,0)=-98,"N/A",IF(OFFSET(I$53,'Intermediate Data'!$W149,0)=-99,"N/A",OFFSET(I$53,'Intermediate Data'!$W149,0))))</f>
        <v>N/A</v>
      </c>
      <c r="AF149" s="91" t="str">
        <f ca="1">IF($W149="","",IF(OFFSET(J$53,'Intermediate Data'!$W149,0)=-98,"N/A",IF(OFFSET(J$53,'Intermediate Data'!$W149,0)=-99,"N/A",OFFSET(J$53,'Intermediate Data'!$W149,0))))</f>
        <v/>
      </c>
      <c r="AG149" s="91" t="str">
        <f ca="1">IF($W149="","",IF(OFFSET(K$53,'Intermediate Data'!$W149,0)=-98,"N/A",IF(OFFSET(K$53,'Intermediate Data'!$W149,0)=-99,"N/A",OFFSET(K$53,'Intermediate Data'!$W149,0))))</f>
        <v>N/A</v>
      </c>
      <c r="AH149" s="91" t="str">
        <f ca="1">IF($W149="","",IF(OFFSET(L$53,'Intermediate Data'!$W149,0)=-98,"N/A",IF(OFFSET(L$53,'Intermediate Data'!$W149,0)=-99,"N/A",OFFSET(L$53,'Intermediate Data'!$W149,0))))</f>
        <v>N/A</v>
      </c>
      <c r="AI149" s="91" t="str">
        <f ca="1">IF($W149="","",IF(OFFSET(M$53,'Intermediate Data'!$W149,0)=-98,"N/A",IF(OFFSET(M$53,'Intermediate Data'!$W149,0)=-99,"N/A",OFFSET(M$53,'Intermediate Data'!$W149,0))))</f>
        <v>N/A</v>
      </c>
      <c r="AJ149" s="91" t="str">
        <f ca="1">IF($W149="","",IF(OFFSET(N$53,'Intermediate Data'!$W149,0)=-98,"N/A",IF(OFFSET(N$53,'Intermediate Data'!$W149,0)=-99,"N/A",OFFSET(N$53,'Intermediate Data'!$W149,0))))</f>
        <v>N/A</v>
      </c>
      <c r="AK149" s="91" t="str">
        <f ca="1">IF($W149="","",IF(OFFSET(O$53,'Intermediate Data'!$W149,0)=-98,"N/A",IF(OFFSET(O$53,'Intermediate Data'!$W149,0)=-99,"N/A",OFFSET(O$53,'Intermediate Data'!$W149,0))))</f>
        <v>N/A</v>
      </c>
      <c r="AL149" s="91" t="str">
        <f ca="1">IF($W149="","",IF(OFFSET(P$53,'Intermediate Data'!$W149,0)=-98,"N/A",IF(OFFSET(P$53,'Intermediate Data'!$W149,0)=-99,"N/A",OFFSET(P$53,'Intermediate Data'!$W149,0))))</f>
        <v>N/A</v>
      </c>
      <c r="AM149" s="91" t="str">
        <f ca="1">IF($W149="","",IF(OFFSET(Q$53,'Intermediate Data'!$W149,0)=-98,"N/A",IF(OFFSET(Q$53,'Intermediate Data'!$W149,0)=-99,"N/A",OFFSET(Q$53,'Intermediate Data'!$W149,0))))</f>
        <v/>
      </c>
      <c r="AN149" s="91">
        <f ca="1">IF($W149="","",IF(OFFSET(R$53,'Intermediate Data'!$W149,0)=-98,"Not published",IF(OFFSET(R$53,'Intermediate Data'!$W149,0)=-99,"No spec",OFFSET(R$53,'Intermediate Data'!$W149,0))))</f>
        <v>0.53</v>
      </c>
      <c r="AO149" s="91">
        <f ca="1">IF($W149="","",IF(OFFSET(S$53,'Intermediate Data'!$W149,0)=-98,"Unknown",IF(OFFSET(S$53,'Intermediate Data'!$W149,0)=-99,"No spec",OFFSET(S$53,'Intermediate Data'!$W149,0))))</f>
        <v>70</v>
      </c>
      <c r="AR149" s="113" t="str">
        <f>IF(AND(DATA!$F100='Intermediate Data'!$AV$46,DATA!$E100="Tier 1"),IF(OR($AU$47=0,$AU$46=1),DATA!A100,IF(AND($AU$47=1,INDEX('Intermediate Data'!$AV$25:$AV$42,MATCH(DATA!$B100,'Intermediate Data'!$AU$25:$AU$42,0))=TRUE),DATA!A100,"")),"")</f>
        <v/>
      </c>
      <c r="AS149" s="113" t="str">
        <f>IF($AR149="","",DATA!B100)</f>
        <v/>
      </c>
      <c r="AT149" s="113" t="str">
        <f>IF(OR($AR149="",DATA!BF100=""),"",DATA!BF100)</f>
        <v/>
      </c>
      <c r="AU149" s="113" t="str">
        <f>IF(OR($AR149="",DATA!BH100=""),"",DATA!BH100)</f>
        <v/>
      </c>
      <c r="AV149" s="113" t="str">
        <f>IF(OR($AR149="",DATA!BI100=""),"",DATA!BI100)</f>
        <v/>
      </c>
      <c r="AW149" s="113" t="str">
        <f>IF(OR($AR149="",DATA!BJ100=""),"",DATA!BJ100)</f>
        <v/>
      </c>
      <c r="AX149" s="113" t="str">
        <f>IF(OR($AR149="",DATA!BK100=""),"",DATA!BK100)</f>
        <v/>
      </c>
      <c r="AY149" s="113" t="str">
        <f>IF($AR149="","",DATA!BO100)</f>
        <v/>
      </c>
      <c r="AZ149" s="113" t="str">
        <f>IF($AR149="","",DATA!BP100)</f>
        <v/>
      </c>
      <c r="BA149" s="113" t="str">
        <f>IF($AR149="","",DATA!BQ100)</f>
        <v/>
      </c>
      <c r="BB149" s="113" t="str">
        <f>IF($AR149="","",DATA!BR100)</f>
        <v/>
      </c>
      <c r="BC149" s="113" t="str">
        <f>IF($AR149="","",DATA!BS100)</f>
        <v/>
      </c>
      <c r="BD149" s="113" t="str">
        <f>IF($AR149="","",DATA!BE100)</f>
        <v/>
      </c>
      <c r="BE149" s="113" t="str">
        <f>IF($AR149="","",DATA!CD100)</f>
        <v/>
      </c>
      <c r="BF149" s="113" t="str">
        <f>IF($AR149="","",DATA!CF100)</f>
        <v/>
      </c>
      <c r="BG149" s="113" t="str">
        <f>IF($AR149="","",DATA!CG100)</f>
        <v/>
      </c>
      <c r="BH149" s="113" t="str">
        <f>IF($AR149="","",DATA!CI100)</f>
        <v/>
      </c>
      <c r="BI149" s="113" t="str">
        <f>IF($AR149="","",DATA!CK100)</f>
        <v/>
      </c>
      <c r="BJ149" s="179" t="str">
        <f>IF($AR149="","",DATA!CL100)</f>
        <v/>
      </c>
      <c r="BK149" s="179" t="str">
        <f>IF($AR149="","",DATA!CN100)</f>
        <v/>
      </c>
      <c r="BL149" s="114" t="str">
        <f t="shared" si="25"/>
        <v/>
      </c>
      <c r="BM149" s="91" t="str">
        <f t="shared" ca="1" si="16"/>
        <v/>
      </c>
      <c r="BN149" s="100" t="str">
        <f t="shared" si="26"/>
        <v/>
      </c>
      <c r="BO149" s="91" t="str">
        <f t="shared" ca="1" si="27"/>
        <v/>
      </c>
      <c r="BP149" s="91" t="str">
        <f t="shared" ca="1" si="28"/>
        <v/>
      </c>
      <c r="BR149" s="91" t="str">
        <f ca="1">IF($BP149="","",IF(OFFSET(AS$53,'Intermediate Data'!$BP149,0)=-98,"Unknown",IF(OFFSET(AS$53,'Intermediate Data'!$BP149,0)=-99,"N/A",OFFSET(AS$53,'Intermediate Data'!$BP149,0))))</f>
        <v/>
      </c>
      <c r="BS149" s="91" t="str">
        <f ca="1">IF($BP149="","",IF(OFFSET(AT$53,'Intermediate Data'!$BP149,0)=-98,"Not collected",IF(OFFSET(AT$53,'Intermediate Data'!$BP149,0)=-99,"N/A",OFFSET(AT$53,'Intermediate Data'!$BP149,0))))</f>
        <v/>
      </c>
      <c r="BT149" s="91" t="str">
        <f ca="1">IF($BP149="","",IF(OFFSET(AU$53,'Intermediate Data'!$BP149,0)=-98,"Unknown",IF(OFFSET(AU$53,'Intermediate Data'!$BP149,0)=-99,"N/A",OFFSET(AU$53,'Intermediate Data'!$BP149,0))))</f>
        <v/>
      </c>
      <c r="BU149" s="127" t="str">
        <f ca="1">IF($BP149="","",IF(OFFSET(AV$53,'Intermediate Data'!$BP149,0)=-98,"Unknown",IF(OFFSET(AV$53,'Intermediate Data'!$BP149,0)=-99,"No spec",OFFSET(AV$53,'Intermediate Data'!$BP149,0))))</f>
        <v/>
      </c>
      <c r="BV149" s="127" t="str">
        <f ca="1">IF($BP149="","",IF(OFFSET(AW$53,'Intermediate Data'!$BP149,0)=-98,"Unknown",IF(OFFSET(AW$53,'Intermediate Data'!$BP149,0)=-99,"N/A",OFFSET(AW$53,'Intermediate Data'!$BP149,0))))</f>
        <v/>
      </c>
      <c r="BW149" s="91" t="str">
        <f ca="1">IF($BP149="","",IF(OFFSET(AX$53,'Intermediate Data'!$BP149,0)=-98,"Unknown",IF(OFFSET(AX$53,'Intermediate Data'!$BP149,0)=-99,"N/A",OFFSET(AX$53,'Intermediate Data'!$BP149,0))))</f>
        <v/>
      </c>
      <c r="BX149" s="91" t="str">
        <f ca="1">IF($BP149="","",IF(OFFSET(AY$53,'Intermediate Data'!$BP149,$AU$48)=-98,"Unknown",IF(OFFSET(AY$53,'Intermediate Data'!$BP149,$AU$48)=-99,"N/A",OFFSET(AY$53,'Intermediate Data'!$BP149,$AU$48))))</f>
        <v/>
      </c>
      <c r="BY149" s="91" t="str">
        <f ca="1">IF($BP149="","",IF(OFFSET(BD$53,'Intermediate Data'!$BP149,0)=-98,"Not published",IF(OFFSET(BD$53,'Intermediate Data'!$BP149,0)=-99,"No spec",OFFSET(BD$53,'Intermediate Data'!$BP149,0))))</f>
        <v/>
      </c>
      <c r="BZ149" s="115" t="str">
        <f ca="1">IF($BP149="","",IF(OFFSET(BE$53,'Intermediate Data'!$BP149,0)=-98,"Unknown",IF(OFFSET(BE$53,'Intermediate Data'!$BP149,0)=-99,"N/A",OFFSET(BE$53,'Intermediate Data'!$BP149,0))))</f>
        <v/>
      </c>
      <c r="CA149" s="115" t="str">
        <f ca="1">IF($BP149="","",IF(OFFSET(BF$53,'Intermediate Data'!$BP149,0)=-98,"Unknown",IF(OFFSET(BF$53,'Intermediate Data'!$BP149,0)=-99,"N/A",OFFSET(BF$53,'Intermediate Data'!$BP149,0))))</f>
        <v/>
      </c>
      <c r="CB149" s="115" t="str">
        <f ca="1">IF($BP149="","",IF(OFFSET(BG$53,'Intermediate Data'!$BP149,0)=-98,"Unknown",IF(OFFSET(BG$53,'Intermediate Data'!$BP149,0)=-99,"N/A",OFFSET(BG$53,'Intermediate Data'!$BP149,0))))</f>
        <v/>
      </c>
      <c r="CC149" s="115" t="str">
        <f ca="1">IF($BP149="","",IF(OFFSET(BH$53,'Intermediate Data'!$BP149,0)=-98,"Unknown",IF(OFFSET(BH$53,'Intermediate Data'!$BP149,0)=-99,"N/A",OFFSET(BH$53,'Intermediate Data'!$BP149,0))))</f>
        <v/>
      </c>
      <c r="CD149" s="115" t="str">
        <f ca="1">IF($BP149="","",IF(OFFSET(BI$53,'Intermediate Data'!$BP149,0)=-98,"Unknown",IF(OFFSET(BI$53,'Intermediate Data'!$BP149,0)=-99,"N/A",OFFSET(BI$53,'Intermediate Data'!$BP149,0))))</f>
        <v/>
      </c>
      <c r="CE149" s="115" t="str">
        <f ca="1">IF($BP149="","",IF(OFFSET(BJ$53,'Intermediate Data'!$BP149,0)=-98,"Unknown",IF(OFFSET(BJ$53,'Intermediate Data'!$BP149,0)=-99,"N/A",OFFSET(BJ$53,'Intermediate Data'!$BP149,0))))</f>
        <v/>
      </c>
      <c r="CF149" s="115" t="str">
        <f ca="1">IF($BP149="","",IF(OFFSET(BK$53,'Intermediate Data'!$BP149,0)=-98,"Unknown",IF(OFFSET(BK$53,'Intermediate Data'!$BP149,0)=-99,"N/A",OFFSET(BK$53,'Intermediate Data'!$BP149,0))))</f>
        <v/>
      </c>
      <c r="CG149" s="115" t="str">
        <f ca="1">IF($BP149="","",IF(OFFSET(BL$53,'Intermediate Data'!$BP149,0)=-98,"Unknown",IF(OFFSET(BL$53,'Intermediate Data'!$BP149,0)=-99,"N/A",OFFSET(BL$53,'Intermediate Data'!$BP149,0))))</f>
        <v/>
      </c>
    </row>
    <row r="150" spans="1:85" x14ac:dyDescent="0.2">
      <c r="A150" s="91">
        <f>IF(DATA!F101='Intermediate Data'!$E$46,IF(OR($E$47=$C$27,$E$46=$B$4),DATA!A101,IF($G$47=DATA!D101,DATA!A101,"")),"")</f>
        <v>97</v>
      </c>
      <c r="B150" s="91">
        <f>IF($A150="","",DATA!CS101)</f>
        <v>23</v>
      </c>
      <c r="C150" s="91" t="str">
        <f>IF($A150="","",DATA!B101)</f>
        <v>Telephone</v>
      </c>
      <c r="D150" s="91">
        <f ca="1">IF($A150="","",OFFSET(DATA!$G101,0,($D$48*5)))</f>
        <v>-99</v>
      </c>
      <c r="E150" s="91">
        <f ca="1">IF($A150="","",OFFSET(DATA!$G101,0,($D$48*5)+1))</f>
        <v>-99</v>
      </c>
      <c r="F150" s="91">
        <f ca="1">IF($A150="","",OFFSET(DATA!$G101,0,($D$48*5)+2))</f>
        <v>-99</v>
      </c>
      <c r="G150" s="91">
        <f ca="1">IF($A150="","",OFFSET(DATA!$G101,0,($D$48*5)+3))</f>
        <v>-99</v>
      </c>
      <c r="H150" s="91">
        <f ca="1">IF($A150="","",OFFSET(DATA!$G101,0,($D$48*5)+4))</f>
        <v>-99</v>
      </c>
      <c r="I150" s="91">
        <f t="shared" ca="1" si="17"/>
        <v>-99</v>
      </c>
      <c r="J150" s="91" t="str">
        <f t="shared" ca="1" si="18"/>
        <v/>
      </c>
      <c r="K150" s="91">
        <f ca="1">IF($A150="","",OFFSET(DATA!$AF101,0,($D$48*5)))</f>
        <v>-99</v>
      </c>
      <c r="L150" s="91">
        <f ca="1">IF($A150="","",OFFSET(DATA!$AF101,0,($D$48*5)+1))</f>
        <v>-99</v>
      </c>
      <c r="M150" s="91">
        <f ca="1">IF($A150="","",OFFSET(DATA!$AF101,0,($D$48*5)+2))</f>
        <v>-99</v>
      </c>
      <c r="N150" s="91">
        <f ca="1">IF($A150="","",OFFSET(DATA!$AF101,0,($D$48*5)+3))</f>
        <v>-99</v>
      </c>
      <c r="O150" s="91">
        <f ca="1">IF($A150="","",OFFSET(DATA!$AF101,0,($D$48*5)+4))</f>
        <v>-99</v>
      </c>
      <c r="P150" s="91">
        <f t="shared" ca="1" si="19"/>
        <v>-99</v>
      </c>
      <c r="Q150" s="91" t="str">
        <f t="shared" ca="1" si="20"/>
        <v/>
      </c>
      <c r="R150" s="91">
        <f>IF($A150="","",DATA!BE101)</f>
        <v>0.81</v>
      </c>
      <c r="S150" s="91">
        <f>IF($A150="","",DATA!BI101)</f>
        <v>5</v>
      </c>
      <c r="T150" s="91">
        <f t="shared" ca="1" si="21"/>
        <v>-99</v>
      </c>
      <c r="U150" s="100">
        <f t="shared" ca="1" si="22"/>
        <v>-99.009899998500003</v>
      </c>
      <c r="V150" s="113">
        <f t="shared" ca="1" si="23"/>
        <v>-99.009899998910001</v>
      </c>
      <c r="W150" s="91">
        <f t="shared" ca="1" si="24"/>
        <v>56</v>
      </c>
      <c r="Y150" s="91" t="str">
        <f ca="1">IF($W150="","",IF(OFFSET(C$53,'Intermediate Data'!$W150,0)=-98,"Unknown",IF(OFFSET(C$53,'Intermediate Data'!$W150,0)=-99,"N/A",OFFSET(C$53,'Intermediate Data'!$W150,0))))</f>
        <v>Radio</v>
      </c>
      <c r="Z150" s="91" t="str">
        <f ca="1">IF($W150="","",IF(OFFSET(D$53,'Intermediate Data'!$W150,0)=-98,"N/A",IF(OFFSET(D$53,'Intermediate Data'!$W150,0)=-99,"N/A",OFFSET(D$53,'Intermediate Data'!$W150,0))))</f>
        <v>N/A</v>
      </c>
      <c r="AA150" s="91" t="str">
        <f ca="1">IF($W150="","",IF(OFFSET(E$53,'Intermediate Data'!$W150,0)=-98,"N/A",IF(OFFSET(E$53,'Intermediate Data'!$W150,0)=-99,"N/A",OFFSET(E$53,'Intermediate Data'!$W150,0))))</f>
        <v>N/A</v>
      </c>
      <c r="AB150" s="91" t="str">
        <f ca="1">IF($W150="","",IF(OFFSET(F$53,'Intermediate Data'!$W150,0)=-98,"N/A",IF(OFFSET(F$53,'Intermediate Data'!$W150,0)=-99,"N/A",OFFSET(F$53,'Intermediate Data'!$W150,0))))</f>
        <v>N/A</v>
      </c>
      <c r="AC150" s="91" t="str">
        <f ca="1">IF($W150="","",IF(OFFSET(G$53,'Intermediate Data'!$W150,0)=-98,"N/A",IF(OFFSET(G$53,'Intermediate Data'!$W150,0)=-99,"N/A",OFFSET(G$53,'Intermediate Data'!$W150,0))))</f>
        <v>N/A</v>
      </c>
      <c r="AD150" s="91" t="str">
        <f ca="1">IF($W150="","",IF(OFFSET(H$53,'Intermediate Data'!$W150,0)=-98,"N/A",IF(OFFSET(H$53,'Intermediate Data'!$W150,0)=-99,"N/A",OFFSET(H$53,'Intermediate Data'!$W150,0))))</f>
        <v>N/A</v>
      </c>
      <c r="AE150" s="91" t="str">
        <f ca="1">IF($W150="","",IF(OFFSET(I$53,'Intermediate Data'!$W150,0)=-98,"N/A",IF(OFFSET(I$53,'Intermediate Data'!$W150,0)=-99,"N/A",OFFSET(I$53,'Intermediate Data'!$W150,0))))</f>
        <v>N/A</v>
      </c>
      <c r="AF150" s="91" t="str">
        <f ca="1">IF($W150="","",IF(OFFSET(J$53,'Intermediate Data'!$W150,0)=-98,"N/A",IF(OFFSET(J$53,'Intermediate Data'!$W150,0)=-99,"N/A",OFFSET(J$53,'Intermediate Data'!$W150,0))))</f>
        <v/>
      </c>
      <c r="AG150" s="91" t="str">
        <f ca="1">IF($W150="","",IF(OFFSET(K$53,'Intermediate Data'!$W150,0)=-98,"N/A",IF(OFFSET(K$53,'Intermediate Data'!$W150,0)=-99,"N/A",OFFSET(K$53,'Intermediate Data'!$W150,0))))</f>
        <v>N/A</v>
      </c>
      <c r="AH150" s="91" t="str">
        <f ca="1">IF($W150="","",IF(OFFSET(L$53,'Intermediate Data'!$W150,0)=-98,"N/A",IF(OFFSET(L$53,'Intermediate Data'!$W150,0)=-99,"N/A",OFFSET(L$53,'Intermediate Data'!$W150,0))))</f>
        <v>N/A</v>
      </c>
      <c r="AI150" s="91" t="str">
        <f ca="1">IF($W150="","",IF(OFFSET(M$53,'Intermediate Data'!$W150,0)=-98,"N/A",IF(OFFSET(M$53,'Intermediate Data'!$W150,0)=-99,"N/A",OFFSET(M$53,'Intermediate Data'!$W150,0))))</f>
        <v>N/A</v>
      </c>
      <c r="AJ150" s="91" t="str">
        <f ca="1">IF($W150="","",IF(OFFSET(N$53,'Intermediate Data'!$W150,0)=-98,"N/A",IF(OFFSET(N$53,'Intermediate Data'!$W150,0)=-99,"N/A",OFFSET(N$53,'Intermediate Data'!$W150,0))))</f>
        <v>N/A</v>
      </c>
      <c r="AK150" s="91" t="str">
        <f ca="1">IF($W150="","",IF(OFFSET(O$53,'Intermediate Data'!$W150,0)=-98,"N/A",IF(OFFSET(O$53,'Intermediate Data'!$W150,0)=-99,"N/A",OFFSET(O$53,'Intermediate Data'!$W150,0))))</f>
        <v>N/A</v>
      </c>
      <c r="AL150" s="91" t="str">
        <f ca="1">IF($W150="","",IF(OFFSET(P$53,'Intermediate Data'!$W150,0)=-98,"N/A",IF(OFFSET(P$53,'Intermediate Data'!$W150,0)=-99,"N/A",OFFSET(P$53,'Intermediate Data'!$W150,0))))</f>
        <v>N/A</v>
      </c>
      <c r="AM150" s="91" t="str">
        <f ca="1">IF($W150="","",IF(OFFSET(Q$53,'Intermediate Data'!$W150,0)=-98,"N/A",IF(OFFSET(Q$53,'Intermediate Data'!$W150,0)=-99,"N/A",OFFSET(Q$53,'Intermediate Data'!$W150,0))))</f>
        <v/>
      </c>
      <c r="AN150" s="91" t="str">
        <f ca="1">IF($W150="","",IF(OFFSET(R$53,'Intermediate Data'!$W150,0)=-98,"Not published",IF(OFFSET(R$53,'Intermediate Data'!$W150,0)=-99,"No spec",OFFSET(R$53,'Intermediate Data'!$W150,0))))</f>
        <v>No spec</v>
      </c>
      <c r="AO150" s="91" t="str">
        <f ca="1">IF($W150="","",IF(OFFSET(S$53,'Intermediate Data'!$W150,0)=-98,"Unknown",IF(OFFSET(S$53,'Intermediate Data'!$W150,0)=-99,"No spec",OFFSET(S$53,'Intermediate Data'!$W150,0))))</f>
        <v>No spec</v>
      </c>
      <c r="AR150" s="113" t="str">
        <f>IF(AND(DATA!$F101='Intermediate Data'!$AV$46,DATA!$E101="Tier 1"),IF(OR($AU$47=0,$AU$46=1),DATA!A101,IF(AND($AU$47=1,INDEX('Intermediate Data'!$AV$25:$AV$42,MATCH(DATA!$B101,'Intermediate Data'!$AU$25:$AU$42,0))=TRUE),DATA!A101,"")),"")</f>
        <v/>
      </c>
      <c r="AS150" s="113" t="str">
        <f>IF($AR150="","",DATA!B101)</f>
        <v/>
      </c>
      <c r="AT150" s="113" t="str">
        <f>IF(OR($AR150="",DATA!BF101=""),"",DATA!BF101)</f>
        <v/>
      </c>
      <c r="AU150" s="113" t="str">
        <f>IF(OR($AR150="",DATA!BH101=""),"",DATA!BH101)</f>
        <v/>
      </c>
      <c r="AV150" s="113" t="str">
        <f>IF(OR($AR150="",DATA!BI101=""),"",DATA!BI101)</f>
        <v/>
      </c>
      <c r="AW150" s="113" t="str">
        <f>IF(OR($AR150="",DATA!BJ101=""),"",DATA!BJ101)</f>
        <v/>
      </c>
      <c r="AX150" s="113" t="str">
        <f>IF(OR($AR150="",DATA!BK101=""),"",DATA!BK101)</f>
        <v/>
      </c>
      <c r="AY150" s="113" t="str">
        <f>IF($AR150="","",DATA!BO101)</f>
        <v/>
      </c>
      <c r="AZ150" s="113" t="str">
        <f>IF($AR150="","",DATA!BP101)</f>
        <v/>
      </c>
      <c r="BA150" s="113" t="str">
        <f>IF($AR150="","",DATA!BQ101)</f>
        <v/>
      </c>
      <c r="BB150" s="113" t="str">
        <f>IF($AR150="","",DATA!BR101)</f>
        <v/>
      </c>
      <c r="BC150" s="113" t="str">
        <f>IF($AR150="","",DATA!BS101)</f>
        <v/>
      </c>
      <c r="BD150" s="113" t="str">
        <f>IF($AR150="","",DATA!BE101)</f>
        <v/>
      </c>
      <c r="BE150" s="113" t="str">
        <f>IF($AR150="","",DATA!CD101)</f>
        <v/>
      </c>
      <c r="BF150" s="113" t="str">
        <f>IF($AR150="","",DATA!CF101)</f>
        <v/>
      </c>
      <c r="BG150" s="113" t="str">
        <f>IF($AR150="","",DATA!CG101)</f>
        <v/>
      </c>
      <c r="BH150" s="113" t="str">
        <f>IF($AR150="","",DATA!CI101)</f>
        <v/>
      </c>
      <c r="BI150" s="113" t="str">
        <f>IF($AR150="","",DATA!CK101)</f>
        <v/>
      </c>
      <c r="BJ150" s="179" t="str">
        <f>IF($AR150="","",DATA!CL101)</f>
        <v/>
      </c>
      <c r="BK150" s="179" t="str">
        <f>IF($AR150="","",DATA!CN101)</f>
        <v/>
      </c>
      <c r="BL150" s="114" t="str">
        <f t="shared" si="25"/>
        <v/>
      </c>
      <c r="BM150" s="91" t="str">
        <f t="shared" ref="BM150:BM181" ca="1" si="29">IFERROR(OFFSET(AS150,0,MATCH($AV$49,$AT$52:$BL$52,0)),"")</f>
        <v/>
      </c>
      <c r="BN150" s="100" t="str">
        <f t="shared" si="26"/>
        <v/>
      </c>
      <c r="BO150" s="91" t="str">
        <f t="shared" ca="1" si="27"/>
        <v/>
      </c>
      <c r="BP150" s="91" t="str">
        <f t="shared" ca="1" si="28"/>
        <v/>
      </c>
      <c r="BR150" s="91" t="str">
        <f ca="1">IF($BP150="","",IF(OFFSET(AS$53,'Intermediate Data'!$BP150,0)=-98,"Unknown",IF(OFFSET(AS$53,'Intermediate Data'!$BP150,0)=-99,"N/A",OFFSET(AS$53,'Intermediate Data'!$BP150,0))))</f>
        <v/>
      </c>
      <c r="BS150" s="91" t="str">
        <f ca="1">IF($BP150="","",IF(OFFSET(AT$53,'Intermediate Data'!$BP150,0)=-98,"Not collected",IF(OFFSET(AT$53,'Intermediate Data'!$BP150,0)=-99,"N/A",OFFSET(AT$53,'Intermediate Data'!$BP150,0))))</f>
        <v/>
      </c>
      <c r="BT150" s="91" t="str">
        <f ca="1">IF($BP150="","",IF(OFFSET(AU$53,'Intermediate Data'!$BP150,0)=-98,"Unknown",IF(OFFSET(AU$53,'Intermediate Data'!$BP150,0)=-99,"N/A",OFFSET(AU$53,'Intermediate Data'!$BP150,0))))</f>
        <v/>
      </c>
      <c r="BU150" s="127" t="str">
        <f ca="1">IF($BP150="","",IF(OFFSET(AV$53,'Intermediate Data'!$BP150,0)=-98,"Unknown",IF(OFFSET(AV$53,'Intermediate Data'!$BP150,0)=-99,"No spec",OFFSET(AV$53,'Intermediate Data'!$BP150,0))))</f>
        <v/>
      </c>
      <c r="BV150" s="127" t="str">
        <f ca="1">IF($BP150="","",IF(OFFSET(AW$53,'Intermediate Data'!$BP150,0)=-98,"Unknown",IF(OFFSET(AW$53,'Intermediate Data'!$BP150,0)=-99,"N/A",OFFSET(AW$53,'Intermediate Data'!$BP150,0))))</f>
        <v/>
      </c>
      <c r="BW150" s="91" t="str">
        <f ca="1">IF($BP150="","",IF(OFFSET(AX$53,'Intermediate Data'!$BP150,0)=-98,"Unknown",IF(OFFSET(AX$53,'Intermediate Data'!$BP150,0)=-99,"N/A",OFFSET(AX$53,'Intermediate Data'!$BP150,0))))</f>
        <v/>
      </c>
      <c r="BX150" s="91" t="str">
        <f ca="1">IF($BP150="","",IF(OFFSET(AY$53,'Intermediate Data'!$BP150,$AU$48)=-98,"Unknown",IF(OFFSET(AY$53,'Intermediate Data'!$BP150,$AU$48)=-99,"N/A",OFFSET(AY$53,'Intermediate Data'!$BP150,$AU$48))))</f>
        <v/>
      </c>
      <c r="BY150" s="91" t="str">
        <f ca="1">IF($BP150="","",IF(OFFSET(BD$53,'Intermediate Data'!$BP150,0)=-98,"Not published",IF(OFFSET(BD$53,'Intermediate Data'!$BP150,0)=-99,"No spec",OFFSET(BD$53,'Intermediate Data'!$BP150,0))))</f>
        <v/>
      </c>
      <c r="BZ150" s="115" t="str">
        <f ca="1">IF($BP150="","",IF(OFFSET(BE$53,'Intermediate Data'!$BP150,0)=-98,"Unknown",IF(OFFSET(BE$53,'Intermediate Data'!$BP150,0)=-99,"N/A",OFFSET(BE$53,'Intermediate Data'!$BP150,0))))</f>
        <v/>
      </c>
      <c r="CA150" s="115" t="str">
        <f ca="1">IF($BP150="","",IF(OFFSET(BF$53,'Intermediate Data'!$BP150,0)=-98,"Unknown",IF(OFFSET(BF$53,'Intermediate Data'!$BP150,0)=-99,"N/A",OFFSET(BF$53,'Intermediate Data'!$BP150,0))))</f>
        <v/>
      </c>
      <c r="CB150" s="115" t="str">
        <f ca="1">IF($BP150="","",IF(OFFSET(BG$53,'Intermediate Data'!$BP150,0)=-98,"Unknown",IF(OFFSET(BG$53,'Intermediate Data'!$BP150,0)=-99,"N/A",OFFSET(BG$53,'Intermediate Data'!$BP150,0))))</f>
        <v/>
      </c>
      <c r="CC150" s="115" t="str">
        <f ca="1">IF($BP150="","",IF(OFFSET(BH$53,'Intermediate Data'!$BP150,0)=-98,"Unknown",IF(OFFSET(BH$53,'Intermediate Data'!$BP150,0)=-99,"N/A",OFFSET(BH$53,'Intermediate Data'!$BP150,0))))</f>
        <v/>
      </c>
      <c r="CD150" s="115" t="str">
        <f ca="1">IF($BP150="","",IF(OFFSET(BI$53,'Intermediate Data'!$BP150,0)=-98,"Unknown",IF(OFFSET(BI$53,'Intermediate Data'!$BP150,0)=-99,"N/A",OFFSET(BI$53,'Intermediate Data'!$BP150,0))))</f>
        <v/>
      </c>
      <c r="CE150" s="115" t="str">
        <f ca="1">IF($BP150="","",IF(OFFSET(BJ$53,'Intermediate Data'!$BP150,0)=-98,"Unknown",IF(OFFSET(BJ$53,'Intermediate Data'!$BP150,0)=-99,"N/A",OFFSET(BJ$53,'Intermediate Data'!$BP150,0))))</f>
        <v/>
      </c>
      <c r="CF150" s="115" t="str">
        <f ca="1">IF($BP150="","",IF(OFFSET(BK$53,'Intermediate Data'!$BP150,0)=-98,"Unknown",IF(OFFSET(BK$53,'Intermediate Data'!$BP150,0)=-99,"N/A",OFFSET(BK$53,'Intermediate Data'!$BP150,0))))</f>
        <v/>
      </c>
      <c r="CG150" s="115" t="str">
        <f ca="1">IF($BP150="","",IF(OFFSET(BL$53,'Intermediate Data'!$BP150,0)=-98,"Unknown",IF(OFFSET(BL$53,'Intermediate Data'!$BP150,0)=-99,"N/A",OFFSET(BL$53,'Intermediate Data'!$BP150,0))))</f>
        <v/>
      </c>
    </row>
    <row r="151" spans="1:85" x14ac:dyDescent="0.2">
      <c r="A151" s="91">
        <f>IF(DATA!F102='Intermediate Data'!$E$46,IF(OR($E$47=$C$27,$E$46=$B$4),DATA!A102,IF($G$47=DATA!D102,DATA!A102,"")),"")</f>
        <v>98</v>
      </c>
      <c r="B151" s="91">
        <f>IF($A151="","",DATA!CS102)</f>
        <v>15</v>
      </c>
      <c r="C151" s="91" t="str">
        <f>IF($A151="","",DATA!B102)</f>
        <v>Uninterruptible power supply</v>
      </c>
      <c r="D151" s="91">
        <f ca="1">IF($A151="","",OFFSET(DATA!$G102,0,($D$48*5)))</f>
        <v>-99</v>
      </c>
      <c r="E151" s="91">
        <f ca="1">IF($A151="","",OFFSET(DATA!$G102,0,($D$48*5)+1))</f>
        <v>-99</v>
      </c>
      <c r="F151" s="91">
        <f ca="1">IF($A151="","",OFFSET(DATA!$G102,0,($D$48*5)+2))</f>
        <v>-99</v>
      </c>
      <c r="G151" s="91">
        <f ca="1">IF($A151="","",OFFSET(DATA!$G102,0,($D$48*5)+3))</f>
        <v>0.12944048176150891</v>
      </c>
      <c r="H151" s="91">
        <f ca="1">IF($A151="","",OFFSET(DATA!$G102,0,($D$48*5)+4))</f>
        <v>-99</v>
      </c>
      <c r="I151" s="91">
        <f t="shared" ca="1" si="17"/>
        <v>0.12944048176150891</v>
      </c>
      <c r="J151" s="91" t="str">
        <f t="shared" ca="1" si="18"/>
        <v>RASS</v>
      </c>
      <c r="K151" s="91">
        <f ca="1">IF($A151="","",OFFSET(DATA!$AF102,0,($D$48*5)))</f>
        <v>-99</v>
      </c>
      <c r="L151" s="91">
        <f ca="1">IF($A151="","",OFFSET(DATA!$AF102,0,($D$48*5)+1))</f>
        <v>-99</v>
      </c>
      <c r="M151" s="91">
        <f ca="1">IF($A151="","",OFFSET(DATA!$AF102,0,($D$48*5)+2))</f>
        <v>-99</v>
      </c>
      <c r="N151" s="91">
        <f ca="1">IF($A151="","",OFFSET(DATA!$AF102,0,($D$48*5)+3))</f>
        <v>0.16293009710065778</v>
      </c>
      <c r="O151" s="91">
        <f ca="1">IF($A151="","",OFFSET(DATA!$AF102,0,($D$48*5)+4))</f>
        <v>-99</v>
      </c>
      <c r="P151" s="91">
        <f t="shared" ca="1" si="19"/>
        <v>0.16293009710065778</v>
      </c>
      <c r="Q151" s="91" t="str">
        <f t="shared" ca="1" si="20"/>
        <v>RASS</v>
      </c>
      <c r="R151" s="91">
        <f>IF($A151="","",DATA!BE102)</f>
        <v>-98</v>
      </c>
      <c r="S151" s="91">
        <f>IF($A151="","",DATA!BI102)</f>
        <v>40</v>
      </c>
      <c r="T151" s="91">
        <f t="shared" ca="1" si="21"/>
        <v>0.12944048176150891</v>
      </c>
      <c r="U151" s="100">
        <f t="shared" ca="1" si="22"/>
        <v>0.12251470138211515</v>
      </c>
      <c r="V151" s="113">
        <f t="shared" ca="1" si="23"/>
        <v>-99.009899998920005</v>
      </c>
      <c r="W151" s="91">
        <f t="shared" ca="1" si="24"/>
        <v>55</v>
      </c>
      <c r="Y151" s="91" t="str">
        <f ca="1">IF($W151="","",IF(OFFSET(C$53,'Intermediate Data'!$W151,0)=-98,"Unknown",IF(OFFSET(C$53,'Intermediate Data'!$W151,0)=-99,"N/A",OFFSET(C$53,'Intermediate Data'!$W151,0))))</f>
        <v>Projector</v>
      </c>
      <c r="Z151" s="91" t="str">
        <f ca="1">IF($W151="","",IF(OFFSET(D$53,'Intermediate Data'!$W151,0)=-98,"N/A",IF(OFFSET(D$53,'Intermediate Data'!$W151,0)=-99,"N/A",OFFSET(D$53,'Intermediate Data'!$W151,0))))</f>
        <v>N/A</v>
      </c>
      <c r="AA151" s="91" t="str">
        <f ca="1">IF($W151="","",IF(OFFSET(E$53,'Intermediate Data'!$W151,0)=-98,"N/A",IF(OFFSET(E$53,'Intermediate Data'!$W151,0)=-99,"N/A",OFFSET(E$53,'Intermediate Data'!$W151,0))))</f>
        <v>N/A</v>
      </c>
      <c r="AB151" s="91" t="str">
        <f ca="1">IF($W151="","",IF(OFFSET(F$53,'Intermediate Data'!$W151,0)=-98,"N/A",IF(OFFSET(F$53,'Intermediate Data'!$W151,0)=-99,"N/A",OFFSET(F$53,'Intermediate Data'!$W151,0))))</f>
        <v>N/A</v>
      </c>
      <c r="AC151" s="91" t="str">
        <f ca="1">IF($W151="","",IF(OFFSET(G$53,'Intermediate Data'!$W151,0)=-98,"N/A",IF(OFFSET(G$53,'Intermediate Data'!$W151,0)=-99,"N/A",OFFSET(G$53,'Intermediate Data'!$W151,0))))</f>
        <v>N/A</v>
      </c>
      <c r="AD151" s="91" t="str">
        <f ca="1">IF($W151="","",IF(OFFSET(H$53,'Intermediate Data'!$W151,0)=-98,"N/A",IF(OFFSET(H$53,'Intermediate Data'!$W151,0)=-99,"N/A",OFFSET(H$53,'Intermediate Data'!$W151,0))))</f>
        <v>N/A</v>
      </c>
      <c r="AE151" s="91" t="str">
        <f ca="1">IF($W151="","",IF(OFFSET(I$53,'Intermediate Data'!$W151,0)=-98,"N/A",IF(OFFSET(I$53,'Intermediate Data'!$W151,0)=-99,"N/A",OFFSET(I$53,'Intermediate Data'!$W151,0))))</f>
        <v>N/A</v>
      </c>
      <c r="AF151" s="91" t="str">
        <f ca="1">IF($W151="","",IF(OFFSET(J$53,'Intermediate Data'!$W151,0)=-98,"N/A",IF(OFFSET(J$53,'Intermediate Data'!$W151,0)=-99,"N/A",OFFSET(J$53,'Intermediate Data'!$W151,0))))</f>
        <v/>
      </c>
      <c r="AG151" s="91" t="str">
        <f ca="1">IF($W151="","",IF(OFFSET(K$53,'Intermediate Data'!$W151,0)=-98,"N/A",IF(OFFSET(K$53,'Intermediate Data'!$W151,0)=-99,"N/A",OFFSET(K$53,'Intermediate Data'!$W151,0))))</f>
        <v>N/A</v>
      </c>
      <c r="AH151" s="91" t="str">
        <f ca="1">IF($W151="","",IF(OFFSET(L$53,'Intermediate Data'!$W151,0)=-98,"N/A",IF(OFFSET(L$53,'Intermediate Data'!$W151,0)=-99,"N/A",OFFSET(L$53,'Intermediate Data'!$W151,0))))</f>
        <v>N/A</v>
      </c>
      <c r="AI151" s="91" t="str">
        <f ca="1">IF($W151="","",IF(OFFSET(M$53,'Intermediate Data'!$W151,0)=-98,"N/A",IF(OFFSET(M$53,'Intermediate Data'!$W151,0)=-99,"N/A",OFFSET(M$53,'Intermediate Data'!$W151,0))))</f>
        <v>N/A</v>
      </c>
      <c r="AJ151" s="91" t="str">
        <f ca="1">IF($W151="","",IF(OFFSET(N$53,'Intermediate Data'!$W151,0)=-98,"N/A",IF(OFFSET(N$53,'Intermediate Data'!$W151,0)=-99,"N/A",OFFSET(N$53,'Intermediate Data'!$W151,0))))</f>
        <v>N/A</v>
      </c>
      <c r="AK151" s="91" t="str">
        <f ca="1">IF($W151="","",IF(OFFSET(O$53,'Intermediate Data'!$W151,0)=-98,"N/A",IF(OFFSET(O$53,'Intermediate Data'!$W151,0)=-99,"N/A",OFFSET(O$53,'Intermediate Data'!$W151,0))))</f>
        <v>N/A</v>
      </c>
      <c r="AL151" s="91" t="str">
        <f ca="1">IF($W151="","",IF(OFFSET(P$53,'Intermediate Data'!$W151,0)=-98,"N/A",IF(OFFSET(P$53,'Intermediate Data'!$W151,0)=-99,"N/A",OFFSET(P$53,'Intermediate Data'!$W151,0))))</f>
        <v>N/A</v>
      </c>
      <c r="AM151" s="91" t="str">
        <f ca="1">IF($W151="","",IF(OFFSET(Q$53,'Intermediate Data'!$W151,0)=-98,"N/A",IF(OFFSET(Q$53,'Intermediate Data'!$W151,0)=-99,"N/A",OFFSET(Q$53,'Intermediate Data'!$W151,0))))</f>
        <v/>
      </c>
      <c r="AN151" s="91" t="str">
        <f ca="1">IF($W151="","",IF(OFFSET(R$53,'Intermediate Data'!$W151,0)=-98,"Not published",IF(OFFSET(R$53,'Intermediate Data'!$W151,0)=-99,"No spec",OFFSET(R$53,'Intermediate Data'!$W151,0))))</f>
        <v>No spec</v>
      </c>
      <c r="AO151" s="91" t="str">
        <f ca="1">IF($W151="","",IF(OFFSET(S$53,'Intermediate Data'!$W151,0)=-98,"Unknown",IF(OFFSET(S$53,'Intermediate Data'!$W151,0)=-99,"No spec",OFFSET(S$53,'Intermediate Data'!$W151,0))))</f>
        <v>No spec</v>
      </c>
      <c r="AR151" s="113" t="str">
        <f>IF(AND(DATA!$F102='Intermediate Data'!$AV$46,DATA!$E102="Tier 1"),IF(OR($AU$47=0,$AU$46=1),DATA!A102,IF(AND($AU$47=1,INDEX('Intermediate Data'!$AV$25:$AV$42,MATCH(DATA!$B102,'Intermediate Data'!$AU$25:$AU$42,0))=TRUE),DATA!A102,"")),"")</f>
        <v/>
      </c>
      <c r="AS151" s="113" t="str">
        <f>IF($AR151="","",DATA!B102)</f>
        <v/>
      </c>
      <c r="AT151" s="113" t="str">
        <f>IF(OR($AR151="",DATA!BF102=""),"",DATA!BF102)</f>
        <v/>
      </c>
      <c r="AU151" s="113" t="str">
        <f>IF(OR($AR151="",DATA!BH102=""),"",DATA!BH102)</f>
        <v/>
      </c>
      <c r="AV151" s="113" t="str">
        <f>IF(OR($AR151="",DATA!BI102=""),"",DATA!BI102)</f>
        <v/>
      </c>
      <c r="AW151" s="113" t="str">
        <f>IF(OR($AR151="",DATA!BJ102=""),"",DATA!BJ102)</f>
        <v/>
      </c>
      <c r="AX151" s="113" t="str">
        <f>IF(OR($AR151="",DATA!BK102=""),"",DATA!BK102)</f>
        <v/>
      </c>
      <c r="AY151" s="113" t="str">
        <f>IF($AR151="","",DATA!BO102)</f>
        <v/>
      </c>
      <c r="AZ151" s="113" t="str">
        <f>IF($AR151="","",DATA!BP102)</f>
        <v/>
      </c>
      <c r="BA151" s="113" t="str">
        <f>IF($AR151="","",DATA!BQ102)</f>
        <v/>
      </c>
      <c r="BB151" s="113" t="str">
        <f>IF($AR151="","",DATA!BR102)</f>
        <v/>
      </c>
      <c r="BC151" s="113" t="str">
        <f>IF($AR151="","",DATA!BS102)</f>
        <v/>
      </c>
      <c r="BD151" s="113" t="str">
        <f>IF($AR151="","",DATA!BE102)</f>
        <v/>
      </c>
      <c r="BE151" s="113" t="str">
        <f>IF($AR151="","",DATA!CD102)</f>
        <v/>
      </c>
      <c r="BF151" s="113" t="str">
        <f>IF($AR151="","",DATA!CF102)</f>
        <v/>
      </c>
      <c r="BG151" s="113" t="str">
        <f>IF($AR151="","",DATA!CG102)</f>
        <v/>
      </c>
      <c r="BH151" s="113" t="str">
        <f>IF($AR151="","",DATA!CI102)</f>
        <v/>
      </c>
      <c r="BI151" s="113" t="str">
        <f>IF($AR151="","",DATA!CK102)</f>
        <v/>
      </c>
      <c r="BJ151" s="179" t="str">
        <f>IF($AR151="","",DATA!CL102)</f>
        <v/>
      </c>
      <c r="BK151" s="179" t="str">
        <f>IF($AR151="","",DATA!CN102)</f>
        <v/>
      </c>
      <c r="BL151" s="114" t="str">
        <f t="shared" si="25"/>
        <v/>
      </c>
      <c r="BM151" s="91" t="str">
        <f t="shared" ca="1" si="29"/>
        <v/>
      </c>
      <c r="BN151" s="100" t="str">
        <f t="shared" si="26"/>
        <v/>
      </c>
      <c r="BO151" s="91" t="str">
        <f t="shared" ca="1" si="27"/>
        <v/>
      </c>
      <c r="BP151" s="91" t="str">
        <f t="shared" ca="1" si="28"/>
        <v/>
      </c>
      <c r="BR151" s="91" t="str">
        <f ca="1">IF($BP151="","",IF(OFFSET(AS$53,'Intermediate Data'!$BP151,0)=-98,"Unknown",IF(OFFSET(AS$53,'Intermediate Data'!$BP151,0)=-99,"N/A",OFFSET(AS$53,'Intermediate Data'!$BP151,0))))</f>
        <v/>
      </c>
      <c r="BS151" s="91" t="str">
        <f ca="1">IF($BP151="","",IF(OFFSET(AT$53,'Intermediate Data'!$BP151,0)=-98,"Not collected",IF(OFFSET(AT$53,'Intermediate Data'!$BP151,0)=-99,"N/A",OFFSET(AT$53,'Intermediate Data'!$BP151,0))))</f>
        <v/>
      </c>
      <c r="BT151" s="91" t="str">
        <f ca="1">IF($BP151="","",IF(OFFSET(AU$53,'Intermediate Data'!$BP151,0)=-98,"Unknown",IF(OFFSET(AU$53,'Intermediate Data'!$BP151,0)=-99,"N/A",OFFSET(AU$53,'Intermediate Data'!$BP151,0))))</f>
        <v/>
      </c>
      <c r="BU151" s="127" t="str">
        <f ca="1">IF($BP151="","",IF(OFFSET(AV$53,'Intermediate Data'!$BP151,0)=-98,"Unknown",IF(OFFSET(AV$53,'Intermediate Data'!$BP151,0)=-99,"No spec",OFFSET(AV$53,'Intermediate Data'!$BP151,0))))</f>
        <v/>
      </c>
      <c r="BV151" s="127" t="str">
        <f ca="1">IF($BP151="","",IF(OFFSET(AW$53,'Intermediate Data'!$BP151,0)=-98,"Unknown",IF(OFFSET(AW$53,'Intermediate Data'!$BP151,0)=-99,"N/A",OFFSET(AW$53,'Intermediate Data'!$BP151,0))))</f>
        <v/>
      </c>
      <c r="BW151" s="91" t="str">
        <f ca="1">IF($BP151="","",IF(OFFSET(AX$53,'Intermediate Data'!$BP151,0)=-98,"Unknown",IF(OFFSET(AX$53,'Intermediate Data'!$BP151,0)=-99,"N/A",OFFSET(AX$53,'Intermediate Data'!$BP151,0))))</f>
        <v/>
      </c>
      <c r="BX151" s="91" t="str">
        <f ca="1">IF($BP151="","",IF(OFFSET(AY$53,'Intermediate Data'!$BP151,$AU$48)=-98,"Unknown",IF(OFFSET(AY$53,'Intermediate Data'!$BP151,$AU$48)=-99,"N/A",OFFSET(AY$53,'Intermediate Data'!$BP151,$AU$48))))</f>
        <v/>
      </c>
      <c r="BY151" s="91" t="str">
        <f ca="1">IF($BP151="","",IF(OFFSET(BD$53,'Intermediate Data'!$BP151,0)=-98,"Not published",IF(OFFSET(BD$53,'Intermediate Data'!$BP151,0)=-99,"No spec",OFFSET(BD$53,'Intermediate Data'!$BP151,0))))</f>
        <v/>
      </c>
      <c r="BZ151" s="115" t="str">
        <f ca="1">IF($BP151="","",IF(OFFSET(BE$53,'Intermediate Data'!$BP151,0)=-98,"Unknown",IF(OFFSET(BE$53,'Intermediate Data'!$BP151,0)=-99,"N/A",OFFSET(BE$53,'Intermediate Data'!$BP151,0))))</f>
        <v/>
      </c>
      <c r="CA151" s="115" t="str">
        <f ca="1">IF($BP151="","",IF(OFFSET(BF$53,'Intermediate Data'!$BP151,0)=-98,"Unknown",IF(OFFSET(BF$53,'Intermediate Data'!$BP151,0)=-99,"N/A",OFFSET(BF$53,'Intermediate Data'!$BP151,0))))</f>
        <v/>
      </c>
      <c r="CB151" s="115" t="str">
        <f ca="1">IF($BP151="","",IF(OFFSET(BG$53,'Intermediate Data'!$BP151,0)=-98,"Unknown",IF(OFFSET(BG$53,'Intermediate Data'!$BP151,0)=-99,"N/A",OFFSET(BG$53,'Intermediate Data'!$BP151,0))))</f>
        <v/>
      </c>
      <c r="CC151" s="115" t="str">
        <f ca="1">IF($BP151="","",IF(OFFSET(BH$53,'Intermediate Data'!$BP151,0)=-98,"Unknown",IF(OFFSET(BH$53,'Intermediate Data'!$BP151,0)=-99,"N/A",OFFSET(BH$53,'Intermediate Data'!$BP151,0))))</f>
        <v/>
      </c>
      <c r="CD151" s="115" t="str">
        <f ca="1">IF($BP151="","",IF(OFFSET(BI$53,'Intermediate Data'!$BP151,0)=-98,"Unknown",IF(OFFSET(BI$53,'Intermediate Data'!$BP151,0)=-99,"N/A",OFFSET(BI$53,'Intermediate Data'!$BP151,0))))</f>
        <v/>
      </c>
      <c r="CE151" s="115" t="str">
        <f ca="1">IF($BP151="","",IF(OFFSET(BJ$53,'Intermediate Data'!$BP151,0)=-98,"Unknown",IF(OFFSET(BJ$53,'Intermediate Data'!$BP151,0)=-99,"N/A",OFFSET(BJ$53,'Intermediate Data'!$BP151,0))))</f>
        <v/>
      </c>
      <c r="CF151" s="115" t="str">
        <f ca="1">IF($BP151="","",IF(OFFSET(BK$53,'Intermediate Data'!$BP151,0)=-98,"Unknown",IF(OFFSET(BK$53,'Intermediate Data'!$BP151,0)=-99,"N/A",OFFSET(BK$53,'Intermediate Data'!$BP151,0))))</f>
        <v/>
      </c>
      <c r="CG151" s="115" t="str">
        <f ca="1">IF($BP151="","",IF(OFFSET(BL$53,'Intermediate Data'!$BP151,0)=-98,"Unknown",IF(OFFSET(BL$53,'Intermediate Data'!$BP151,0)=-99,"N/A",OFFSET(BL$53,'Intermediate Data'!$BP151,0))))</f>
        <v/>
      </c>
    </row>
    <row r="152" spans="1:85" x14ac:dyDescent="0.2">
      <c r="A152" s="91">
        <f>IF(DATA!F103='Intermediate Data'!$E$46,IF(OR($E$47=$C$27,$E$46=$B$4),DATA!A103,IF($G$47=DATA!D103,DATA!A103,"")),"")</f>
        <v>99</v>
      </c>
      <c r="B152" s="91">
        <f>IF($A152="","",DATA!CS103)</f>
        <v>135</v>
      </c>
      <c r="C152" s="91" t="str">
        <f>IF($A152="","",DATA!B103)</f>
        <v>Aquarium - Lights, pumps</v>
      </c>
      <c r="D152" s="91">
        <f ca="1">IF($A152="","",OFFSET(DATA!$G103,0,($D$48*5)))</f>
        <v>-99</v>
      </c>
      <c r="E152" s="91">
        <f ca="1">IF($A152="","",OFFSET(DATA!$G103,0,($D$48*5)+1))</f>
        <v>7.7531326020710695E-2</v>
      </c>
      <c r="F152" s="91">
        <f ca="1">IF($A152="","",OFFSET(DATA!$G103,0,($D$48*5)+2))</f>
        <v>-99</v>
      </c>
      <c r="G152" s="91">
        <f ca="1">IF($A152="","",OFFSET(DATA!$G103,0,($D$48*5)+3))</f>
        <v>8.2283615650530564E-2</v>
      </c>
      <c r="H152" s="91">
        <f ca="1">IF($A152="","",OFFSET(DATA!$G103,0,($D$48*5)+4))</f>
        <v>-99</v>
      </c>
      <c r="I152" s="91">
        <f t="shared" ca="1" si="17"/>
        <v>8.2283615650530564E-2</v>
      </c>
      <c r="J152" s="91" t="str">
        <f t="shared" ca="1" si="18"/>
        <v>RASS</v>
      </c>
      <c r="K152" s="91">
        <f ca="1">IF($A152="","",OFFSET(DATA!$AF103,0,($D$48*5)))</f>
        <v>-99</v>
      </c>
      <c r="L152" s="91">
        <f ca="1">IF($A152="","",OFFSET(DATA!$AF103,0,($D$48*5)+1))</f>
        <v>8.7880748217025892E-2</v>
      </c>
      <c r="M152" s="91">
        <f ca="1">IF($A152="","",OFFSET(DATA!$AF103,0,($D$48*5)+2))</f>
        <v>-99</v>
      </c>
      <c r="N152" s="91">
        <f ca="1">IF($A152="","",OFFSET(DATA!$AF103,0,($D$48*5)+3))</f>
        <v>9.2205001129372993E-2</v>
      </c>
      <c r="O152" s="91">
        <f ca="1">IF($A152="","",OFFSET(DATA!$AF103,0,($D$48*5)+4))</f>
        <v>-99</v>
      </c>
      <c r="P152" s="91">
        <f t="shared" ca="1" si="19"/>
        <v>9.2205001129372993E-2</v>
      </c>
      <c r="Q152" s="91" t="str">
        <f t="shared" ca="1" si="20"/>
        <v>RASS</v>
      </c>
      <c r="R152" s="91">
        <f>IF($A152="","",DATA!BE103)</f>
        <v>-99</v>
      </c>
      <c r="S152" s="91">
        <f>IF($A152="","",DATA!BI103)</f>
        <v>-99</v>
      </c>
      <c r="T152" s="91">
        <f t="shared" ca="1" si="21"/>
        <v>8.2283615650530564E-2</v>
      </c>
      <c r="U152" s="100">
        <f t="shared" ca="1" si="22"/>
        <v>7.7337839013597254E-2</v>
      </c>
      <c r="V152" s="113">
        <f t="shared" ca="1" si="23"/>
        <v>-99.009899998950004</v>
      </c>
      <c r="W152" s="91">
        <f t="shared" ca="1" si="24"/>
        <v>52</v>
      </c>
      <c r="Y152" s="91" t="str">
        <f ca="1">IF($W152="","",IF(OFFSET(C$53,'Intermediate Data'!$W152,0)=-98,"Unknown",IF(OFFSET(C$53,'Intermediate Data'!$W152,0)=-99,"N/A",OFFSET(C$53,'Intermediate Data'!$W152,0))))</f>
        <v>Home automation</v>
      </c>
      <c r="Z152" s="91" t="str">
        <f ca="1">IF($W152="","",IF(OFFSET(D$53,'Intermediate Data'!$W152,0)=-98,"N/A",IF(OFFSET(D$53,'Intermediate Data'!$W152,0)=-99,"N/A",OFFSET(D$53,'Intermediate Data'!$W152,0))))</f>
        <v>N/A</v>
      </c>
      <c r="AA152" s="91" t="str">
        <f ca="1">IF($W152="","",IF(OFFSET(E$53,'Intermediate Data'!$W152,0)=-98,"N/A",IF(OFFSET(E$53,'Intermediate Data'!$W152,0)=-99,"N/A",OFFSET(E$53,'Intermediate Data'!$W152,0))))</f>
        <v>N/A</v>
      </c>
      <c r="AB152" s="91" t="str">
        <f ca="1">IF($W152="","",IF(OFFSET(F$53,'Intermediate Data'!$W152,0)=-98,"N/A",IF(OFFSET(F$53,'Intermediate Data'!$W152,0)=-99,"N/A",OFFSET(F$53,'Intermediate Data'!$W152,0))))</f>
        <v>N/A</v>
      </c>
      <c r="AC152" s="91" t="str">
        <f ca="1">IF($W152="","",IF(OFFSET(G$53,'Intermediate Data'!$W152,0)=-98,"N/A",IF(OFFSET(G$53,'Intermediate Data'!$W152,0)=-99,"N/A",OFFSET(G$53,'Intermediate Data'!$W152,0))))</f>
        <v>N/A</v>
      </c>
      <c r="AD152" s="91" t="str">
        <f ca="1">IF($W152="","",IF(OFFSET(H$53,'Intermediate Data'!$W152,0)=-98,"N/A",IF(OFFSET(H$53,'Intermediate Data'!$W152,0)=-99,"N/A",OFFSET(H$53,'Intermediate Data'!$W152,0))))</f>
        <v>N/A</v>
      </c>
      <c r="AE152" s="91" t="str">
        <f ca="1">IF($W152="","",IF(OFFSET(I$53,'Intermediate Data'!$W152,0)=-98,"N/A",IF(OFFSET(I$53,'Intermediate Data'!$W152,0)=-99,"N/A",OFFSET(I$53,'Intermediate Data'!$W152,0))))</f>
        <v>N/A</v>
      </c>
      <c r="AF152" s="91" t="str">
        <f ca="1">IF($W152="","",IF(OFFSET(J$53,'Intermediate Data'!$W152,0)=-98,"N/A",IF(OFFSET(J$53,'Intermediate Data'!$W152,0)=-99,"N/A",OFFSET(J$53,'Intermediate Data'!$W152,0))))</f>
        <v/>
      </c>
      <c r="AG152" s="91" t="str">
        <f ca="1">IF($W152="","",IF(OFFSET(K$53,'Intermediate Data'!$W152,0)=-98,"N/A",IF(OFFSET(K$53,'Intermediate Data'!$W152,0)=-99,"N/A",OFFSET(K$53,'Intermediate Data'!$W152,0))))</f>
        <v>N/A</v>
      </c>
      <c r="AH152" s="91" t="str">
        <f ca="1">IF($W152="","",IF(OFFSET(L$53,'Intermediate Data'!$W152,0)=-98,"N/A",IF(OFFSET(L$53,'Intermediate Data'!$W152,0)=-99,"N/A",OFFSET(L$53,'Intermediate Data'!$W152,0))))</f>
        <v>N/A</v>
      </c>
      <c r="AI152" s="91" t="str">
        <f ca="1">IF($W152="","",IF(OFFSET(M$53,'Intermediate Data'!$W152,0)=-98,"N/A",IF(OFFSET(M$53,'Intermediate Data'!$W152,0)=-99,"N/A",OFFSET(M$53,'Intermediate Data'!$W152,0))))</f>
        <v>N/A</v>
      </c>
      <c r="AJ152" s="91" t="str">
        <f ca="1">IF($W152="","",IF(OFFSET(N$53,'Intermediate Data'!$W152,0)=-98,"N/A",IF(OFFSET(N$53,'Intermediate Data'!$W152,0)=-99,"N/A",OFFSET(N$53,'Intermediate Data'!$W152,0))))</f>
        <v>N/A</v>
      </c>
      <c r="AK152" s="91" t="str">
        <f ca="1">IF($W152="","",IF(OFFSET(O$53,'Intermediate Data'!$W152,0)=-98,"N/A",IF(OFFSET(O$53,'Intermediate Data'!$W152,0)=-99,"N/A",OFFSET(O$53,'Intermediate Data'!$W152,0))))</f>
        <v>N/A</v>
      </c>
      <c r="AL152" s="91" t="str">
        <f ca="1">IF($W152="","",IF(OFFSET(P$53,'Intermediate Data'!$W152,0)=-98,"N/A",IF(OFFSET(P$53,'Intermediate Data'!$W152,0)=-99,"N/A",OFFSET(P$53,'Intermediate Data'!$W152,0))))</f>
        <v>N/A</v>
      </c>
      <c r="AM152" s="91" t="str">
        <f ca="1">IF($W152="","",IF(OFFSET(Q$53,'Intermediate Data'!$W152,0)=-98,"N/A",IF(OFFSET(Q$53,'Intermediate Data'!$W152,0)=-99,"N/A",OFFSET(Q$53,'Intermediate Data'!$W152,0))))</f>
        <v/>
      </c>
      <c r="AN152" s="91" t="str">
        <f ca="1">IF($W152="","",IF(OFFSET(R$53,'Intermediate Data'!$W152,0)=-98,"Not published",IF(OFFSET(R$53,'Intermediate Data'!$W152,0)=-99,"No spec",OFFSET(R$53,'Intermediate Data'!$W152,0))))</f>
        <v>No spec</v>
      </c>
      <c r="AO152" s="91" t="str">
        <f ca="1">IF($W152="","",IF(OFFSET(S$53,'Intermediate Data'!$W152,0)=-98,"Unknown",IF(OFFSET(S$53,'Intermediate Data'!$W152,0)=-99,"No spec",OFFSET(S$53,'Intermediate Data'!$W152,0))))</f>
        <v>No spec</v>
      </c>
      <c r="AR152" s="113" t="str">
        <f>IF(AND(DATA!$F103='Intermediate Data'!$AV$46,DATA!$E103="Tier 1"),IF(OR($AU$47=0,$AU$46=1),DATA!A103,IF(AND($AU$47=1,INDEX('Intermediate Data'!$AV$25:$AV$42,MATCH(DATA!$B103,'Intermediate Data'!$AU$25:$AU$42,0))=TRUE),DATA!A103,"")),"")</f>
        <v/>
      </c>
      <c r="AS152" s="113" t="str">
        <f>IF($AR152="","",DATA!B103)</f>
        <v/>
      </c>
      <c r="AT152" s="113" t="str">
        <f>IF(OR($AR152="",DATA!BF103=""),"",DATA!BF103)</f>
        <v/>
      </c>
      <c r="AU152" s="113" t="str">
        <f>IF(OR($AR152="",DATA!BH103=""),"",DATA!BH103)</f>
        <v/>
      </c>
      <c r="AV152" s="113" t="str">
        <f>IF(OR($AR152="",DATA!BI103=""),"",DATA!BI103)</f>
        <v/>
      </c>
      <c r="AW152" s="113" t="str">
        <f>IF(OR($AR152="",DATA!BJ103=""),"",DATA!BJ103)</f>
        <v/>
      </c>
      <c r="AX152" s="113" t="str">
        <f>IF(OR($AR152="",DATA!BK103=""),"",DATA!BK103)</f>
        <v/>
      </c>
      <c r="AY152" s="113" t="str">
        <f>IF($AR152="","",DATA!BO103)</f>
        <v/>
      </c>
      <c r="AZ152" s="113" t="str">
        <f>IF($AR152="","",DATA!BP103)</f>
        <v/>
      </c>
      <c r="BA152" s="113" t="str">
        <f>IF($AR152="","",DATA!BQ103)</f>
        <v/>
      </c>
      <c r="BB152" s="113" t="str">
        <f>IF($AR152="","",DATA!BR103)</f>
        <v/>
      </c>
      <c r="BC152" s="113" t="str">
        <f>IF($AR152="","",DATA!BS103)</f>
        <v/>
      </c>
      <c r="BD152" s="113" t="str">
        <f>IF($AR152="","",DATA!BE103)</f>
        <v/>
      </c>
      <c r="BE152" s="113" t="str">
        <f>IF($AR152="","",DATA!CD103)</f>
        <v/>
      </c>
      <c r="BF152" s="113" t="str">
        <f>IF($AR152="","",DATA!CF103)</f>
        <v/>
      </c>
      <c r="BG152" s="113" t="str">
        <f>IF($AR152="","",DATA!CG103)</f>
        <v/>
      </c>
      <c r="BH152" s="113" t="str">
        <f>IF($AR152="","",DATA!CI103)</f>
        <v/>
      </c>
      <c r="BI152" s="113" t="str">
        <f>IF($AR152="","",DATA!CK103)</f>
        <v/>
      </c>
      <c r="BJ152" s="179" t="str">
        <f>IF($AR152="","",DATA!CL103)</f>
        <v/>
      </c>
      <c r="BK152" s="179" t="str">
        <f>IF($AR152="","",DATA!CN103)</f>
        <v/>
      </c>
      <c r="BL152" s="114" t="str">
        <f t="shared" si="25"/>
        <v/>
      </c>
      <c r="BM152" s="91" t="str">
        <f t="shared" ca="1" si="29"/>
        <v/>
      </c>
      <c r="BN152" s="100" t="str">
        <f t="shared" si="26"/>
        <v/>
      </c>
      <c r="BO152" s="91" t="str">
        <f t="shared" ca="1" si="27"/>
        <v/>
      </c>
      <c r="BP152" s="91" t="str">
        <f t="shared" ca="1" si="28"/>
        <v/>
      </c>
      <c r="BR152" s="91" t="str">
        <f ca="1">IF($BP152="","",IF(OFFSET(AS$53,'Intermediate Data'!$BP152,0)=-98,"Unknown",IF(OFFSET(AS$53,'Intermediate Data'!$BP152,0)=-99,"N/A",OFFSET(AS$53,'Intermediate Data'!$BP152,0))))</f>
        <v/>
      </c>
      <c r="BS152" s="91" t="str">
        <f ca="1">IF($BP152="","",IF(OFFSET(AT$53,'Intermediate Data'!$BP152,0)=-98,"Not collected",IF(OFFSET(AT$53,'Intermediate Data'!$BP152,0)=-99,"N/A",OFFSET(AT$53,'Intermediate Data'!$BP152,0))))</f>
        <v/>
      </c>
      <c r="BT152" s="91" t="str">
        <f ca="1">IF($BP152="","",IF(OFFSET(AU$53,'Intermediate Data'!$BP152,0)=-98,"Unknown",IF(OFFSET(AU$53,'Intermediate Data'!$BP152,0)=-99,"N/A",OFFSET(AU$53,'Intermediate Data'!$BP152,0))))</f>
        <v/>
      </c>
      <c r="BU152" s="127" t="str">
        <f ca="1">IF($BP152="","",IF(OFFSET(AV$53,'Intermediate Data'!$BP152,0)=-98,"Unknown",IF(OFFSET(AV$53,'Intermediate Data'!$BP152,0)=-99,"No spec",OFFSET(AV$53,'Intermediate Data'!$BP152,0))))</f>
        <v/>
      </c>
      <c r="BV152" s="127" t="str">
        <f ca="1">IF($BP152="","",IF(OFFSET(AW$53,'Intermediate Data'!$BP152,0)=-98,"Unknown",IF(OFFSET(AW$53,'Intermediate Data'!$BP152,0)=-99,"N/A",OFFSET(AW$53,'Intermediate Data'!$BP152,0))))</f>
        <v/>
      </c>
      <c r="BW152" s="91" t="str">
        <f ca="1">IF($BP152="","",IF(OFFSET(AX$53,'Intermediate Data'!$BP152,0)=-98,"Unknown",IF(OFFSET(AX$53,'Intermediate Data'!$BP152,0)=-99,"N/A",OFFSET(AX$53,'Intermediate Data'!$BP152,0))))</f>
        <v/>
      </c>
      <c r="BX152" s="91" t="str">
        <f ca="1">IF($BP152="","",IF(OFFSET(AY$53,'Intermediate Data'!$BP152,$AU$48)=-98,"Unknown",IF(OFFSET(AY$53,'Intermediate Data'!$BP152,$AU$48)=-99,"N/A",OFFSET(AY$53,'Intermediate Data'!$BP152,$AU$48))))</f>
        <v/>
      </c>
      <c r="BY152" s="91" t="str">
        <f ca="1">IF($BP152="","",IF(OFFSET(BD$53,'Intermediate Data'!$BP152,0)=-98,"Not published",IF(OFFSET(BD$53,'Intermediate Data'!$BP152,0)=-99,"No spec",OFFSET(BD$53,'Intermediate Data'!$BP152,0))))</f>
        <v/>
      </c>
      <c r="BZ152" s="115" t="str">
        <f ca="1">IF($BP152="","",IF(OFFSET(BE$53,'Intermediate Data'!$BP152,0)=-98,"Unknown",IF(OFFSET(BE$53,'Intermediate Data'!$BP152,0)=-99,"N/A",OFFSET(BE$53,'Intermediate Data'!$BP152,0))))</f>
        <v/>
      </c>
      <c r="CA152" s="115" t="str">
        <f ca="1">IF($BP152="","",IF(OFFSET(BF$53,'Intermediate Data'!$BP152,0)=-98,"Unknown",IF(OFFSET(BF$53,'Intermediate Data'!$BP152,0)=-99,"N/A",OFFSET(BF$53,'Intermediate Data'!$BP152,0))))</f>
        <v/>
      </c>
      <c r="CB152" s="115" t="str">
        <f ca="1">IF($BP152="","",IF(OFFSET(BG$53,'Intermediate Data'!$BP152,0)=-98,"Unknown",IF(OFFSET(BG$53,'Intermediate Data'!$BP152,0)=-99,"N/A",OFFSET(BG$53,'Intermediate Data'!$BP152,0))))</f>
        <v/>
      </c>
      <c r="CC152" s="115" t="str">
        <f ca="1">IF($BP152="","",IF(OFFSET(BH$53,'Intermediate Data'!$BP152,0)=-98,"Unknown",IF(OFFSET(BH$53,'Intermediate Data'!$BP152,0)=-99,"N/A",OFFSET(BH$53,'Intermediate Data'!$BP152,0))))</f>
        <v/>
      </c>
      <c r="CD152" s="115" t="str">
        <f ca="1">IF($BP152="","",IF(OFFSET(BI$53,'Intermediate Data'!$BP152,0)=-98,"Unknown",IF(OFFSET(BI$53,'Intermediate Data'!$BP152,0)=-99,"N/A",OFFSET(BI$53,'Intermediate Data'!$BP152,0))))</f>
        <v/>
      </c>
      <c r="CE152" s="115" t="str">
        <f ca="1">IF($BP152="","",IF(OFFSET(BJ$53,'Intermediate Data'!$BP152,0)=-98,"Unknown",IF(OFFSET(BJ$53,'Intermediate Data'!$BP152,0)=-99,"N/A",OFFSET(BJ$53,'Intermediate Data'!$BP152,0))))</f>
        <v/>
      </c>
      <c r="CF152" s="115" t="str">
        <f ca="1">IF($BP152="","",IF(OFFSET(BK$53,'Intermediate Data'!$BP152,0)=-98,"Unknown",IF(OFFSET(BK$53,'Intermediate Data'!$BP152,0)=-99,"N/A",OFFSET(BK$53,'Intermediate Data'!$BP152,0))))</f>
        <v/>
      </c>
      <c r="CG152" s="115" t="str">
        <f ca="1">IF($BP152="","",IF(OFFSET(BL$53,'Intermediate Data'!$BP152,0)=-98,"Unknown",IF(OFFSET(BL$53,'Intermediate Data'!$BP152,0)=-99,"N/A",OFFSET(BL$53,'Intermediate Data'!$BP152,0))))</f>
        <v/>
      </c>
    </row>
    <row r="153" spans="1:85" x14ac:dyDescent="0.2">
      <c r="A153" s="91">
        <f>IF(DATA!F104='Intermediate Data'!$E$46,IF(OR($E$47=$C$27,$E$46=$B$4),DATA!A104,IF($G$47=DATA!D104,DATA!A104,"")),"")</f>
        <v>100</v>
      </c>
      <c r="B153" s="91">
        <f>IF($A153="","",DATA!CS104)</f>
        <v>130</v>
      </c>
      <c r="C153" s="91" t="str">
        <f>IF($A153="","",DATA!B104)</f>
        <v>Battery charger</v>
      </c>
      <c r="D153" s="91">
        <f ca="1">IF($A153="","",OFFSET(DATA!$G104,0,($D$48*5)))</f>
        <v>-99</v>
      </c>
      <c r="E153" s="91">
        <f ca="1">IF($A153="","",OFFSET(DATA!$G104,0,($D$48*5)+1))</f>
        <v>-99</v>
      </c>
      <c r="F153" s="91">
        <f ca="1">IF($A153="","",OFFSET(DATA!$G104,0,($D$48*5)+2))</f>
        <v>-99</v>
      </c>
      <c r="G153" s="91">
        <f ca="1">IF($A153="","",OFFSET(DATA!$G104,0,($D$48*5)+3))</f>
        <v>-99</v>
      </c>
      <c r="H153" s="91">
        <f ca="1">IF($A153="","",OFFSET(DATA!$G104,0,($D$48*5)+4))</f>
        <v>-99</v>
      </c>
      <c r="I153" s="91">
        <f t="shared" ca="1" si="17"/>
        <v>-99</v>
      </c>
      <c r="J153" s="91" t="str">
        <f t="shared" ca="1" si="18"/>
        <v/>
      </c>
      <c r="K153" s="91">
        <f ca="1">IF($A153="","",OFFSET(DATA!$AF104,0,($D$48*5)))</f>
        <v>-99</v>
      </c>
      <c r="L153" s="91">
        <f ca="1">IF($A153="","",OFFSET(DATA!$AF104,0,($D$48*5)+1))</f>
        <v>-99</v>
      </c>
      <c r="M153" s="91">
        <f ca="1">IF($A153="","",OFFSET(DATA!$AF104,0,($D$48*5)+2))</f>
        <v>-99</v>
      </c>
      <c r="N153" s="91">
        <f ca="1">IF($A153="","",OFFSET(DATA!$AF104,0,($D$48*5)+3))</f>
        <v>-99</v>
      </c>
      <c r="O153" s="91">
        <f ca="1">IF($A153="","",OFFSET(DATA!$AF104,0,($D$48*5)+4))</f>
        <v>-99</v>
      </c>
      <c r="P153" s="91">
        <f t="shared" ca="1" si="19"/>
        <v>-99</v>
      </c>
      <c r="Q153" s="91" t="str">
        <f t="shared" ca="1" si="20"/>
        <v/>
      </c>
      <c r="R153" s="91">
        <f>IF($A153="","",DATA!BE104)</f>
        <v>0.22</v>
      </c>
      <c r="S153" s="91">
        <f>IF($A153="","",DATA!BI104)</f>
        <v>-99</v>
      </c>
      <c r="T153" s="91">
        <f t="shared" ca="1" si="21"/>
        <v>-99</v>
      </c>
      <c r="U153" s="100">
        <f t="shared" ca="1" si="22"/>
        <v>-99.009899998470004</v>
      </c>
      <c r="V153" s="113">
        <f t="shared" ca="1" si="23"/>
        <v>-99.009899998969999</v>
      </c>
      <c r="W153" s="91">
        <f t="shared" ca="1" si="24"/>
        <v>50</v>
      </c>
      <c r="Y153" s="91" t="str">
        <f ca="1">IF($W153="","",IF(OFFSET(C$53,'Intermediate Data'!$W153,0)=-98,"Unknown",IF(OFFSET(C$53,'Intermediate Data'!$W153,0)=-99,"N/A",OFFSET(C$53,'Intermediate Data'!$W153,0))))</f>
        <v>Timer for devices, lights, etc</v>
      </c>
      <c r="Z153" s="91" t="str">
        <f ca="1">IF($W153="","",IF(OFFSET(D$53,'Intermediate Data'!$W153,0)=-98,"N/A",IF(OFFSET(D$53,'Intermediate Data'!$W153,0)=-99,"N/A",OFFSET(D$53,'Intermediate Data'!$W153,0))))</f>
        <v>N/A</v>
      </c>
      <c r="AA153" s="91" t="str">
        <f ca="1">IF($W153="","",IF(OFFSET(E$53,'Intermediate Data'!$W153,0)=-98,"N/A",IF(OFFSET(E$53,'Intermediate Data'!$W153,0)=-99,"N/A",OFFSET(E$53,'Intermediate Data'!$W153,0))))</f>
        <v>N/A</v>
      </c>
      <c r="AB153" s="91" t="str">
        <f ca="1">IF($W153="","",IF(OFFSET(F$53,'Intermediate Data'!$W153,0)=-98,"N/A",IF(OFFSET(F$53,'Intermediate Data'!$W153,0)=-99,"N/A",OFFSET(F$53,'Intermediate Data'!$W153,0))))</f>
        <v>N/A</v>
      </c>
      <c r="AC153" s="91" t="str">
        <f ca="1">IF($W153="","",IF(OFFSET(G$53,'Intermediate Data'!$W153,0)=-98,"N/A",IF(OFFSET(G$53,'Intermediate Data'!$W153,0)=-99,"N/A",OFFSET(G$53,'Intermediate Data'!$W153,0))))</f>
        <v>N/A</v>
      </c>
      <c r="AD153" s="91" t="str">
        <f ca="1">IF($W153="","",IF(OFFSET(H$53,'Intermediate Data'!$W153,0)=-98,"N/A",IF(OFFSET(H$53,'Intermediate Data'!$W153,0)=-99,"N/A",OFFSET(H$53,'Intermediate Data'!$W153,0))))</f>
        <v>N/A</v>
      </c>
      <c r="AE153" s="91" t="str">
        <f ca="1">IF($W153="","",IF(OFFSET(I$53,'Intermediate Data'!$W153,0)=-98,"N/A",IF(OFFSET(I$53,'Intermediate Data'!$W153,0)=-99,"N/A",OFFSET(I$53,'Intermediate Data'!$W153,0))))</f>
        <v>N/A</v>
      </c>
      <c r="AF153" s="91" t="str">
        <f ca="1">IF($W153="","",IF(OFFSET(J$53,'Intermediate Data'!$W153,0)=-98,"N/A",IF(OFFSET(J$53,'Intermediate Data'!$W153,0)=-99,"N/A",OFFSET(J$53,'Intermediate Data'!$W153,0))))</f>
        <v/>
      </c>
      <c r="AG153" s="91" t="str">
        <f ca="1">IF($W153="","",IF(OFFSET(K$53,'Intermediate Data'!$W153,0)=-98,"N/A",IF(OFFSET(K$53,'Intermediate Data'!$W153,0)=-99,"N/A",OFFSET(K$53,'Intermediate Data'!$W153,0))))</f>
        <v>N/A</v>
      </c>
      <c r="AH153" s="91" t="str">
        <f ca="1">IF($W153="","",IF(OFFSET(L$53,'Intermediate Data'!$W153,0)=-98,"N/A",IF(OFFSET(L$53,'Intermediate Data'!$W153,0)=-99,"N/A",OFFSET(L$53,'Intermediate Data'!$W153,0))))</f>
        <v>N/A</v>
      </c>
      <c r="AI153" s="91" t="str">
        <f ca="1">IF($W153="","",IF(OFFSET(M$53,'Intermediate Data'!$W153,0)=-98,"N/A",IF(OFFSET(M$53,'Intermediate Data'!$W153,0)=-99,"N/A",OFFSET(M$53,'Intermediate Data'!$W153,0))))</f>
        <v>N/A</v>
      </c>
      <c r="AJ153" s="91" t="str">
        <f ca="1">IF($W153="","",IF(OFFSET(N$53,'Intermediate Data'!$W153,0)=-98,"N/A",IF(OFFSET(N$53,'Intermediate Data'!$W153,0)=-99,"N/A",OFFSET(N$53,'Intermediate Data'!$W153,0))))</f>
        <v>N/A</v>
      </c>
      <c r="AK153" s="91" t="str">
        <f ca="1">IF($W153="","",IF(OFFSET(O$53,'Intermediate Data'!$W153,0)=-98,"N/A",IF(OFFSET(O$53,'Intermediate Data'!$W153,0)=-99,"N/A",OFFSET(O$53,'Intermediate Data'!$W153,0))))</f>
        <v>N/A</v>
      </c>
      <c r="AL153" s="91" t="str">
        <f ca="1">IF($W153="","",IF(OFFSET(P$53,'Intermediate Data'!$W153,0)=-98,"N/A",IF(OFFSET(P$53,'Intermediate Data'!$W153,0)=-99,"N/A",OFFSET(P$53,'Intermediate Data'!$W153,0))))</f>
        <v>N/A</v>
      </c>
      <c r="AM153" s="91" t="str">
        <f ca="1">IF($W153="","",IF(OFFSET(Q$53,'Intermediate Data'!$W153,0)=-98,"N/A",IF(OFFSET(Q$53,'Intermediate Data'!$W153,0)=-99,"N/A",OFFSET(Q$53,'Intermediate Data'!$W153,0))))</f>
        <v/>
      </c>
      <c r="AN153" s="91" t="str">
        <f ca="1">IF($W153="","",IF(OFFSET(R$53,'Intermediate Data'!$W153,0)=-98,"Not published",IF(OFFSET(R$53,'Intermediate Data'!$W153,0)=-99,"No spec",OFFSET(R$53,'Intermediate Data'!$W153,0))))</f>
        <v>No spec</v>
      </c>
      <c r="AO153" s="91" t="str">
        <f ca="1">IF($W153="","",IF(OFFSET(S$53,'Intermediate Data'!$W153,0)=-98,"Unknown",IF(OFFSET(S$53,'Intermediate Data'!$W153,0)=-99,"No spec",OFFSET(S$53,'Intermediate Data'!$W153,0))))</f>
        <v>No spec</v>
      </c>
      <c r="AR153" s="113" t="str">
        <f>IF(AND(DATA!$F104='Intermediate Data'!$AV$46,DATA!$E104="Tier 1"),IF(OR($AU$47=0,$AU$46=1),DATA!A104,IF(AND($AU$47=1,INDEX('Intermediate Data'!$AV$25:$AV$42,MATCH(DATA!$B104,'Intermediate Data'!$AU$25:$AU$42,0))=TRUE),DATA!A104,"")),"")</f>
        <v/>
      </c>
      <c r="AS153" s="113" t="str">
        <f>IF($AR153="","",DATA!B104)</f>
        <v/>
      </c>
      <c r="AT153" s="113" t="str">
        <f>IF(OR($AR153="",DATA!BF104=""),"",DATA!BF104)</f>
        <v/>
      </c>
      <c r="AU153" s="113" t="str">
        <f>IF(OR($AR153="",DATA!BH104=""),"",DATA!BH104)</f>
        <v/>
      </c>
      <c r="AV153" s="113" t="str">
        <f>IF(OR($AR153="",DATA!BI104=""),"",DATA!BI104)</f>
        <v/>
      </c>
      <c r="AW153" s="113" t="str">
        <f>IF(OR($AR153="",DATA!BJ104=""),"",DATA!BJ104)</f>
        <v/>
      </c>
      <c r="AX153" s="113" t="str">
        <f>IF(OR($AR153="",DATA!BK104=""),"",DATA!BK104)</f>
        <v/>
      </c>
      <c r="AY153" s="113" t="str">
        <f>IF($AR153="","",DATA!BO104)</f>
        <v/>
      </c>
      <c r="AZ153" s="113" t="str">
        <f>IF($AR153="","",DATA!BP104)</f>
        <v/>
      </c>
      <c r="BA153" s="113" t="str">
        <f>IF($AR153="","",DATA!BQ104)</f>
        <v/>
      </c>
      <c r="BB153" s="113" t="str">
        <f>IF($AR153="","",DATA!BR104)</f>
        <v/>
      </c>
      <c r="BC153" s="113" t="str">
        <f>IF($AR153="","",DATA!BS104)</f>
        <v/>
      </c>
      <c r="BD153" s="113" t="str">
        <f>IF($AR153="","",DATA!BE104)</f>
        <v/>
      </c>
      <c r="BE153" s="113" t="str">
        <f>IF($AR153="","",DATA!CD104)</f>
        <v/>
      </c>
      <c r="BF153" s="113" t="str">
        <f>IF($AR153="","",DATA!CF104)</f>
        <v/>
      </c>
      <c r="BG153" s="113" t="str">
        <f>IF($AR153="","",DATA!CG104)</f>
        <v/>
      </c>
      <c r="BH153" s="113" t="str">
        <f>IF($AR153="","",DATA!CI104)</f>
        <v/>
      </c>
      <c r="BI153" s="113" t="str">
        <f>IF($AR153="","",DATA!CK104)</f>
        <v/>
      </c>
      <c r="BJ153" s="179" t="str">
        <f>IF($AR153="","",DATA!CL104)</f>
        <v/>
      </c>
      <c r="BK153" s="179" t="str">
        <f>IF($AR153="","",DATA!CN104)</f>
        <v/>
      </c>
      <c r="BL153" s="114" t="str">
        <f t="shared" si="25"/>
        <v/>
      </c>
      <c r="BM153" s="91" t="str">
        <f t="shared" ca="1" si="29"/>
        <v/>
      </c>
      <c r="BN153" s="100" t="str">
        <f t="shared" si="26"/>
        <v/>
      </c>
      <c r="BO153" s="91" t="str">
        <f t="shared" ca="1" si="27"/>
        <v/>
      </c>
      <c r="BP153" s="91" t="str">
        <f t="shared" ca="1" si="28"/>
        <v/>
      </c>
      <c r="BR153" s="91" t="str">
        <f ca="1">IF($BP153="","",IF(OFFSET(AS$53,'Intermediate Data'!$BP153,0)=-98,"Unknown",IF(OFFSET(AS$53,'Intermediate Data'!$BP153,0)=-99,"N/A",OFFSET(AS$53,'Intermediate Data'!$BP153,0))))</f>
        <v/>
      </c>
      <c r="BS153" s="91" t="str">
        <f ca="1">IF($BP153="","",IF(OFFSET(AT$53,'Intermediate Data'!$BP153,0)=-98,"Not collected",IF(OFFSET(AT$53,'Intermediate Data'!$BP153,0)=-99,"N/A",OFFSET(AT$53,'Intermediate Data'!$BP153,0))))</f>
        <v/>
      </c>
      <c r="BT153" s="91" t="str">
        <f ca="1">IF($BP153="","",IF(OFFSET(AU$53,'Intermediate Data'!$BP153,0)=-98,"Unknown",IF(OFFSET(AU$53,'Intermediate Data'!$BP153,0)=-99,"N/A",OFFSET(AU$53,'Intermediate Data'!$BP153,0))))</f>
        <v/>
      </c>
      <c r="BU153" s="127" t="str">
        <f ca="1">IF($BP153="","",IF(OFFSET(AV$53,'Intermediate Data'!$BP153,0)=-98,"Unknown",IF(OFFSET(AV$53,'Intermediate Data'!$BP153,0)=-99,"No spec",OFFSET(AV$53,'Intermediate Data'!$BP153,0))))</f>
        <v/>
      </c>
      <c r="BV153" s="127" t="str">
        <f ca="1">IF($BP153="","",IF(OFFSET(AW$53,'Intermediate Data'!$BP153,0)=-98,"Unknown",IF(OFFSET(AW$53,'Intermediate Data'!$BP153,0)=-99,"N/A",OFFSET(AW$53,'Intermediate Data'!$BP153,0))))</f>
        <v/>
      </c>
      <c r="BW153" s="91" t="str">
        <f ca="1">IF($BP153="","",IF(OFFSET(AX$53,'Intermediate Data'!$BP153,0)=-98,"Unknown",IF(OFFSET(AX$53,'Intermediate Data'!$BP153,0)=-99,"N/A",OFFSET(AX$53,'Intermediate Data'!$BP153,0))))</f>
        <v/>
      </c>
      <c r="BX153" s="91" t="str">
        <f ca="1">IF($BP153="","",IF(OFFSET(AY$53,'Intermediate Data'!$BP153,$AU$48)=-98,"Unknown",IF(OFFSET(AY$53,'Intermediate Data'!$BP153,$AU$48)=-99,"N/A",OFFSET(AY$53,'Intermediate Data'!$BP153,$AU$48))))</f>
        <v/>
      </c>
      <c r="BY153" s="91" t="str">
        <f ca="1">IF($BP153="","",IF(OFFSET(BD$53,'Intermediate Data'!$BP153,0)=-98,"Not published",IF(OFFSET(BD$53,'Intermediate Data'!$BP153,0)=-99,"No spec",OFFSET(BD$53,'Intermediate Data'!$BP153,0))))</f>
        <v/>
      </c>
      <c r="BZ153" s="115" t="str">
        <f ca="1">IF($BP153="","",IF(OFFSET(BE$53,'Intermediate Data'!$BP153,0)=-98,"Unknown",IF(OFFSET(BE$53,'Intermediate Data'!$BP153,0)=-99,"N/A",OFFSET(BE$53,'Intermediate Data'!$BP153,0))))</f>
        <v/>
      </c>
      <c r="CA153" s="115" t="str">
        <f ca="1">IF($BP153="","",IF(OFFSET(BF$53,'Intermediate Data'!$BP153,0)=-98,"Unknown",IF(OFFSET(BF$53,'Intermediate Data'!$BP153,0)=-99,"N/A",OFFSET(BF$53,'Intermediate Data'!$BP153,0))))</f>
        <v/>
      </c>
      <c r="CB153" s="115" t="str">
        <f ca="1">IF($BP153="","",IF(OFFSET(BG$53,'Intermediate Data'!$BP153,0)=-98,"Unknown",IF(OFFSET(BG$53,'Intermediate Data'!$BP153,0)=-99,"N/A",OFFSET(BG$53,'Intermediate Data'!$BP153,0))))</f>
        <v/>
      </c>
      <c r="CC153" s="115" t="str">
        <f ca="1">IF($BP153="","",IF(OFFSET(BH$53,'Intermediate Data'!$BP153,0)=-98,"Unknown",IF(OFFSET(BH$53,'Intermediate Data'!$BP153,0)=-99,"N/A",OFFSET(BH$53,'Intermediate Data'!$BP153,0))))</f>
        <v/>
      </c>
      <c r="CD153" s="115" t="str">
        <f ca="1">IF($BP153="","",IF(OFFSET(BI$53,'Intermediate Data'!$BP153,0)=-98,"Unknown",IF(OFFSET(BI$53,'Intermediate Data'!$BP153,0)=-99,"N/A",OFFSET(BI$53,'Intermediate Data'!$BP153,0))))</f>
        <v/>
      </c>
      <c r="CE153" s="115" t="str">
        <f ca="1">IF($BP153="","",IF(OFFSET(BJ$53,'Intermediate Data'!$BP153,0)=-98,"Unknown",IF(OFFSET(BJ$53,'Intermediate Data'!$BP153,0)=-99,"N/A",OFFSET(BJ$53,'Intermediate Data'!$BP153,0))))</f>
        <v/>
      </c>
      <c r="CF153" s="115" t="str">
        <f ca="1">IF($BP153="","",IF(OFFSET(BK$53,'Intermediate Data'!$BP153,0)=-98,"Unknown",IF(OFFSET(BK$53,'Intermediate Data'!$BP153,0)=-99,"N/A",OFFSET(BK$53,'Intermediate Data'!$BP153,0))))</f>
        <v/>
      </c>
      <c r="CG153" s="115" t="str">
        <f ca="1">IF($BP153="","",IF(OFFSET(BL$53,'Intermediate Data'!$BP153,0)=-98,"Unknown",IF(OFFSET(BL$53,'Intermediate Data'!$BP153,0)=-99,"N/A",OFFSET(BL$53,'Intermediate Data'!$BP153,0))))</f>
        <v/>
      </c>
    </row>
    <row r="154" spans="1:85" x14ac:dyDescent="0.2">
      <c r="A154" s="91">
        <f>IF(DATA!F105='Intermediate Data'!$E$46,IF(OR($E$47=$C$27,$E$46=$B$4),DATA!A105,IF($G$47=DATA!D105,DATA!A105,"")),"")</f>
        <v>101</v>
      </c>
      <c r="B154" s="91">
        <f>IF($A154="","",DATA!CS105)</f>
        <v>125</v>
      </c>
      <c r="C154" s="91" t="str">
        <f>IF($A154="","",DATA!B105)</f>
        <v>Cell phone charger</v>
      </c>
      <c r="D154" s="91">
        <f ca="1">IF($A154="","",OFFSET(DATA!$G105,0,($D$48*5)))</f>
        <v>-99</v>
      </c>
      <c r="E154" s="91">
        <f ca="1">IF($A154="","",OFFSET(DATA!$G105,0,($D$48*5)+1))</f>
        <v>-99</v>
      </c>
      <c r="F154" s="91">
        <f ca="1">IF($A154="","",OFFSET(DATA!$G105,0,($D$48*5)+2))</f>
        <v>-99</v>
      </c>
      <c r="G154" s="91">
        <f ca="1">IF($A154="","",OFFSET(DATA!$G105,0,($D$48*5)+3))</f>
        <v>-99</v>
      </c>
      <c r="H154" s="91">
        <f ca="1">IF($A154="","",OFFSET(DATA!$G105,0,($D$48*5)+4))</f>
        <v>-99</v>
      </c>
      <c r="I154" s="91">
        <f t="shared" ca="1" si="17"/>
        <v>-99</v>
      </c>
      <c r="J154" s="91" t="str">
        <f t="shared" ca="1" si="18"/>
        <v/>
      </c>
      <c r="K154" s="91">
        <f ca="1">IF($A154="","",OFFSET(DATA!$AF105,0,($D$48*5)))</f>
        <v>-99</v>
      </c>
      <c r="L154" s="91">
        <f ca="1">IF($A154="","",OFFSET(DATA!$AF105,0,($D$48*5)+1))</f>
        <v>-99</v>
      </c>
      <c r="M154" s="91">
        <f ca="1">IF($A154="","",OFFSET(DATA!$AF105,0,($D$48*5)+2))</f>
        <v>-99</v>
      </c>
      <c r="N154" s="91">
        <f ca="1">IF($A154="","",OFFSET(DATA!$AF105,0,($D$48*5)+3))</f>
        <v>-99</v>
      </c>
      <c r="O154" s="91">
        <f ca="1">IF($A154="","",OFFSET(DATA!$AF105,0,($D$48*5)+4))</f>
        <v>-99</v>
      </c>
      <c r="P154" s="91">
        <f t="shared" ca="1" si="19"/>
        <v>-99</v>
      </c>
      <c r="Q154" s="91" t="str">
        <f t="shared" ca="1" si="20"/>
        <v/>
      </c>
      <c r="R154" s="91">
        <f>IF($A154="","",DATA!BE105)</f>
        <v>-99</v>
      </c>
      <c r="S154" s="91">
        <f>IF($A154="","",DATA!BI105)</f>
        <v>-99</v>
      </c>
      <c r="T154" s="91">
        <f t="shared" ca="1" si="21"/>
        <v>-99</v>
      </c>
      <c r="U154" s="100">
        <f t="shared" ca="1" si="22"/>
        <v>-99.00989999846</v>
      </c>
      <c r="V154" s="113">
        <f t="shared" ca="1" si="23"/>
        <v>-99.009899998980003</v>
      </c>
      <c r="W154" s="91">
        <f t="shared" ca="1" si="24"/>
        <v>49</v>
      </c>
      <c r="Y154" s="91" t="str">
        <f ca="1">IF($W154="","",IF(OFFSET(C$53,'Intermediate Data'!$W154,0)=-98,"Unknown",IF(OFFSET(C$53,'Intermediate Data'!$W154,0)=-99,"N/A",OFFSET(C$53,'Intermediate Data'!$W154,0))))</f>
        <v>Smart power strip</v>
      </c>
      <c r="Z154" s="91" t="str">
        <f ca="1">IF($W154="","",IF(OFFSET(D$53,'Intermediate Data'!$W154,0)=-98,"N/A",IF(OFFSET(D$53,'Intermediate Data'!$W154,0)=-99,"N/A",OFFSET(D$53,'Intermediate Data'!$W154,0))))</f>
        <v>N/A</v>
      </c>
      <c r="AA154" s="91" t="str">
        <f ca="1">IF($W154="","",IF(OFFSET(E$53,'Intermediate Data'!$W154,0)=-98,"N/A",IF(OFFSET(E$53,'Intermediate Data'!$W154,0)=-99,"N/A",OFFSET(E$53,'Intermediate Data'!$W154,0))))</f>
        <v>N/A</v>
      </c>
      <c r="AB154" s="91" t="str">
        <f ca="1">IF($W154="","",IF(OFFSET(F$53,'Intermediate Data'!$W154,0)=-98,"N/A",IF(OFFSET(F$53,'Intermediate Data'!$W154,0)=-99,"N/A",OFFSET(F$53,'Intermediate Data'!$W154,0))))</f>
        <v>N/A</v>
      </c>
      <c r="AC154" s="91" t="str">
        <f ca="1">IF($W154="","",IF(OFFSET(G$53,'Intermediate Data'!$W154,0)=-98,"N/A",IF(OFFSET(G$53,'Intermediate Data'!$W154,0)=-99,"N/A",OFFSET(G$53,'Intermediate Data'!$W154,0))))</f>
        <v>N/A</v>
      </c>
      <c r="AD154" s="91" t="str">
        <f ca="1">IF($W154="","",IF(OFFSET(H$53,'Intermediate Data'!$W154,0)=-98,"N/A",IF(OFFSET(H$53,'Intermediate Data'!$W154,0)=-99,"N/A",OFFSET(H$53,'Intermediate Data'!$W154,0))))</f>
        <v>N/A</v>
      </c>
      <c r="AE154" s="91" t="str">
        <f ca="1">IF($W154="","",IF(OFFSET(I$53,'Intermediate Data'!$W154,0)=-98,"N/A",IF(OFFSET(I$53,'Intermediate Data'!$W154,0)=-99,"N/A",OFFSET(I$53,'Intermediate Data'!$W154,0))))</f>
        <v>N/A</v>
      </c>
      <c r="AF154" s="91" t="str">
        <f ca="1">IF($W154="","",IF(OFFSET(J$53,'Intermediate Data'!$W154,0)=-98,"N/A",IF(OFFSET(J$53,'Intermediate Data'!$W154,0)=-99,"N/A",OFFSET(J$53,'Intermediate Data'!$W154,0))))</f>
        <v/>
      </c>
      <c r="AG154" s="91" t="str">
        <f ca="1">IF($W154="","",IF(OFFSET(K$53,'Intermediate Data'!$W154,0)=-98,"N/A",IF(OFFSET(K$53,'Intermediate Data'!$W154,0)=-99,"N/A",OFFSET(K$53,'Intermediate Data'!$W154,0))))</f>
        <v>N/A</v>
      </c>
      <c r="AH154" s="91" t="str">
        <f ca="1">IF($W154="","",IF(OFFSET(L$53,'Intermediate Data'!$W154,0)=-98,"N/A",IF(OFFSET(L$53,'Intermediate Data'!$W154,0)=-99,"N/A",OFFSET(L$53,'Intermediate Data'!$W154,0))))</f>
        <v>N/A</v>
      </c>
      <c r="AI154" s="91" t="str">
        <f ca="1">IF($W154="","",IF(OFFSET(M$53,'Intermediate Data'!$W154,0)=-98,"N/A",IF(OFFSET(M$53,'Intermediate Data'!$W154,0)=-99,"N/A",OFFSET(M$53,'Intermediate Data'!$W154,0))))</f>
        <v>N/A</v>
      </c>
      <c r="AJ154" s="91" t="str">
        <f ca="1">IF($W154="","",IF(OFFSET(N$53,'Intermediate Data'!$W154,0)=-98,"N/A",IF(OFFSET(N$53,'Intermediate Data'!$W154,0)=-99,"N/A",OFFSET(N$53,'Intermediate Data'!$W154,0))))</f>
        <v>N/A</v>
      </c>
      <c r="AK154" s="91" t="str">
        <f ca="1">IF($W154="","",IF(OFFSET(O$53,'Intermediate Data'!$W154,0)=-98,"N/A",IF(OFFSET(O$53,'Intermediate Data'!$W154,0)=-99,"N/A",OFFSET(O$53,'Intermediate Data'!$W154,0))))</f>
        <v>N/A</v>
      </c>
      <c r="AL154" s="91" t="str">
        <f ca="1">IF($W154="","",IF(OFFSET(P$53,'Intermediate Data'!$W154,0)=-98,"N/A",IF(OFFSET(P$53,'Intermediate Data'!$W154,0)=-99,"N/A",OFFSET(P$53,'Intermediate Data'!$W154,0))))</f>
        <v>N/A</v>
      </c>
      <c r="AM154" s="91" t="str">
        <f ca="1">IF($W154="","",IF(OFFSET(Q$53,'Intermediate Data'!$W154,0)=-98,"N/A",IF(OFFSET(Q$53,'Intermediate Data'!$W154,0)=-99,"N/A",OFFSET(Q$53,'Intermediate Data'!$W154,0))))</f>
        <v/>
      </c>
      <c r="AN154" s="91" t="str">
        <f ca="1">IF($W154="","",IF(OFFSET(R$53,'Intermediate Data'!$W154,0)=-98,"Not published",IF(OFFSET(R$53,'Intermediate Data'!$W154,0)=-99,"No spec",OFFSET(R$53,'Intermediate Data'!$W154,0))))</f>
        <v>No spec</v>
      </c>
      <c r="AO154" s="91" t="str">
        <f ca="1">IF($W154="","",IF(OFFSET(S$53,'Intermediate Data'!$W154,0)=-98,"Unknown",IF(OFFSET(S$53,'Intermediate Data'!$W154,0)=-99,"No spec",OFFSET(S$53,'Intermediate Data'!$W154,0))))</f>
        <v>No spec</v>
      </c>
      <c r="AR154" s="113" t="str">
        <f>IF(AND(DATA!$F105='Intermediate Data'!$AV$46,DATA!$E105="Tier 1"),IF(OR($AU$47=0,$AU$46=1),DATA!A105,IF(AND($AU$47=1,INDEX('Intermediate Data'!$AV$25:$AV$42,MATCH(DATA!$B105,'Intermediate Data'!$AU$25:$AU$42,0))=TRUE),DATA!A105,"")),"")</f>
        <v/>
      </c>
      <c r="AS154" s="113" t="str">
        <f>IF($AR154="","",DATA!B105)</f>
        <v/>
      </c>
      <c r="AT154" s="113" t="str">
        <f>IF(OR($AR154="",DATA!BF105=""),"",DATA!BF105)</f>
        <v/>
      </c>
      <c r="AU154" s="113" t="str">
        <f>IF(OR($AR154="",DATA!BH105=""),"",DATA!BH105)</f>
        <v/>
      </c>
      <c r="AV154" s="113" t="str">
        <f>IF(OR($AR154="",DATA!BI105=""),"",DATA!BI105)</f>
        <v/>
      </c>
      <c r="AW154" s="113" t="str">
        <f>IF(OR($AR154="",DATA!BJ105=""),"",DATA!BJ105)</f>
        <v/>
      </c>
      <c r="AX154" s="113" t="str">
        <f>IF(OR($AR154="",DATA!BK105=""),"",DATA!BK105)</f>
        <v/>
      </c>
      <c r="AY154" s="113" t="str">
        <f>IF($AR154="","",DATA!BO105)</f>
        <v/>
      </c>
      <c r="AZ154" s="113" t="str">
        <f>IF($AR154="","",DATA!BP105)</f>
        <v/>
      </c>
      <c r="BA154" s="113" t="str">
        <f>IF($AR154="","",DATA!BQ105)</f>
        <v/>
      </c>
      <c r="BB154" s="113" t="str">
        <f>IF($AR154="","",DATA!BR105)</f>
        <v/>
      </c>
      <c r="BC154" s="113" t="str">
        <f>IF($AR154="","",DATA!BS105)</f>
        <v/>
      </c>
      <c r="BD154" s="113" t="str">
        <f>IF($AR154="","",DATA!BE105)</f>
        <v/>
      </c>
      <c r="BE154" s="113" t="str">
        <f>IF($AR154="","",DATA!CD105)</f>
        <v/>
      </c>
      <c r="BF154" s="113" t="str">
        <f>IF($AR154="","",DATA!CF105)</f>
        <v/>
      </c>
      <c r="BG154" s="113" t="str">
        <f>IF($AR154="","",DATA!CG105)</f>
        <v/>
      </c>
      <c r="BH154" s="113" t="str">
        <f>IF($AR154="","",DATA!CI105)</f>
        <v/>
      </c>
      <c r="BI154" s="113" t="str">
        <f>IF($AR154="","",DATA!CK105)</f>
        <v/>
      </c>
      <c r="BJ154" s="179" t="str">
        <f>IF($AR154="","",DATA!CL105)</f>
        <v/>
      </c>
      <c r="BK154" s="179" t="str">
        <f>IF($AR154="","",DATA!CN105)</f>
        <v/>
      </c>
      <c r="BL154" s="114" t="str">
        <f t="shared" si="25"/>
        <v/>
      </c>
      <c r="BM154" s="91" t="str">
        <f t="shared" ca="1" si="29"/>
        <v/>
      </c>
      <c r="BN154" s="100" t="str">
        <f t="shared" si="26"/>
        <v/>
      </c>
      <c r="BO154" s="91" t="str">
        <f t="shared" ca="1" si="27"/>
        <v/>
      </c>
      <c r="BP154" s="91" t="str">
        <f t="shared" ca="1" si="28"/>
        <v/>
      </c>
      <c r="BR154" s="91" t="str">
        <f ca="1">IF($BP154="","",IF(OFFSET(AS$53,'Intermediate Data'!$BP154,0)=-98,"Unknown",IF(OFFSET(AS$53,'Intermediate Data'!$BP154,0)=-99,"N/A",OFFSET(AS$53,'Intermediate Data'!$BP154,0))))</f>
        <v/>
      </c>
      <c r="BS154" s="91" t="str">
        <f ca="1">IF($BP154="","",IF(OFFSET(AT$53,'Intermediate Data'!$BP154,0)=-98,"Not collected",IF(OFFSET(AT$53,'Intermediate Data'!$BP154,0)=-99,"N/A",OFFSET(AT$53,'Intermediate Data'!$BP154,0))))</f>
        <v/>
      </c>
      <c r="BT154" s="91" t="str">
        <f ca="1">IF($BP154="","",IF(OFFSET(AU$53,'Intermediate Data'!$BP154,0)=-98,"Unknown",IF(OFFSET(AU$53,'Intermediate Data'!$BP154,0)=-99,"N/A",OFFSET(AU$53,'Intermediate Data'!$BP154,0))))</f>
        <v/>
      </c>
      <c r="BU154" s="127" t="str">
        <f ca="1">IF($BP154="","",IF(OFFSET(AV$53,'Intermediate Data'!$BP154,0)=-98,"Unknown",IF(OFFSET(AV$53,'Intermediate Data'!$BP154,0)=-99,"No spec",OFFSET(AV$53,'Intermediate Data'!$BP154,0))))</f>
        <v/>
      </c>
      <c r="BV154" s="127" t="str">
        <f ca="1">IF($BP154="","",IF(OFFSET(AW$53,'Intermediate Data'!$BP154,0)=-98,"Unknown",IF(OFFSET(AW$53,'Intermediate Data'!$BP154,0)=-99,"N/A",OFFSET(AW$53,'Intermediate Data'!$BP154,0))))</f>
        <v/>
      </c>
      <c r="BW154" s="91" t="str">
        <f ca="1">IF($BP154="","",IF(OFFSET(AX$53,'Intermediate Data'!$BP154,0)=-98,"Unknown",IF(OFFSET(AX$53,'Intermediate Data'!$BP154,0)=-99,"N/A",OFFSET(AX$53,'Intermediate Data'!$BP154,0))))</f>
        <v/>
      </c>
      <c r="BX154" s="91" t="str">
        <f ca="1">IF($BP154="","",IF(OFFSET(AY$53,'Intermediate Data'!$BP154,$AU$48)=-98,"Unknown",IF(OFFSET(AY$53,'Intermediate Data'!$BP154,$AU$48)=-99,"N/A",OFFSET(AY$53,'Intermediate Data'!$BP154,$AU$48))))</f>
        <v/>
      </c>
      <c r="BY154" s="91" t="str">
        <f ca="1">IF($BP154="","",IF(OFFSET(BD$53,'Intermediate Data'!$BP154,0)=-98,"Not published",IF(OFFSET(BD$53,'Intermediate Data'!$BP154,0)=-99,"No spec",OFFSET(BD$53,'Intermediate Data'!$BP154,0))))</f>
        <v/>
      </c>
      <c r="BZ154" s="115" t="str">
        <f ca="1">IF($BP154="","",IF(OFFSET(BE$53,'Intermediate Data'!$BP154,0)=-98,"Unknown",IF(OFFSET(BE$53,'Intermediate Data'!$BP154,0)=-99,"N/A",OFFSET(BE$53,'Intermediate Data'!$BP154,0))))</f>
        <v/>
      </c>
      <c r="CA154" s="115" t="str">
        <f ca="1">IF($BP154="","",IF(OFFSET(BF$53,'Intermediate Data'!$BP154,0)=-98,"Unknown",IF(OFFSET(BF$53,'Intermediate Data'!$BP154,0)=-99,"N/A",OFFSET(BF$53,'Intermediate Data'!$BP154,0))))</f>
        <v/>
      </c>
      <c r="CB154" s="115" t="str">
        <f ca="1">IF($BP154="","",IF(OFFSET(BG$53,'Intermediate Data'!$BP154,0)=-98,"Unknown",IF(OFFSET(BG$53,'Intermediate Data'!$BP154,0)=-99,"N/A",OFFSET(BG$53,'Intermediate Data'!$BP154,0))))</f>
        <v/>
      </c>
      <c r="CC154" s="115" t="str">
        <f ca="1">IF($BP154="","",IF(OFFSET(BH$53,'Intermediate Data'!$BP154,0)=-98,"Unknown",IF(OFFSET(BH$53,'Intermediate Data'!$BP154,0)=-99,"N/A",OFFSET(BH$53,'Intermediate Data'!$BP154,0))))</f>
        <v/>
      </c>
      <c r="CD154" s="115" t="str">
        <f ca="1">IF($BP154="","",IF(OFFSET(BI$53,'Intermediate Data'!$BP154,0)=-98,"Unknown",IF(OFFSET(BI$53,'Intermediate Data'!$BP154,0)=-99,"N/A",OFFSET(BI$53,'Intermediate Data'!$BP154,0))))</f>
        <v/>
      </c>
      <c r="CE154" s="115" t="str">
        <f ca="1">IF($BP154="","",IF(OFFSET(BJ$53,'Intermediate Data'!$BP154,0)=-98,"Unknown",IF(OFFSET(BJ$53,'Intermediate Data'!$BP154,0)=-99,"N/A",OFFSET(BJ$53,'Intermediate Data'!$BP154,0))))</f>
        <v/>
      </c>
      <c r="CF154" s="115" t="str">
        <f ca="1">IF($BP154="","",IF(OFFSET(BK$53,'Intermediate Data'!$BP154,0)=-98,"Unknown",IF(OFFSET(BK$53,'Intermediate Data'!$BP154,0)=-99,"N/A",OFFSET(BK$53,'Intermediate Data'!$BP154,0))))</f>
        <v/>
      </c>
      <c r="CG154" s="115" t="str">
        <f ca="1">IF($BP154="","",IF(OFFSET(BL$53,'Intermediate Data'!$BP154,0)=-98,"Unknown",IF(OFFSET(BL$53,'Intermediate Data'!$BP154,0)=-99,"N/A",OFFSET(BL$53,'Intermediate Data'!$BP154,0))))</f>
        <v/>
      </c>
    </row>
    <row r="155" spans="1:85" x14ac:dyDescent="0.2">
      <c r="A155" s="91">
        <f>IF(DATA!F106='Intermediate Data'!$E$46,IF(OR($E$47=$C$27,$E$46=$B$4),DATA!A106,IF($G$47=DATA!D106,DATA!A106,"")),"")</f>
        <v>102</v>
      </c>
      <c r="B155" s="91">
        <f>IF($A155="","",DATA!CS106)</f>
        <v>120</v>
      </c>
      <c r="C155" s="91" t="str">
        <f>IF($A155="","",DATA!B106)</f>
        <v>Clock</v>
      </c>
      <c r="D155" s="91">
        <f ca="1">IF($A155="","",OFFSET(DATA!$G106,0,($D$48*5)))</f>
        <v>-99</v>
      </c>
      <c r="E155" s="91">
        <f ca="1">IF($A155="","",OFFSET(DATA!$G106,0,($D$48*5)+1))</f>
        <v>-99</v>
      </c>
      <c r="F155" s="91">
        <f ca="1">IF($A155="","",OFFSET(DATA!$G106,0,($D$48*5)+2))</f>
        <v>-99</v>
      </c>
      <c r="G155" s="91">
        <f ca="1">IF($A155="","",OFFSET(DATA!$G106,0,($D$48*5)+3))</f>
        <v>-99</v>
      </c>
      <c r="H155" s="91">
        <f ca="1">IF($A155="","",OFFSET(DATA!$G106,0,($D$48*5)+4))</f>
        <v>-99</v>
      </c>
      <c r="I155" s="91">
        <f t="shared" ca="1" si="17"/>
        <v>-99</v>
      </c>
      <c r="J155" s="91" t="str">
        <f t="shared" ca="1" si="18"/>
        <v/>
      </c>
      <c r="K155" s="91">
        <f ca="1">IF($A155="","",OFFSET(DATA!$AF106,0,($D$48*5)))</f>
        <v>-99</v>
      </c>
      <c r="L155" s="91">
        <f ca="1">IF($A155="","",OFFSET(DATA!$AF106,0,($D$48*5)+1))</f>
        <v>-99</v>
      </c>
      <c r="M155" s="91">
        <f ca="1">IF($A155="","",OFFSET(DATA!$AF106,0,($D$48*5)+2))</f>
        <v>-99</v>
      </c>
      <c r="N155" s="91">
        <f ca="1">IF($A155="","",OFFSET(DATA!$AF106,0,($D$48*5)+3))</f>
        <v>-99</v>
      </c>
      <c r="O155" s="91">
        <f ca="1">IF($A155="","",OFFSET(DATA!$AF106,0,($D$48*5)+4))</f>
        <v>-99</v>
      </c>
      <c r="P155" s="91">
        <f t="shared" ca="1" si="19"/>
        <v>-99</v>
      </c>
      <c r="Q155" s="91" t="str">
        <f t="shared" ca="1" si="20"/>
        <v/>
      </c>
      <c r="R155" s="91">
        <f>IF($A155="","",DATA!BE106)</f>
        <v>-99</v>
      </c>
      <c r="S155" s="91">
        <f>IF($A155="","",DATA!BI106)</f>
        <v>-99</v>
      </c>
      <c r="T155" s="91">
        <f t="shared" ca="1" si="21"/>
        <v>-99</v>
      </c>
      <c r="U155" s="100">
        <f t="shared" ca="1" si="22"/>
        <v>-99.009899998449995</v>
      </c>
      <c r="V155" s="113">
        <f t="shared" ca="1" si="23"/>
        <v>-99.009899998990008</v>
      </c>
      <c r="W155" s="91">
        <f t="shared" ca="1" si="24"/>
        <v>48</v>
      </c>
      <c r="Y155" s="91" t="str">
        <f ca="1">IF($W155="","",IF(OFFSET(C$53,'Intermediate Data'!$W155,0)=-98,"Unknown",IF(OFFSET(C$53,'Intermediate Data'!$W155,0)=-99,"N/A",OFFSET(C$53,'Intermediate Data'!$W155,0))))</f>
        <v>Occupancy sensor</v>
      </c>
      <c r="Z155" s="91" t="str">
        <f ca="1">IF($W155="","",IF(OFFSET(D$53,'Intermediate Data'!$W155,0)=-98,"N/A",IF(OFFSET(D$53,'Intermediate Data'!$W155,0)=-99,"N/A",OFFSET(D$53,'Intermediate Data'!$W155,0))))</f>
        <v>N/A</v>
      </c>
      <c r="AA155" s="91" t="str">
        <f ca="1">IF($W155="","",IF(OFFSET(E$53,'Intermediate Data'!$W155,0)=-98,"N/A",IF(OFFSET(E$53,'Intermediate Data'!$W155,0)=-99,"N/A",OFFSET(E$53,'Intermediate Data'!$W155,0))))</f>
        <v>N/A</v>
      </c>
      <c r="AB155" s="91" t="str">
        <f ca="1">IF($W155="","",IF(OFFSET(F$53,'Intermediate Data'!$W155,0)=-98,"N/A",IF(OFFSET(F$53,'Intermediate Data'!$W155,0)=-99,"N/A",OFFSET(F$53,'Intermediate Data'!$W155,0))))</f>
        <v>N/A</v>
      </c>
      <c r="AC155" s="91" t="str">
        <f ca="1">IF($W155="","",IF(OFFSET(G$53,'Intermediate Data'!$W155,0)=-98,"N/A",IF(OFFSET(G$53,'Intermediate Data'!$W155,0)=-99,"N/A",OFFSET(G$53,'Intermediate Data'!$W155,0))))</f>
        <v>N/A</v>
      </c>
      <c r="AD155" s="91" t="str">
        <f ca="1">IF($W155="","",IF(OFFSET(H$53,'Intermediate Data'!$W155,0)=-98,"N/A",IF(OFFSET(H$53,'Intermediate Data'!$W155,0)=-99,"N/A",OFFSET(H$53,'Intermediate Data'!$W155,0))))</f>
        <v>N/A</v>
      </c>
      <c r="AE155" s="91" t="str">
        <f ca="1">IF($W155="","",IF(OFFSET(I$53,'Intermediate Data'!$W155,0)=-98,"N/A",IF(OFFSET(I$53,'Intermediate Data'!$W155,0)=-99,"N/A",OFFSET(I$53,'Intermediate Data'!$W155,0))))</f>
        <v>N/A</v>
      </c>
      <c r="AF155" s="91" t="str">
        <f ca="1">IF($W155="","",IF(OFFSET(J$53,'Intermediate Data'!$W155,0)=-98,"N/A",IF(OFFSET(J$53,'Intermediate Data'!$W155,0)=-99,"N/A",OFFSET(J$53,'Intermediate Data'!$W155,0))))</f>
        <v/>
      </c>
      <c r="AG155" s="91" t="str">
        <f ca="1">IF($W155="","",IF(OFFSET(K$53,'Intermediate Data'!$W155,0)=-98,"N/A",IF(OFFSET(K$53,'Intermediate Data'!$W155,0)=-99,"N/A",OFFSET(K$53,'Intermediate Data'!$W155,0))))</f>
        <v>N/A</v>
      </c>
      <c r="AH155" s="91" t="str">
        <f ca="1">IF($W155="","",IF(OFFSET(L$53,'Intermediate Data'!$W155,0)=-98,"N/A",IF(OFFSET(L$53,'Intermediate Data'!$W155,0)=-99,"N/A",OFFSET(L$53,'Intermediate Data'!$W155,0))))</f>
        <v>N/A</v>
      </c>
      <c r="AI155" s="91" t="str">
        <f ca="1">IF($W155="","",IF(OFFSET(M$53,'Intermediate Data'!$W155,0)=-98,"N/A",IF(OFFSET(M$53,'Intermediate Data'!$W155,0)=-99,"N/A",OFFSET(M$53,'Intermediate Data'!$W155,0))))</f>
        <v>N/A</v>
      </c>
      <c r="AJ155" s="91" t="str">
        <f ca="1">IF($W155="","",IF(OFFSET(N$53,'Intermediate Data'!$W155,0)=-98,"N/A",IF(OFFSET(N$53,'Intermediate Data'!$W155,0)=-99,"N/A",OFFSET(N$53,'Intermediate Data'!$W155,0))))</f>
        <v>N/A</v>
      </c>
      <c r="AK155" s="91" t="str">
        <f ca="1">IF($W155="","",IF(OFFSET(O$53,'Intermediate Data'!$W155,0)=-98,"N/A",IF(OFFSET(O$53,'Intermediate Data'!$W155,0)=-99,"N/A",OFFSET(O$53,'Intermediate Data'!$W155,0))))</f>
        <v>N/A</v>
      </c>
      <c r="AL155" s="91" t="str">
        <f ca="1">IF($W155="","",IF(OFFSET(P$53,'Intermediate Data'!$W155,0)=-98,"N/A",IF(OFFSET(P$53,'Intermediate Data'!$W155,0)=-99,"N/A",OFFSET(P$53,'Intermediate Data'!$W155,0))))</f>
        <v>N/A</v>
      </c>
      <c r="AM155" s="91" t="str">
        <f ca="1">IF($W155="","",IF(OFFSET(Q$53,'Intermediate Data'!$W155,0)=-98,"N/A",IF(OFFSET(Q$53,'Intermediate Data'!$W155,0)=-99,"N/A",OFFSET(Q$53,'Intermediate Data'!$W155,0))))</f>
        <v/>
      </c>
      <c r="AN155" s="91" t="str">
        <f ca="1">IF($W155="","",IF(OFFSET(R$53,'Intermediate Data'!$W155,0)=-98,"Not published",IF(OFFSET(R$53,'Intermediate Data'!$W155,0)=-99,"No spec",OFFSET(R$53,'Intermediate Data'!$W155,0))))</f>
        <v>No spec</v>
      </c>
      <c r="AO155" s="91" t="str">
        <f ca="1">IF($W155="","",IF(OFFSET(S$53,'Intermediate Data'!$W155,0)=-98,"Unknown",IF(OFFSET(S$53,'Intermediate Data'!$W155,0)=-99,"No spec",OFFSET(S$53,'Intermediate Data'!$W155,0))))</f>
        <v>No spec</v>
      </c>
      <c r="AR155" s="113" t="str">
        <f>IF(AND(DATA!$F106='Intermediate Data'!$AV$46,DATA!$E106="Tier 1"),IF(OR($AU$47=0,$AU$46=1),DATA!A106,IF(AND($AU$47=1,INDEX('Intermediate Data'!$AV$25:$AV$42,MATCH(DATA!$B106,'Intermediate Data'!$AU$25:$AU$42,0))=TRUE),DATA!A106,"")),"")</f>
        <v/>
      </c>
      <c r="AS155" s="113" t="str">
        <f>IF($AR155="","",DATA!B106)</f>
        <v/>
      </c>
      <c r="AT155" s="113" t="str">
        <f>IF(OR($AR155="",DATA!BF106=""),"",DATA!BF106)</f>
        <v/>
      </c>
      <c r="AU155" s="113" t="str">
        <f>IF(OR($AR155="",DATA!BH106=""),"",DATA!BH106)</f>
        <v/>
      </c>
      <c r="AV155" s="113" t="str">
        <f>IF(OR($AR155="",DATA!BI106=""),"",DATA!BI106)</f>
        <v/>
      </c>
      <c r="AW155" s="113" t="str">
        <f>IF(OR($AR155="",DATA!BJ106=""),"",DATA!BJ106)</f>
        <v/>
      </c>
      <c r="AX155" s="113" t="str">
        <f>IF(OR($AR155="",DATA!BK106=""),"",DATA!BK106)</f>
        <v/>
      </c>
      <c r="AY155" s="113" t="str">
        <f>IF($AR155="","",DATA!BO106)</f>
        <v/>
      </c>
      <c r="AZ155" s="113" t="str">
        <f>IF($AR155="","",DATA!BP106)</f>
        <v/>
      </c>
      <c r="BA155" s="113" t="str">
        <f>IF($AR155="","",DATA!BQ106)</f>
        <v/>
      </c>
      <c r="BB155" s="113" t="str">
        <f>IF($AR155="","",DATA!BR106)</f>
        <v/>
      </c>
      <c r="BC155" s="113" t="str">
        <f>IF($AR155="","",DATA!BS106)</f>
        <v/>
      </c>
      <c r="BD155" s="113" t="str">
        <f>IF($AR155="","",DATA!BE106)</f>
        <v/>
      </c>
      <c r="BE155" s="113" t="str">
        <f>IF($AR155="","",DATA!CD106)</f>
        <v/>
      </c>
      <c r="BF155" s="113" t="str">
        <f>IF($AR155="","",DATA!CF106)</f>
        <v/>
      </c>
      <c r="BG155" s="113" t="str">
        <f>IF($AR155="","",DATA!CG106)</f>
        <v/>
      </c>
      <c r="BH155" s="113" t="str">
        <f>IF($AR155="","",DATA!CI106)</f>
        <v/>
      </c>
      <c r="BI155" s="113" t="str">
        <f>IF($AR155="","",DATA!CK106)</f>
        <v/>
      </c>
      <c r="BJ155" s="179" t="str">
        <f>IF($AR155="","",DATA!CL106)</f>
        <v/>
      </c>
      <c r="BK155" s="179" t="str">
        <f>IF($AR155="","",DATA!CN106)</f>
        <v/>
      </c>
      <c r="BL155" s="114" t="str">
        <f t="shared" si="25"/>
        <v/>
      </c>
      <c r="BM155" s="91" t="str">
        <f t="shared" ca="1" si="29"/>
        <v/>
      </c>
      <c r="BN155" s="100" t="str">
        <f t="shared" si="26"/>
        <v/>
      </c>
      <c r="BO155" s="91" t="str">
        <f t="shared" ca="1" si="27"/>
        <v/>
      </c>
      <c r="BP155" s="91" t="str">
        <f t="shared" ca="1" si="28"/>
        <v/>
      </c>
      <c r="BR155" s="91" t="str">
        <f ca="1">IF($BP155="","",IF(OFFSET(AS$53,'Intermediate Data'!$BP155,0)=-98,"Unknown",IF(OFFSET(AS$53,'Intermediate Data'!$BP155,0)=-99,"N/A",OFFSET(AS$53,'Intermediate Data'!$BP155,0))))</f>
        <v/>
      </c>
      <c r="BS155" s="91" t="str">
        <f ca="1">IF($BP155="","",IF(OFFSET(AT$53,'Intermediate Data'!$BP155,0)=-98,"Not collected",IF(OFFSET(AT$53,'Intermediate Data'!$BP155,0)=-99,"N/A",OFFSET(AT$53,'Intermediate Data'!$BP155,0))))</f>
        <v/>
      </c>
      <c r="BT155" s="91" t="str">
        <f ca="1">IF($BP155="","",IF(OFFSET(AU$53,'Intermediate Data'!$BP155,0)=-98,"Unknown",IF(OFFSET(AU$53,'Intermediate Data'!$BP155,0)=-99,"N/A",OFFSET(AU$53,'Intermediate Data'!$BP155,0))))</f>
        <v/>
      </c>
      <c r="BU155" s="127" t="str">
        <f ca="1">IF($BP155="","",IF(OFFSET(AV$53,'Intermediate Data'!$BP155,0)=-98,"Unknown",IF(OFFSET(AV$53,'Intermediate Data'!$BP155,0)=-99,"No spec",OFFSET(AV$53,'Intermediate Data'!$BP155,0))))</f>
        <v/>
      </c>
      <c r="BV155" s="127" t="str">
        <f ca="1">IF($BP155="","",IF(OFFSET(AW$53,'Intermediate Data'!$BP155,0)=-98,"Unknown",IF(OFFSET(AW$53,'Intermediate Data'!$BP155,0)=-99,"N/A",OFFSET(AW$53,'Intermediate Data'!$BP155,0))))</f>
        <v/>
      </c>
      <c r="BW155" s="91" t="str">
        <f ca="1">IF($BP155="","",IF(OFFSET(AX$53,'Intermediate Data'!$BP155,0)=-98,"Unknown",IF(OFFSET(AX$53,'Intermediate Data'!$BP155,0)=-99,"N/A",OFFSET(AX$53,'Intermediate Data'!$BP155,0))))</f>
        <v/>
      </c>
      <c r="BX155" s="91" t="str">
        <f ca="1">IF($BP155="","",IF(OFFSET(AY$53,'Intermediate Data'!$BP155,$AU$48)=-98,"Unknown",IF(OFFSET(AY$53,'Intermediate Data'!$BP155,$AU$48)=-99,"N/A",OFFSET(AY$53,'Intermediate Data'!$BP155,$AU$48))))</f>
        <v/>
      </c>
      <c r="BY155" s="91" t="str">
        <f ca="1">IF($BP155="","",IF(OFFSET(BD$53,'Intermediate Data'!$BP155,0)=-98,"Not published",IF(OFFSET(BD$53,'Intermediate Data'!$BP155,0)=-99,"No spec",OFFSET(BD$53,'Intermediate Data'!$BP155,0))))</f>
        <v/>
      </c>
      <c r="BZ155" s="115" t="str">
        <f ca="1">IF($BP155="","",IF(OFFSET(BE$53,'Intermediate Data'!$BP155,0)=-98,"Unknown",IF(OFFSET(BE$53,'Intermediate Data'!$BP155,0)=-99,"N/A",OFFSET(BE$53,'Intermediate Data'!$BP155,0))))</f>
        <v/>
      </c>
      <c r="CA155" s="115" t="str">
        <f ca="1">IF($BP155="","",IF(OFFSET(BF$53,'Intermediate Data'!$BP155,0)=-98,"Unknown",IF(OFFSET(BF$53,'Intermediate Data'!$BP155,0)=-99,"N/A",OFFSET(BF$53,'Intermediate Data'!$BP155,0))))</f>
        <v/>
      </c>
      <c r="CB155" s="115" t="str">
        <f ca="1">IF($BP155="","",IF(OFFSET(BG$53,'Intermediate Data'!$BP155,0)=-98,"Unknown",IF(OFFSET(BG$53,'Intermediate Data'!$BP155,0)=-99,"N/A",OFFSET(BG$53,'Intermediate Data'!$BP155,0))))</f>
        <v/>
      </c>
      <c r="CC155" s="115" t="str">
        <f ca="1">IF($BP155="","",IF(OFFSET(BH$53,'Intermediate Data'!$BP155,0)=-98,"Unknown",IF(OFFSET(BH$53,'Intermediate Data'!$BP155,0)=-99,"N/A",OFFSET(BH$53,'Intermediate Data'!$BP155,0))))</f>
        <v/>
      </c>
      <c r="CD155" s="115" t="str">
        <f ca="1">IF($BP155="","",IF(OFFSET(BI$53,'Intermediate Data'!$BP155,0)=-98,"Unknown",IF(OFFSET(BI$53,'Intermediate Data'!$BP155,0)=-99,"N/A",OFFSET(BI$53,'Intermediate Data'!$BP155,0))))</f>
        <v/>
      </c>
      <c r="CE155" s="115" t="str">
        <f ca="1">IF($BP155="","",IF(OFFSET(BJ$53,'Intermediate Data'!$BP155,0)=-98,"Unknown",IF(OFFSET(BJ$53,'Intermediate Data'!$BP155,0)=-99,"N/A",OFFSET(BJ$53,'Intermediate Data'!$BP155,0))))</f>
        <v/>
      </c>
      <c r="CF155" s="115" t="str">
        <f ca="1">IF($BP155="","",IF(OFFSET(BK$53,'Intermediate Data'!$BP155,0)=-98,"Unknown",IF(OFFSET(BK$53,'Intermediate Data'!$BP155,0)=-99,"N/A",OFFSET(BK$53,'Intermediate Data'!$BP155,0))))</f>
        <v/>
      </c>
      <c r="CG155" s="115" t="str">
        <f ca="1">IF($BP155="","",IF(OFFSET(BL$53,'Intermediate Data'!$BP155,0)=-98,"Unknown",IF(OFFSET(BL$53,'Intermediate Data'!$BP155,0)=-99,"N/A",OFFSET(BL$53,'Intermediate Data'!$BP155,0))))</f>
        <v/>
      </c>
    </row>
    <row r="156" spans="1:85" x14ac:dyDescent="0.2">
      <c r="A156" s="91" t="str">
        <f>IF(DATA!F107='Intermediate Data'!$E$46,IF(OR($E$47=$C$27,$E$46=$B$4),DATA!A107,IF($G$47=DATA!D107,DATA!A107,"")),"")</f>
        <v/>
      </c>
      <c r="B156" s="91" t="str">
        <f>IF($A156="","",DATA!CS107)</f>
        <v/>
      </c>
      <c r="C156" s="91" t="str">
        <f>IF($A156="","",DATA!B107)</f>
        <v/>
      </c>
      <c r="D156" s="91" t="str">
        <f ca="1">IF($A156="","",OFFSET(DATA!$G107,0,($D$48*5)))</f>
        <v/>
      </c>
      <c r="E156" s="91" t="str">
        <f ca="1">IF($A156="","",OFFSET(DATA!$G107,0,($D$48*5)+1))</f>
        <v/>
      </c>
      <c r="F156" s="91" t="str">
        <f ca="1">IF($A156="","",OFFSET(DATA!$G107,0,($D$48*5)+2))</f>
        <v/>
      </c>
      <c r="G156" s="91" t="str">
        <f ca="1">IF($A156="","",OFFSET(DATA!$G107,0,($D$48*5)+3))</f>
        <v/>
      </c>
      <c r="H156" s="91" t="str">
        <f ca="1">IF($A156="","",OFFSET(DATA!$G107,0,($D$48*5)+4))</f>
        <v/>
      </c>
      <c r="I156" s="91" t="str">
        <f t="shared" si="17"/>
        <v/>
      </c>
      <c r="J156" s="91" t="str">
        <f t="shared" si="18"/>
        <v/>
      </c>
      <c r="K156" s="91" t="str">
        <f ca="1">IF($A156="","",OFFSET(DATA!$AF107,0,($D$48*5)))</f>
        <v/>
      </c>
      <c r="L156" s="91" t="str">
        <f ca="1">IF($A156="","",OFFSET(DATA!$AF107,0,($D$48*5)+1))</f>
        <v/>
      </c>
      <c r="M156" s="91" t="str">
        <f ca="1">IF($A156="","",OFFSET(DATA!$AF107,0,($D$48*5)+2))</f>
        <v/>
      </c>
      <c r="N156" s="91" t="str">
        <f ca="1">IF($A156="","",OFFSET(DATA!$AF107,0,($D$48*5)+3))</f>
        <v/>
      </c>
      <c r="O156" s="91" t="str">
        <f ca="1">IF($A156="","",OFFSET(DATA!$AF107,0,($D$48*5)+4))</f>
        <v/>
      </c>
      <c r="P156" s="91" t="str">
        <f t="shared" si="19"/>
        <v/>
      </c>
      <c r="Q156" s="91" t="str">
        <f t="shared" si="20"/>
        <v/>
      </c>
      <c r="R156" s="91" t="str">
        <f>IF($A156="","",DATA!BE107)</f>
        <v/>
      </c>
      <c r="S156" s="91" t="str">
        <f>IF($A156="","",DATA!BI107)</f>
        <v/>
      </c>
      <c r="T156" s="91" t="str">
        <f t="shared" ca="1" si="21"/>
        <v/>
      </c>
      <c r="U156" s="100" t="str">
        <f t="shared" si="22"/>
        <v/>
      </c>
      <c r="V156" s="113">
        <f t="shared" ca="1" si="23"/>
        <v>-99.009899998999998</v>
      </c>
      <c r="W156" s="91">
        <f t="shared" ca="1" si="24"/>
        <v>47</v>
      </c>
      <c r="Y156" s="91" t="str">
        <f ca="1">IF($W156="","",IF(OFFSET(C$53,'Intermediate Data'!$W156,0)=-98,"Unknown",IF(OFFSET(C$53,'Intermediate Data'!$W156,0)=-99,"N/A",OFFSET(C$53,'Intermediate Data'!$W156,0))))</f>
        <v>Warmer - Baby bottle/Food</v>
      </c>
      <c r="Z156" s="91" t="str">
        <f ca="1">IF($W156="","",IF(OFFSET(D$53,'Intermediate Data'!$W156,0)=-98,"N/A",IF(OFFSET(D$53,'Intermediate Data'!$W156,0)=-99,"N/A",OFFSET(D$53,'Intermediate Data'!$W156,0))))</f>
        <v>N/A</v>
      </c>
      <c r="AA156" s="91" t="str">
        <f ca="1">IF($W156="","",IF(OFFSET(E$53,'Intermediate Data'!$W156,0)=-98,"N/A",IF(OFFSET(E$53,'Intermediate Data'!$W156,0)=-99,"N/A",OFFSET(E$53,'Intermediate Data'!$W156,0))))</f>
        <v>N/A</v>
      </c>
      <c r="AB156" s="91" t="str">
        <f ca="1">IF($W156="","",IF(OFFSET(F$53,'Intermediate Data'!$W156,0)=-98,"N/A",IF(OFFSET(F$53,'Intermediate Data'!$W156,0)=-99,"N/A",OFFSET(F$53,'Intermediate Data'!$W156,0))))</f>
        <v>N/A</v>
      </c>
      <c r="AC156" s="91" t="str">
        <f ca="1">IF($W156="","",IF(OFFSET(G$53,'Intermediate Data'!$W156,0)=-98,"N/A",IF(OFFSET(G$53,'Intermediate Data'!$W156,0)=-99,"N/A",OFFSET(G$53,'Intermediate Data'!$W156,0))))</f>
        <v>N/A</v>
      </c>
      <c r="AD156" s="91" t="str">
        <f ca="1">IF($W156="","",IF(OFFSET(H$53,'Intermediate Data'!$W156,0)=-98,"N/A",IF(OFFSET(H$53,'Intermediate Data'!$W156,0)=-99,"N/A",OFFSET(H$53,'Intermediate Data'!$W156,0))))</f>
        <v>N/A</v>
      </c>
      <c r="AE156" s="91" t="str">
        <f ca="1">IF($W156="","",IF(OFFSET(I$53,'Intermediate Data'!$W156,0)=-98,"N/A",IF(OFFSET(I$53,'Intermediate Data'!$W156,0)=-99,"N/A",OFFSET(I$53,'Intermediate Data'!$W156,0))))</f>
        <v>N/A</v>
      </c>
      <c r="AF156" s="91" t="str">
        <f ca="1">IF($W156="","",IF(OFFSET(J$53,'Intermediate Data'!$W156,0)=-98,"N/A",IF(OFFSET(J$53,'Intermediate Data'!$W156,0)=-99,"N/A",OFFSET(J$53,'Intermediate Data'!$W156,0))))</f>
        <v/>
      </c>
      <c r="AG156" s="91" t="str">
        <f ca="1">IF($W156="","",IF(OFFSET(K$53,'Intermediate Data'!$W156,0)=-98,"N/A",IF(OFFSET(K$53,'Intermediate Data'!$W156,0)=-99,"N/A",OFFSET(K$53,'Intermediate Data'!$W156,0))))</f>
        <v>N/A</v>
      </c>
      <c r="AH156" s="91" t="str">
        <f ca="1">IF($W156="","",IF(OFFSET(L$53,'Intermediate Data'!$W156,0)=-98,"N/A",IF(OFFSET(L$53,'Intermediate Data'!$W156,0)=-99,"N/A",OFFSET(L$53,'Intermediate Data'!$W156,0))))</f>
        <v>N/A</v>
      </c>
      <c r="AI156" s="91" t="str">
        <f ca="1">IF($W156="","",IF(OFFSET(M$53,'Intermediate Data'!$W156,0)=-98,"N/A",IF(OFFSET(M$53,'Intermediate Data'!$W156,0)=-99,"N/A",OFFSET(M$53,'Intermediate Data'!$W156,0))))</f>
        <v>N/A</v>
      </c>
      <c r="AJ156" s="91" t="str">
        <f ca="1">IF($W156="","",IF(OFFSET(N$53,'Intermediate Data'!$W156,0)=-98,"N/A",IF(OFFSET(N$53,'Intermediate Data'!$W156,0)=-99,"N/A",OFFSET(N$53,'Intermediate Data'!$W156,0))))</f>
        <v>N/A</v>
      </c>
      <c r="AK156" s="91" t="str">
        <f ca="1">IF($W156="","",IF(OFFSET(O$53,'Intermediate Data'!$W156,0)=-98,"N/A",IF(OFFSET(O$53,'Intermediate Data'!$W156,0)=-99,"N/A",OFFSET(O$53,'Intermediate Data'!$W156,0))))</f>
        <v>N/A</v>
      </c>
      <c r="AL156" s="91" t="str">
        <f ca="1">IF($W156="","",IF(OFFSET(P$53,'Intermediate Data'!$W156,0)=-98,"N/A",IF(OFFSET(P$53,'Intermediate Data'!$W156,0)=-99,"N/A",OFFSET(P$53,'Intermediate Data'!$W156,0))))</f>
        <v>N/A</v>
      </c>
      <c r="AM156" s="91" t="str">
        <f ca="1">IF($W156="","",IF(OFFSET(Q$53,'Intermediate Data'!$W156,0)=-98,"N/A",IF(OFFSET(Q$53,'Intermediate Data'!$W156,0)=-99,"N/A",OFFSET(Q$53,'Intermediate Data'!$W156,0))))</f>
        <v/>
      </c>
      <c r="AN156" s="91" t="str">
        <f ca="1">IF($W156="","",IF(OFFSET(R$53,'Intermediate Data'!$W156,0)=-98,"Not published",IF(OFFSET(R$53,'Intermediate Data'!$W156,0)=-99,"No spec",OFFSET(R$53,'Intermediate Data'!$W156,0))))</f>
        <v>No spec</v>
      </c>
      <c r="AO156" s="91" t="str">
        <f ca="1">IF($W156="","",IF(OFFSET(S$53,'Intermediate Data'!$W156,0)=-98,"Unknown",IF(OFFSET(S$53,'Intermediate Data'!$W156,0)=-99,"No spec",OFFSET(S$53,'Intermediate Data'!$W156,0))))</f>
        <v>No spec</v>
      </c>
      <c r="AR156" s="113" t="str">
        <f>IF(AND(DATA!$F107='Intermediate Data'!$AV$46,DATA!$E107="Tier 1"),IF(OR($AU$47=0,$AU$46=1),DATA!A107,IF(AND($AU$47=1,INDEX('Intermediate Data'!$AV$25:$AV$42,MATCH(DATA!$B107,'Intermediate Data'!$AU$25:$AU$42,0))=TRUE),DATA!A107,"")),"")</f>
        <v/>
      </c>
      <c r="AS156" s="113" t="str">
        <f>IF($AR156="","",DATA!B107)</f>
        <v/>
      </c>
      <c r="AT156" s="113" t="str">
        <f>IF(OR($AR156="",DATA!BF107=""),"",DATA!BF107)</f>
        <v/>
      </c>
      <c r="AU156" s="113" t="str">
        <f>IF(OR($AR156="",DATA!BH107=""),"",DATA!BH107)</f>
        <v/>
      </c>
      <c r="AV156" s="113" t="str">
        <f>IF(OR($AR156="",DATA!BI107=""),"",DATA!BI107)</f>
        <v/>
      </c>
      <c r="AW156" s="113" t="str">
        <f>IF(OR($AR156="",DATA!BJ107=""),"",DATA!BJ107)</f>
        <v/>
      </c>
      <c r="AX156" s="113" t="str">
        <f>IF(OR($AR156="",DATA!BK107=""),"",DATA!BK107)</f>
        <v/>
      </c>
      <c r="AY156" s="113" t="str">
        <f>IF($AR156="","",DATA!BO107)</f>
        <v/>
      </c>
      <c r="AZ156" s="113" t="str">
        <f>IF($AR156="","",DATA!BP107)</f>
        <v/>
      </c>
      <c r="BA156" s="113" t="str">
        <f>IF($AR156="","",DATA!BQ107)</f>
        <v/>
      </c>
      <c r="BB156" s="113" t="str">
        <f>IF($AR156="","",DATA!BR107)</f>
        <v/>
      </c>
      <c r="BC156" s="113" t="str">
        <f>IF($AR156="","",DATA!BS107)</f>
        <v/>
      </c>
      <c r="BD156" s="113" t="str">
        <f>IF($AR156="","",DATA!BE107)</f>
        <v/>
      </c>
      <c r="BE156" s="113" t="str">
        <f>IF($AR156="","",DATA!CD107)</f>
        <v/>
      </c>
      <c r="BF156" s="113" t="str">
        <f>IF($AR156="","",DATA!CF107)</f>
        <v/>
      </c>
      <c r="BG156" s="113" t="str">
        <f>IF($AR156="","",DATA!CG107)</f>
        <v/>
      </c>
      <c r="BH156" s="113" t="str">
        <f>IF($AR156="","",DATA!CI107)</f>
        <v/>
      </c>
      <c r="BI156" s="113" t="str">
        <f>IF($AR156="","",DATA!CK107)</f>
        <v/>
      </c>
      <c r="BJ156" s="179" t="str">
        <f>IF($AR156="","",DATA!CL107)</f>
        <v/>
      </c>
      <c r="BK156" s="179" t="str">
        <f>IF($AR156="","",DATA!CN107)</f>
        <v/>
      </c>
      <c r="BL156" s="114" t="str">
        <f t="shared" si="25"/>
        <v/>
      </c>
      <c r="BM156" s="91" t="str">
        <f t="shared" ca="1" si="29"/>
        <v/>
      </c>
      <c r="BN156" s="100" t="str">
        <f t="shared" si="26"/>
        <v/>
      </c>
      <c r="BO156" s="91" t="str">
        <f t="shared" ca="1" si="27"/>
        <v/>
      </c>
      <c r="BP156" s="91" t="str">
        <f t="shared" ca="1" si="28"/>
        <v/>
      </c>
      <c r="BR156" s="91" t="str">
        <f ca="1">IF($BP156="","",IF(OFFSET(AS$53,'Intermediate Data'!$BP156,0)=-98,"Unknown",IF(OFFSET(AS$53,'Intermediate Data'!$BP156,0)=-99,"N/A",OFFSET(AS$53,'Intermediate Data'!$BP156,0))))</f>
        <v/>
      </c>
      <c r="BS156" s="91" t="str">
        <f ca="1">IF($BP156="","",IF(OFFSET(AT$53,'Intermediate Data'!$BP156,0)=-98,"Not collected",IF(OFFSET(AT$53,'Intermediate Data'!$BP156,0)=-99,"N/A",OFFSET(AT$53,'Intermediate Data'!$BP156,0))))</f>
        <v/>
      </c>
      <c r="BT156" s="91" t="str">
        <f ca="1">IF($BP156="","",IF(OFFSET(AU$53,'Intermediate Data'!$BP156,0)=-98,"Unknown",IF(OFFSET(AU$53,'Intermediate Data'!$BP156,0)=-99,"N/A",OFFSET(AU$53,'Intermediate Data'!$BP156,0))))</f>
        <v/>
      </c>
      <c r="BU156" s="127" t="str">
        <f ca="1">IF($BP156="","",IF(OFFSET(AV$53,'Intermediate Data'!$BP156,0)=-98,"Unknown",IF(OFFSET(AV$53,'Intermediate Data'!$BP156,0)=-99,"No spec",OFFSET(AV$53,'Intermediate Data'!$BP156,0))))</f>
        <v/>
      </c>
      <c r="BV156" s="127" t="str">
        <f ca="1">IF($BP156="","",IF(OFFSET(AW$53,'Intermediate Data'!$BP156,0)=-98,"Unknown",IF(OFFSET(AW$53,'Intermediate Data'!$BP156,0)=-99,"N/A",OFFSET(AW$53,'Intermediate Data'!$BP156,0))))</f>
        <v/>
      </c>
      <c r="BW156" s="91" t="str">
        <f ca="1">IF($BP156="","",IF(OFFSET(AX$53,'Intermediate Data'!$BP156,0)=-98,"Unknown",IF(OFFSET(AX$53,'Intermediate Data'!$BP156,0)=-99,"N/A",OFFSET(AX$53,'Intermediate Data'!$BP156,0))))</f>
        <v/>
      </c>
      <c r="BX156" s="91" t="str">
        <f ca="1">IF($BP156="","",IF(OFFSET(AY$53,'Intermediate Data'!$BP156,$AU$48)=-98,"Unknown",IF(OFFSET(AY$53,'Intermediate Data'!$BP156,$AU$48)=-99,"N/A",OFFSET(AY$53,'Intermediate Data'!$BP156,$AU$48))))</f>
        <v/>
      </c>
      <c r="BY156" s="91" t="str">
        <f ca="1">IF($BP156="","",IF(OFFSET(BD$53,'Intermediate Data'!$BP156,0)=-98,"Not published",IF(OFFSET(BD$53,'Intermediate Data'!$BP156,0)=-99,"No spec",OFFSET(BD$53,'Intermediate Data'!$BP156,0))))</f>
        <v/>
      </c>
      <c r="BZ156" s="115" t="str">
        <f ca="1">IF($BP156="","",IF(OFFSET(BE$53,'Intermediate Data'!$BP156,0)=-98,"Unknown",IF(OFFSET(BE$53,'Intermediate Data'!$BP156,0)=-99,"N/A",OFFSET(BE$53,'Intermediate Data'!$BP156,0))))</f>
        <v/>
      </c>
      <c r="CA156" s="115" t="str">
        <f ca="1">IF($BP156="","",IF(OFFSET(BF$53,'Intermediate Data'!$BP156,0)=-98,"Unknown",IF(OFFSET(BF$53,'Intermediate Data'!$BP156,0)=-99,"N/A",OFFSET(BF$53,'Intermediate Data'!$BP156,0))))</f>
        <v/>
      </c>
      <c r="CB156" s="115" t="str">
        <f ca="1">IF($BP156="","",IF(OFFSET(BG$53,'Intermediate Data'!$BP156,0)=-98,"Unknown",IF(OFFSET(BG$53,'Intermediate Data'!$BP156,0)=-99,"N/A",OFFSET(BG$53,'Intermediate Data'!$BP156,0))))</f>
        <v/>
      </c>
      <c r="CC156" s="115" t="str">
        <f ca="1">IF($BP156="","",IF(OFFSET(BH$53,'Intermediate Data'!$BP156,0)=-98,"Unknown",IF(OFFSET(BH$53,'Intermediate Data'!$BP156,0)=-99,"N/A",OFFSET(BH$53,'Intermediate Data'!$BP156,0))))</f>
        <v/>
      </c>
      <c r="CD156" s="115" t="str">
        <f ca="1">IF($BP156="","",IF(OFFSET(BI$53,'Intermediate Data'!$BP156,0)=-98,"Unknown",IF(OFFSET(BI$53,'Intermediate Data'!$BP156,0)=-99,"N/A",OFFSET(BI$53,'Intermediate Data'!$BP156,0))))</f>
        <v/>
      </c>
      <c r="CE156" s="115" t="str">
        <f ca="1">IF($BP156="","",IF(OFFSET(BJ$53,'Intermediate Data'!$BP156,0)=-98,"Unknown",IF(OFFSET(BJ$53,'Intermediate Data'!$BP156,0)=-99,"N/A",OFFSET(BJ$53,'Intermediate Data'!$BP156,0))))</f>
        <v/>
      </c>
      <c r="CF156" s="115" t="str">
        <f ca="1">IF($BP156="","",IF(OFFSET(BK$53,'Intermediate Data'!$BP156,0)=-98,"Unknown",IF(OFFSET(BK$53,'Intermediate Data'!$BP156,0)=-99,"N/A",OFFSET(BK$53,'Intermediate Data'!$BP156,0))))</f>
        <v/>
      </c>
      <c r="CG156" s="115" t="str">
        <f ca="1">IF($BP156="","",IF(OFFSET(BL$53,'Intermediate Data'!$BP156,0)=-98,"Unknown",IF(OFFSET(BL$53,'Intermediate Data'!$BP156,0)=-99,"N/A",OFFSET(BL$53,'Intermediate Data'!$BP156,0))))</f>
        <v/>
      </c>
    </row>
    <row r="157" spans="1:85" x14ac:dyDescent="0.2">
      <c r="A157" s="91">
        <f>IF(DATA!F108='Intermediate Data'!$E$46,IF(OR($E$47=$C$27,$E$46=$B$4),DATA!A108,IF($G$47=DATA!D108,DATA!A108,"")),"")</f>
        <v>104</v>
      </c>
      <c r="B157" s="91">
        <f>IF($A157="","",DATA!CS108)</f>
        <v>106</v>
      </c>
      <c r="C157" s="91" t="str">
        <f>IF($A157="","",DATA!B108)</f>
        <v>Digital photo frame</v>
      </c>
      <c r="D157" s="91">
        <f ca="1">IF($A157="","",OFFSET(DATA!$G108,0,($D$48*5)))</f>
        <v>-99</v>
      </c>
      <c r="E157" s="91">
        <f ca="1">IF($A157="","",OFFSET(DATA!$G108,0,($D$48*5)+1))</f>
        <v>-99</v>
      </c>
      <c r="F157" s="91">
        <f ca="1">IF($A157="","",OFFSET(DATA!$G108,0,($D$48*5)+2))</f>
        <v>-99</v>
      </c>
      <c r="G157" s="91">
        <f ca="1">IF($A157="","",OFFSET(DATA!$G108,0,($D$48*5)+3))</f>
        <v>-99</v>
      </c>
      <c r="H157" s="91">
        <f ca="1">IF($A157="","",OFFSET(DATA!$G108,0,($D$48*5)+4))</f>
        <v>-99</v>
      </c>
      <c r="I157" s="91">
        <f t="shared" ca="1" si="17"/>
        <v>-99</v>
      </c>
      <c r="J157" s="91" t="str">
        <f t="shared" ca="1" si="18"/>
        <v/>
      </c>
      <c r="K157" s="91">
        <f ca="1">IF($A157="","",OFFSET(DATA!$AF108,0,($D$48*5)))</f>
        <v>-99</v>
      </c>
      <c r="L157" s="91">
        <f ca="1">IF($A157="","",OFFSET(DATA!$AF108,0,($D$48*5)+1))</f>
        <v>-99</v>
      </c>
      <c r="M157" s="91">
        <f ca="1">IF($A157="","",OFFSET(DATA!$AF108,0,($D$48*5)+2))</f>
        <v>-99</v>
      </c>
      <c r="N157" s="91">
        <f ca="1">IF($A157="","",OFFSET(DATA!$AF108,0,($D$48*5)+3))</f>
        <v>-99</v>
      </c>
      <c r="O157" s="91">
        <f ca="1">IF($A157="","",OFFSET(DATA!$AF108,0,($D$48*5)+4))</f>
        <v>-99</v>
      </c>
      <c r="P157" s="91">
        <f t="shared" ca="1" si="19"/>
        <v>-99</v>
      </c>
      <c r="Q157" s="91" t="str">
        <f t="shared" ca="1" si="20"/>
        <v/>
      </c>
      <c r="R157" s="91">
        <f>IF($A157="","",DATA!BE108)</f>
        <v>0</v>
      </c>
      <c r="S157" s="91">
        <f>IF($A157="","",DATA!BI108)</f>
        <v>13</v>
      </c>
      <c r="T157" s="91">
        <f t="shared" ca="1" si="21"/>
        <v>-99</v>
      </c>
      <c r="U157" s="100">
        <f t="shared" ca="1" si="22"/>
        <v>-99.009899998430001</v>
      </c>
      <c r="V157" s="113">
        <f t="shared" ca="1" si="23"/>
        <v>-99.009899999010003</v>
      </c>
      <c r="W157" s="91">
        <f t="shared" ca="1" si="24"/>
        <v>46</v>
      </c>
      <c r="Y157" s="91" t="str">
        <f ca="1">IF($W157="","",IF(OFFSET(C$53,'Intermediate Data'!$W157,0)=-98,"Unknown",IF(OFFSET(C$53,'Intermediate Data'!$W157,0)=-99,"N/A",OFFSET(C$53,'Intermediate Data'!$W157,0))))</f>
        <v>Waffle maker</v>
      </c>
      <c r="Z157" s="91" t="str">
        <f ca="1">IF($W157="","",IF(OFFSET(D$53,'Intermediate Data'!$W157,0)=-98,"N/A",IF(OFFSET(D$53,'Intermediate Data'!$W157,0)=-99,"N/A",OFFSET(D$53,'Intermediate Data'!$W157,0))))</f>
        <v>N/A</v>
      </c>
      <c r="AA157" s="91" t="str">
        <f ca="1">IF($W157="","",IF(OFFSET(E$53,'Intermediate Data'!$W157,0)=-98,"N/A",IF(OFFSET(E$53,'Intermediate Data'!$W157,0)=-99,"N/A",OFFSET(E$53,'Intermediate Data'!$W157,0))))</f>
        <v>N/A</v>
      </c>
      <c r="AB157" s="91" t="str">
        <f ca="1">IF($W157="","",IF(OFFSET(F$53,'Intermediate Data'!$W157,0)=-98,"N/A",IF(OFFSET(F$53,'Intermediate Data'!$W157,0)=-99,"N/A",OFFSET(F$53,'Intermediate Data'!$W157,0))))</f>
        <v>N/A</v>
      </c>
      <c r="AC157" s="91" t="str">
        <f ca="1">IF($W157="","",IF(OFFSET(G$53,'Intermediate Data'!$W157,0)=-98,"N/A",IF(OFFSET(G$53,'Intermediate Data'!$W157,0)=-99,"N/A",OFFSET(G$53,'Intermediate Data'!$W157,0))))</f>
        <v>N/A</v>
      </c>
      <c r="AD157" s="91" t="str">
        <f ca="1">IF($W157="","",IF(OFFSET(H$53,'Intermediate Data'!$W157,0)=-98,"N/A",IF(OFFSET(H$53,'Intermediate Data'!$W157,0)=-99,"N/A",OFFSET(H$53,'Intermediate Data'!$W157,0))))</f>
        <v>N/A</v>
      </c>
      <c r="AE157" s="91" t="str">
        <f ca="1">IF($W157="","",IF(OFFSET(I$53,'Intermediate Data'!$W157,0)=-98,"N/A",IF(OFFSET(I$53,'Intermediate Data'!$W157,0)=-99,"N/A",OFFSET(I$53,'Intermediate Data'!$W157,0))))</f>
        <v>N/A</v>
      </c>
      <c r="AF157" s="91" t="str">
        <f ca="1">IF($W157="","",IF(OFFSET(J$53,'Intermediate Data'!$W157,0)=-98,"N/A",IF(OFFSET(J$53,'Intermediate Data'!$W157,0)=-99,"N/A",OFFSET(J$53,'Intermediate Data'!$W157,0))))</f>
        <v/>
      </c>
      <c r="AG157" s="91" t="str">
        <f ca="1">IF($W157="","",IF(OFFSET(K$53,'Intermediate Data'!$W157,0)=-98,"N/A",IF(OFFSET(K$53,'Intermediate Data'!$W157,0)=-99,"N/A",OFFSET(K$53,'Intermediate Data'!$W157,0))))</f>
        <v>N/A</v>
      </c>
      <c r="AH157" s="91" t="str">
        <f ca="1">IF($W157="","",IF(OFFSET(L$53,'Intermediate Data'!$W157,0)=-98,"N/A",IF(OFFSET(L$53,'Intermediate Data'!$W157,0)=-99,"N/A",OFFSET(L$53,'Intermediate Data'!$W157,0))))</f>
        <v>N/A</v>
      </c>
      <c r="AI157" s="91" t="str">
        <f ca="1">IF($W157="","",IF(OFFSET(M$53,'Intermediate Data'!$W157,0)=-98,"N/A",IF(OFFSET(M$53,'Intermediate Data'!$W157,0)=-99,"N/A",OFFSET(M$53,'Intermediate Data'!$W157,0))))</f>
        <v>N/A</v>
      </c>
      <c r="AJ157" s="91" t="str">
        <f ca="1">IF($W157="","",IF(OFFSET(N$53,'Intermediate Data'!$W157,0)=-98,"N/A",IF(OFFSET(N$53,'Intermediate Data'!$W157,0)=-99,"N/A",OFFSET(N$53,'Intermediate Data'!$W157,0))))</f>
        <v>N/A</v>
      </c>
      <c r="AK157" s="91" t="str">
        <f ca="1">IF($W157="","",IF(OFFSET(O$53,'Intermediate Data'!$W157,0)=-98,"N/A",IF(OFFSET(O$53,'Intermediate Data'!$W157,0)=-99,"N/A",OFFSET(O$53,'Intermediate Data'!$W157,0))))</f>
        <v>N/A</v>
      </c>
      <c r="AL157" s="91" t="str">
        <f ca="1">IF($W157="","",IF(OFFSET(P$53,'Intermediate Data'!$W157,0)=-98,"N/A",IF(OFFSET(P$53,'Intermediate Data'!$W157,0)=-99,"N/A",OFFSET(P$53,'Intermediate Data'!$W157,0))))</f>
        <v>N/A</v>
      </c>
      <c r="AM157" s="91" t="str">
        <f ca="1">IF($W157="","",IF(OFFSET(Q$53,'Intermediate Data'!$W157,0)=-98,"N/A",IF(OFFSET(Q$53,'Intermediate Data'!$W157,0)=-99,"N/A",OFFSET(Q$53,'Intermediate Data'!$W157,0))))</f>
        <v/>
      </c>
      <c r="AN157" s="91" t="str">
        <f ca="1">IF($W157="","",IF(OFFSET(R$53,'Intermediate Data'!$W157,0)=-98,"Not published",IF(OFFSET(R$53,'Intermediate Data'!$W157,0)=-99,"No spec",OFFSET(R$53,'Intermediate Data'!$W157,0))))</f>
        <v>No spec</v>
      </c>
      <c r="AO157" s="91" t="str">
        <f ca="1">IF($W157="","",IF(OFFSET(S$53,'Intermediate Data'!$W157,0)=-98,"Unknown",IF(OFFSET(S$53,'Intermediate Data'!$W157,0)=-99,"No spec",OFFSET(S$53,'Intermediate Data'!$W157,0))))</f>
        <v>No spec</v>
      </c>
      <c r="AR157" s="113" t="str">
        <f>IF(AND(DATA!$F108='Intermediate Data'!$AV$46,DATA!$E108="Tier 1"),IF(OR($AU$47=0,$AU$46=1),DATA!A108,IF(AND($AU$47=1,INDEX('Intermediate Data'!$AV$25:$AV$42,MATCH(DATA!$B108,'Intermediate Data'!$AU$25:$AU$42,0))=TRUE),DATA!A108,"")),"")</f>
        <v/>
      </c>
      <c r="AS157" s="113" t="str">
        <f>IF($AR157="","",DATA!B108)</f>
        <v/>
      </c>
      <c r="AT157" s="113" t="str">
        <f>IF(OR($AR157="",DATA!BF108=""),"",DATA!BF108)</f>
        <v/>
      </c>
      <c r="AU157" s="113" t="str">
        <f>IF(OR($AR157="",DATA!BH108=""),"",DATA!BH108)</f>
        <v/>
      </c>
      <c r="AV157" s="113" t="str">
        <f>IF(OR($AR157="",DATA!BI108=""),"",DATA!BI108)</f>
        <v/>
      </c>
      <c r="AW157" s="113" t="str">
        <f>IF(OR($AR157="",DATA!BJ108=""),"",DATA!BJ108)</f>
        <v/>
      </c>
      <c r="AX157" s="113" t="str">
        <f>IF(OR($AR157="",DATA!BK108=""),"",DATA!BK108)</f>
        <v/>
      </c>
      <c r="AY157" s="113" t="str">
        <f>IF($AR157="","",DATA!BO108)</f>
        <v/>
      </c>
      <c r="AZ157" s="113" t="str">
        <f>IF($AR157="","",DATA!BP108)</f>
        <v/>
      </c>
      <c r="BA157" s="113" t="str">
        <f>IF($AR157="","",DATA!BQ108)</f>
        <v/>
      </c>
      <c r="BB157" s="113" t="str">
        <f>IF($AR157="","",DATA!BR108)</f>
        <v/>
      </c>
      <c r="BC157" s="113" t="str">
        <f>IF($AR157="","",DATA!BS108)</f>
        <v/>
      </c>
      <c r="BD157" s="113" t="str">
        <f>IF($AR157="","",DATA!BE108)</f>
        <v/>
      </c>
      <c r="BE157" s="113" t="str">
        <f>IF($AR157="","",DATA!CD108)</f>
        <v/>
      </c>
      <c r="BF157" s="113" t="str">
        <f>IF($AR157="","",DATA!CF108)</f>
        <v/>
      </c>
      <c r="BG157" s="113" t="str">
        <f>IF($AR157="","",DATA!CG108)</f>
        <v/>
      </c>
      <c r="BH157" s="113" t="str">
        <f>IF($AR157="","",DATA!CI108)</f>
        <v/>
      </c>
      <c r="BI157" s="113" t="str">
        <f>IF($AR157="","",DATA!CK108)</f>
        <v/>
      </c>
      <c r="BJ157" s="179" t="str">
        <f>IF($AR157="","",DATA!CL108)</f>
        <v/>
      </c>
      <c r="BK157" s="179" t="str">
        <f>IF($AR157="","",DATA!CN108)</f>
        <v/>
      </c>
      <c r="BL157" s="114" t="str">
        <f t="shared" si="25"/>
        <v/>
      </c>
      <c r="BM157" s="91" t="str">
        <f t="shared" ca="1" si="29"/>
        <v/>
      </c>
      <c r="BN157" s="100" t="str">
        <f t="shared" si="26"/>
        <v/>
      </c>
      <c r="BO157" s="91" t="str">
        <f t="shared" ca="1" si="27"/>
        <v/>
      </c>
      <c r="BP157" s="91" t="str">
        <f t="shared" ca="1" si="28"/>
        <v/>
      </c>
      <c r="BR157" s="91" t="str">
        <f ca="1">IF($BP157="","",IF(OFFSET(AS$53,'Intermediate Data'!$BP157,0)=-98,"Unknown",IF(OFFSET(AS$53,'Intermediate Data'!$BP157,0)=-99,"N/A",OFFSET(AS$53,'Intermediate Data'!$BP157,0))))</f>
        <v/>
      </c>
      <c r="BS157" s="91" t="str">
        <f ca="1">IF($BP157="","",IF(OFFSET(AT$53,'Intermediate Data'!$BP157,0)=-98,"Not collected",IF(OFFSET(AT$53,'Intermediate Data'!$BP157,0)=-99,"N/A",OFFSET(AT$53,'Intermediate Data'!$BP157,0))))</f>
        <v/>
      </c>
      <c r="BT157" s="91" t="str">
        <f ca="1">IF($BP157="","",IF(OFFSET(AU$53,'Intermediate Data'!$BP157,0)=-98,"Unknown",IF(OFFSET(AU$53,'Intermediate Data'!$BP157,0)=-99,"N/A",OFFSET(AU$53,'Intermediate Data'!$BP157,0))))</f>
        <v/>
      </c>
      <c r="BU157" s="127" t="str">
        <f ca="1">IF($BP157="","",IF(OFFSET(AV$53,'Intermediate Data'!$BP157,0)=-98,"Unknown",IF(OFFSET(AV$53,'Intermediate Data'!$BP157,0)=-99,"No spec",OFFSET(AV$53,'Intermediate Data'!$BP157,0))))</f>
        <v/>
      </c>
      <c r="BV157" s="127" t="str">
        <f ca="1">IF($BP157="","",IF(OFFSET(AW$53,'Intermediate Data'!$BP157,0)=-98,"Unknown",IF(OFFSET(AW$53,'Intermediate Data'!$BP157,0)=-99,"N/A",OFFSET(AW$53,'Intermediate Data'!$BP157,0))))</f>
        <v/>
      </c>
      <c r="BW157" s="91" t="str">
        <f ca="1">IF($BP157="","",IF(OFFSET(AX$53,'Intermediate Data'!$BP157,0)=-98,"Unknown",IF(OFFSET(AX$53,'Intermediate Data'!$BP157,0)=-99,"N/A",OFFSET(AX$53,'Intermediate Data'!$BP157,0))))</f>
        <v/>
      </c>
      <c r="BX157" s="91" t="str">
        <f ca="1">IF($BP157="","",IF(OFFSET(AY$53,'Intermediate Data'!$BP157,$AU$48)=-98,"Unknown",IF(OFFSET(AY$53,'Intermediate Data'!$BP157,$AU$48)=-99,"N/A",OFFSET(AY$53,'Intermediate Data'!$BP157,$AU$48))))</f>
        <v/>
      </c>
      <c r="BY157" s="91" t="str">
        <f ca="1">IF($BP157="","",IF(OFFSET(BD$53,'Intermediate Data'!$BP157,0)=-98,"Not published",IF(OFFSET(BD$53,'Intermediate Data'!$BP157,0)=-99,"No spec",OFFSET(BD$53,'Intermediate Data'!$BP157,0))))</f>
        <v/>
      </c>
      <c r="BZ157" s="115" t="str">
        <f ca="1">IF($BP157="","",IF(OFFSET(BE$53,'Intermediate Data'!$BP157,0)=-98,"Unknown",IF(OFFSET(BE$53,'Intermediate Data'!$BP157,0)=-99,"N/A",OFFSET(BE$53,'Intermediate Data'!$BP157,0))))</f>
        <v/>
      </c>
      <c r="CA157" s="115" t="str">
        <f ca="1">IF($BP157="","",IF(OFFSET(BF$53,'Intermediate Data'!$BP157,0)=-98,"Unknown",IF(OFFSET(BF$53,'Intermediate Data'!$BP157,0)=-99,"N/A",OFFSET(BF$53,'Intermediate Data'!$BP157,0))))</f>
        <v/>
      </c>
      <c r="CB157" s="115" t="str">
        <f ca="1">IF($BP157="","",IF(OFFSET(BG$53,'Intermediate Data'!$BP157,0)=-98,"Unknown",IF(OFFSET(BG$53,'Intermediate Data'!$BP157,0)=-99,"N/A",OFFSET(BG$53,'Intermediate Data'!$BP157,0))))</f>
        <v/>
      </c>
      <c r="CC157" s="115" t="str">
        <f ca="1">IF($BP157="","",IF(OFFSET(BH$53,'Intermediate Data'!$BP157,0)=-98,"Unknown",IF(OFFSET(BH$53,'Intermediate Data'!$BP157,0)=-99,"N/A",OFFSET(BH$53,'Intermediate Data'!$BP157,0))))</f>
        <v/>
      </c>
      <c r="CD157" s="115" t="str">
        <f ca="1">IF($BP157="","",IF(OFFSET(BI$53,'Intermediate Data'!$BP157,0)=-98,"Unknown",IF(OFFSET(BI$53,'Intermediate Data'!$BP157,0)=-99,"N/A",OFFSET(BI$53,'Intermediate Data'!$BP157,0))))</f>
        <v/>
      </c>
      <c r="CE157" s="115" t="str">
        <f ca="1">IF($BP157="","",IF(OFFSET(BJ$53,'Intermediate Data'!$BP157,0)=-98,"Unknown",IF(OFFSET(BJ$53,'Intermediate Data'!$BP157,0)=-99,"N/A",OFFSET(BJ$53,'Intermediate Data'!$BP157,0))))</f>
        <v/>
      </c>
      <c r="CF157" s="115" t="str">
        <f ca="1">IF($BP157="","",IF(OFFSET(BK$53,'Intermediate Data'!$BP157,0)=-98,"Unknown",IF(OFFSET(BK$53,'Intermediate Data'!$BP157,0)=-99,"N/A",OFFSET(BK$53,'Intermediate Data'!$BP157,0))))</f>
        <v/>
      </c>
      <c r="CG157" s="115" t="str">
        <f ca="1">IF($BP157="","",IF(OFFSET(BL$53,'Intermediate Data'!$BP157,0)=-98,"Unknown",IF(OFFSET(BL$53,'Intermediate Data'!$BP157,0)=-99,"N/A",OFFSET(BL$53,'Intermediate Data'!$BP157,0))))</f>
        <v/>
      </c>
    </row>
    <row r="158" spans="1:85" x14ac:dyDescent="0.2">
      <c r="A158" s="91">
        <f>IF(DATA!F109='Intermediate Data'!$E$46,IF(OR($E$47=$C$27,$E$46=$B$4),DATA!A109,IF($G$47=DATA!D109,DATA!A109,"")),"")</f>
        <v>105</v>
      </c>
      <c r="B158" s="91">
        <f>IF($A158="","",DATA!CS109)</f>
        <v>102</v>
      </c>
      <c r="C158" s="91" t="str">
        <f>IF($A158="","",DATA!B109)</f>
        <v>Electric blanket</v>
      </c>
      <c r="D158" s="91">
        <f ca="1">IF($A158="","",OFFSET(DATA!$G109,0,($D$48*5)))</f>
        <v>-99</v>
      </c>
      <c r="E158" s="91">
        <f ca="1">IF($A158="","",OFFSET(DATA!$G109,0,($D$48*5)+1))</f>
        <v>0.14215189523905944</v>
      </c>
      <c r="F158" s="91">
        <f ca="1">IF($A158="","",OFFSET(DATA!$G109,0,($D$48*5)+2))</f>
        <v>-99</v>
      </c>
      <c r="G158" s="91">
        <f ca="1">IF($A158="","",OFFSET(DATA!$G109,0,($D$48*5)+3))</f>
        <v>0.11783335477774069</v>
      </c>
      <c r="H158" s="91">
        <f ca="1">IF($A158="","",OFFSET(DATA!$G109,0,($D$48*5)+4))</f>
        <v>-99</v>
      </c>
      <c r="I158" s="91">
        <f t="shared" ca="1" si="17"/>
        <v>0.11783335477774069</v>
      </c>
      <c r="J158" s="91" t="str">
        <f t="shared" ca="1" si="18"/>
        <v>RASS</v>
      </c>
      <c r="K158" s="91">
        <f ca="1">IF($A158="","",OFFSET(DATA!$AF109,0,($D$48*5)))</f>
        <v>-99</v>
      </c>
      <c r="L158" s="91">
        <f ca="1">IF($A158="","",OFFSET(DATA!$AF109,0,($D$48*5)+1))</f>
        <v>0.17665676781019246</v>
      </c>
      <c r="M158" s="91">
        <f ca="1">IF($A158="","",OFFSET(DATA!$AF109,0,($D$48*5)+2))</f>
        <v>-99</v>
      </c>
      <c r="N158" s="91">
        <f ca="1">IF($A158="","",OFFSET(DATA!$AF109,0,($D$48*5)+3))</f>
        <v>0.13691565333293473</v>
      </c>
      <c r="O158" s="91">
        <f ca="1">IF($A158="","",OFFSET(DATA!$AF109,0,($D$48*5)+4))</f>
        <v>-99</v>
      </c>
      <c r="P158" s="91">
        <f t="shared" ca="1" si="19"/>
        <v>0.13691565333293473</v>
      </c>
      <c r="Q158" s="91" t="str">
        <f t="shared" ca="1" si="20"/>
        <v>RASS</v>
      </c>
      <c r="R158" s="91">
        <f>IF($A158="","",DATA!BE109)</f>
        <v>-99</v>
      </c>
      <c r="S158" s="91">
        <f>IF($A158="","",DATA!BI109)</f>
        <v>-99</v>
      </c>
      <c r="T158" s="91">
        <f t="shared" ca="1" si="21"/>
        <v>0.11783335477774069</v>
      </c>
      <c r="U158" s="100">
        <f t="shared" ca="1" si="22"/>
        <v>0.11289027026800008</v>
      </c>
      <c r="V158" s="113">
        <f t="shared" ca="1" si="23"/>
        <v>-99.009899999020007</v>
      </c>
      <c r="W158" s="91">
        <f t="shared" ca="1" si="24"/>
        <v>45</v>
      </c>
      <c r="Y158" s="91" t="str">
        <f ca="1">IF($W158="","",IF(OFFSET(C$53,'Intermediate Data'!$W158,0)=-98,"Unknown",IF(OFFSET(C$53,'Intermediate Data'!$W158,0)=-99,"N/A",OFFSET(C$53,'Intermediate Data'!$W158,0))))</f>
        <v>Toaster/Toaster oven</v>
      </c>
      <c r="Z158" s="91" t="str">
        <f ca="1">IF($W158="","",IF(OFFSET(D$53,'Intermediate Data'!$W158,0)=-98,"N/A",IF(OFFSET(D$53,'Intermediate Data'!$W158,0)=-99,"N/A",OFFSET(D$53,'Intermediate Data'!$W158,0))))</f>
        <v>N/A</v>
      </c>
      <c r="AA158" s="91" t="str">
        <f ca="1">IF($W158="","",IF(OFFSET(E$53,'Intermediate Data'!$W158,0)=-98,"N/A",IF(OFFSET(E$53,'Intermediate Data'!$W158,0)=-99,"N/A",OFFSET(E$53,'Intermediate Data'!$W158,0))))</f>
        <v>N/A</v>
      </c>
      <c r="AB158" s="91" t="str">
        <f ca="1">IF($W158="","",IF(OFFSET(F$53,'Intermediate Data'!$W158,0)=-98,"N/A",IF(OFFSET(F$53,'Intermediate Data'!$W158,0)=-99,"N/A",OFFSET(F$53,'Intermediate Data'!$W158,0))))</f>
        <v>N/A</v>
      </c>
      <c r="AC158" s="91" t="str">
        <f ca="1">IF($W158="","",IF(OFFSET(G$53,'Intermediate Data'!$W158,0)=-98,"N/A",IF(OFFSET(G$53,'Intermediate Data'!$W158,0)=-99,"N/A",OFFSET(G$53,'Intermediate Data'!$W158,0))))</f>
        <v>N/A</v>
      </c>
      <c r="AD158" s="91" t="str">
        <f ca="1">IF($W158="","",IF(OFFSET(H$53,'Intermediate Data'!$W158,0)=-98,"N/A",IF(OFFSET(H$53,'Intermediate Data'!$W158,0)=-99,"N/A",OFFSET(H$53,'Intermediate Data'!$W158,0))))</f>
        <v>N/A</v>
      </c>
      <c r="AE158" s="91" t="str">
        <f ca="1">IF($W158="","",IF(OFFSET(I$53,'Intermediate Data'!$W158,0)=-98,"N/A",IF(OFFSET(I$53,'Intermediate Data'!$W158,0)=-99,"N/A",OFFSET(I$53,'Intermediate Data'!$W158,0))))</f>
        <v>N/A</v>
      </c>
      <c r="AF158" s="91" t="str">
        <f ca="1">IF($W158="","",IF(OFFSET(J$53,'Intermediate Data'!$W158,0)=-98,"N/A",IF(OFFSET(J$53,'Intermediate Data'!$W158,0)=-99,"N/A",OFFSET(J$53,'Intermediate Data'!$W158,0))))</f>
        <v/>
      </c>
      <c r="AG158" s="91" t="str">
        <f ca="1">IF($W158="","",IF(OFFSET(K$53,'Intermediate Data'!$W158,0)=-98,"N/A",IF(OFFSET(K$53,'Intermediate Data'!$W158,0)=-99,"N/A",OFFSET(K$53,'Intermediate Data'!$W158,0))))</f>
        <v>N/A</v>
      </c>
      <c r="AH158" s="91" t="str">
        <f ca="1">IF($W158="","",IF(OFFSET(L$53,'Intermediate Data'!$W158,0)=-98,"N/A",IF(OFFSET(L$53,'Intermediate Data'!$W158,0)=-99,"N/A",OFFSET(L$53,'Intermediate Data'!$W158,0))))</f>
        <v>N/A</v>
      </c>
      <c r="AI158" s="91" t="str">
        <f ca="1">IF($W158="","",IF(OFFSET(M$53,'Intermediate Data'!$W158,0)=-98,"N/A",IF(OFFSET(M$53,'Intermediate Data'!$W158,0)=-99,"N/A",OFFSET(M$53,'Intermediate Data'!$W158,0))))</f>
        <v>N/A</v>
      </c>
      <c r="AJ158" s="91" t="str">
        <f ca="1">IF($W158="","",IF(OFFSET(N$53,'Intermediate Data'!$W158,0)=-98,"N/A",IF(OFFSET(N$53,'Intermediate Data'!$W158,0)=-99,"N/A",OFFSET(N$53,'Intermediate Data'!$W158,0))))</f>
        <v>N/A</v>
      </c>
      <c r="AK158" s="91" t="str">
        <f ca="1">IF($W158="","",IF(OFFSET(O$53,'Intermediate Data'!$W158,0)=-98,"N/A",IF(OFFSET(O$53,'Intermediate Data'!$W158,0)=-99,"N/A",OFFSET(O$53,'Intermediate Data'!$W158,0))))</f>
        <v>N/A</v>
      </c>
      <c r="AL158" s="91" t="str">
        <f ca="1">IF($W158="","",IF(OFFSET(P$53,'Intermediate Data'!$W158,0)=-98,"N/A",IF(OFFSET(P$53,'Intermediate Data'!$W158,0)=-99,"N/A",OFFSET(P$53,'Intermediate Data'!$W158,0))))</f>
        <v>N/A</v>
      </c>
      <c r="AM158" s="91" t="str">
        <f ca="1">IF($W158="","",IF(OFFSET(Q$53,'Intermediate Data'!$W158,0)=-98,"N/A",IF(OFFSET(Q$53,'Intermediate Data'!$W158,0)=-99,"N/A",OFFSET(Q$53,'Intermediate Data'!$W158,0))))</f>
        <v/>
      </c>
      <c r="AN158" s="91" t="str">
        <f ca="1">IF($W158="","",IF(OFFSET(R$53,'Intermediate Data'!$W158,0)=-98,"Not published",IF(OFFSET(R$53,'Intermediate Data'!$W158,0)=-99,"No spec",OFFSET(R$53,'Intermediate Data'!$W158,0))))</f>
        <v>No spec</v>
      </c>
      <c r="AO158" s="91" t="str">
        <f ca="1">IF($W158="","",IF(OFFSET(S$53,'Intermediate Data'!$W158,0)=-98,"Unknown",IF(OFFSET(S$53,'Intermediate Data'!$W158,0)=-99,"No spec",OFFSET(S$53,'Intermediate Data'!$W158,0))))</f>
        <v>No spec</v>
      </c>
      <c r="AR158" s="113" t="str">
        <f>IF(AND(DATA!$F109='Intermediate Data'!$AV$46,DATA!$E109="Tier 1"),IF(OR($AU$47=0,$AU$46=1),DATA!A109,IF(AND($AU$47=1,INDEX('Intermediate Data'!$AV$25:$AV$42,MATCH(DATA!$B109,'Intermediate Data'!$AU$25:$AU$42,0))=TRUE),DATA!A109,"")),"")</f>
        <v/>
      </c>
      <c r="AS158" s="113" t="str">
        <f>IF($AR158="","",DATA!B109)</f>
        <v/>
      </c>
      <c r="AT158" s="113" t="str">
        <f>IF(OR($AR158="",DATA!BF109=""),"",DATA!BF109)</f>
        <v/>
      </c>
      <c r="AU158" s="113" t="str">
        <f>IF(OR($AR158="",DATA!BH109=""),"",DATA!BH109)</f>
        <v/>
      </c>
      <c r="AV158" s="113" t="str">
        <f>IF(OR($AR158="",DATA!BI109=""),"",DATA!BI109)</f>
        <v/>
      </c>
      <c r="AW158" s="113" t="str">
        <f>IF(OR($AR158="",DATA!BJ109=""),"",DATA!BJ109)</f>
        <v/>
      </c>
      <c r="AX158" s="113" t="str">
        <f>IF(OR($AR158="",DATA!BK109=""),"",DATA!BK109)</f>
        <v/>
      </c>
      <c r="AY158" s="113" t="str">
        <f>IF($AR158="","",DATA!BO109)</f>
        <v/>
      </c>
      <c r="AZ158" s="113" t="str">
        <f>IF($AR158="","",DATA!BP109)</f>
        <v/>
      </c>
      <c r="BA158" s="113" t="str">
        <f>IF($AR158="","",DATA!BQ109)</f>
        <v/>
      </c>
      <c r="BB158" s="113" t="str">
        <f>IF($AR158="","",DATA!BR109)</f>
        <v/>
      </c>
      <c r="BC158" s="113" t="str">
        <f>IF($AR158="","",DATA!BS109)</f>
        <v/>
      </c>
      <c r="BD158" s="113" t="str">
        <f>IF($AR158="","",DATA!BE109)</f>
        <v/>
      </c>
      <c r="BE158" s="113" t="str">
        <f>IF($AR158="","",DATA!CD109)</f>
        <v/>
      </c>
      <c r="BF158" s="113" t="str">
        <f>IF($AR158="","",DATA!CF109)</f>
        <v/>
      </c>
      <c r="BG158" s="113" t="str">
        <f>IF($AR158="","",DATA!CG109)</f>
        <v/>
      </c>
      <c r="BH158" s="113" t="str">
        <f>IF($AR158="","",DATA!CI109)</f>
        <v/>
      </c>
      <c r="BI158" s="113" t="str">
        <f>IF($AR158="","",DATA!CK109)</f>
        <v/>
      </c>
      <c r="BJ158" s="179" t="str">
        <f>IF($AR158="","",DATA!CL109)</f>
        <v/>
      </c>
      <c r="BK158" s="179" t="str">
        <f>IF($AR158="","",DATA!CN109)</f>
        <v/>
      </c>
      <c r="BL158" s="114" t="str">
        <f t="shared" si="25"/>
        <v/>
      </c>
      <c r="BM158" s="91" t="str">
        <f t="shared" ca="1" si="29"/>
        <v/>
      </c>
      <c r="BN158" s="100" t="str">
        <f t="shared" si="26"/>
        <v/>
      </c>
      <c r="BO158" s="91" t="str">
        <f t="shared" ca="1" si="27"/>
        <v/>
      </c>
      <c r="BP158" s="91" t="str">
        <f t="shared" ca="1" si="28"/>
        <v/>
      </c>
      <c r="BR158" s="91" t="str">
        <f ca="1">IF($BP158="","",IF(OFFSET(AS$53,'Intermediate Data'!$BP158,0)=-98,"Unknown",IF(OFFSET(AS$53,'Intermediate Data'!$BP158,0)=-99,"N/A",OFFSET(AS$53,'Intermediate Data'!$BP158,0))))</f>
        <v/>
      </c>
      <c r="BS158" s="91" t="str">
        <f ca="1">IF($BP158="","",IF(OFFSET(AT$53,'Intermediate Data'!$BP158,0)=-98,"Not collected",IF(OFFSET(AT$53,'Intermediate Data'!$BP158,0)=-99,"N/A",OFFSET(AT$53,'Intermediate Data'!$BP158,0))))</f>
        <v/>
      </c>
      <c r="BT158" s="91" t="str">
        <f ca="1">IF($BP158="","",IF(OFFSET(AU$53,'Intermediate Data'!$BP158,0)=-98,"Unknown",IF(OFFSET(AU$53,'Intermediate Data'!$BP158,0)=-99,"N/A",OFFSET(AU$53,'Intermediate Data'!$BP158,0))))</f>
        <v/>
      </c>
      <c r="BU158" s="127" t="str">
        <f ca="1">IF($BP158="","",IF(OFFSET(AV$53,'Intermediate Data'!$BP158,0)=-98,"Unknown",IF(OFFSET(AV$53,'Intermediate Data'!$BP158,0)=-99,"No spec",OFFSET(AV$53,'Intermediate Data'!$BP158,0))))</f>
        <v/>
      </c>
      <c r="BV158" s="127" t="str">
        <f ca="1">IF($BP158="","",IF(OFFSET(AW$53,'Intermediate Data'!$BP158,0)=-98,"Unknown",IF(OFFSET(AW$53,'Intermediate Data'!$BP158,0)=-99,"N/A",OFFSET(AW$53,'Intermediate Data'!$BP158,0))))</f>
        <v/>
      </c>
      <c r="BW158" s="91" t="str">
        <f ca="1">IF($BP158="","",IF(OFFSET(AX$53,'Intermediate Data'!$BP158,0)=-98,"Unknown",IF(OFFSET(AX$53,'Intermediate Data'!$BP158,0)=-99,"N/A",OFFSET(AX$53,'Intermediate Data'!$BP158,0))))</f>
        <v/>
      </c>
      <c r="BX158" s="91" t="str">
        <f ca="1">IF($BP158="","",IF(OFFSET(AY$53,'Intermediate Data'!$BP158,$AU$48)=-98,"Unknown",IF(OFFSET(AY$53,'Intermediate Data'!$BP158,$AU$48)=-99,"N/A",OFFSET(AY$53,'Intermediate Data'!$BP158,$AU$48))))</f>
        <v/>
      </c>
      <c r="BY158" s="91" t="str">
        <f ca="1">IF($BP158="","",IF(OFFSET(BD$53,'Intermediate Data'!$BP158,0)=-98,"Not published",IF(OFFSET(BD$53,'Intermediate Data'!$BP158,0)=-99,"No spec",OFFSET(BD$53,'Intermediate Data'!$BP158,0))))</f>
        <v/>
      </c>
      <c r="BZ158" s="115" t="str">
        <f ca="1">IF($BP158="","",IF(OFFSET(BE$53,'Intermediate Data'!$BP158,0)=-98,"Unknown",IF(OFFSET(BE$53,'Intermediate Data'!$BP158,0)=-99,"N/A",OFFSET(BE$53,'Intermediate Data'!$BP158,0))))</f>
        <v/>
      </c>
      <c r="CA158" s="115" t="str">
        <f ca="1">IF($BP158="","",IF(OFFSET(BF$53,'Intermediate Data'!$BP158,0)=-98,"Unknown",IF(OFFSET(BF$53,'Intermediate Data'!$BP158,0)=-99,"N/A",OFFSET(BF$53,'Intermediate Data'!$BP158,0))))</f>
        <v/>
      </c>
      <c r="CB158" s="115" t="str">
        <f ca="1">IF($BP158="","",IF(OFFSET(BG$53,'Intermediate Data'!$BP158,0)=-98,"Unknown",IF(OFFSET(BG$53,'Intermediate Data'!$BP158,0)=-99,"N/A",OFFSET(BG$53,'Intermediate Data'!$BP158,0))))</f>
        <v/>
      </c>
      <c r="CC158" s="115" t="str">
        <f ca="1">IF($BP158="","",IF(OFFSET(BH$53,'Intermediate Data'!$BP158,0)=-98,"Unknown",IF(OFFSET(BH$53,'Intermediate Data'!$BP158,0)=-99,"N/A",OFFSET(BH$53,'Intermediate Data'!$BP158,0))))</f>
        <v/>
      </c>
      <c r="CD158" s="115" t="str">
        <f ca="1">IF($BP158="","",IF(OFFSET(BI$53,'Intermediate Data'!$BP158,0)=-98,"Unknown",IF(OFFSET(BI$53,'Intermediate Data'!$BP158,0)=-99,"N/A",OFFSET(BI$53,'Intermediate Data'!$BP158,0))))</f>
        <v/>
      </c>
      <c r="CE158" s="115" t="str">
        <f ca="1">IF($BP158="","",IF(OFFSET(BJ$53,'Intermediate Data'!$BP158,0)=-98,"Unknown",IF(OFFSET(BJ$53,'Intermediate Data'!$BP158,0)=-99,"N/A",OFFSET(BJ$53,'Intermediate Data'!$BP158,0))))</f>
        <v/>
      </c>
      <c r="CF158" s="115" t="str">
        <f ca="1">IF($BP158="","",IF(OFFSET(BK$53,'Intermediate Data'!$BP158,0)=-98,"Unknown",IF(OFFSET(BK$53,'Intermediate Data'!$BP158,0)=-99,"N/A",OFFSET(BK$53,'Intermediate Data'!$BP158,0))))</f>
        <v/>
      </c>
      <c r="CG158" s="115" t="str">
        <f ca="1">IF($BP158="","",IF(OFFSET(BL$53,'Intermediate Data'!$BP158,0)=-98,"Unknown",IF(OFFSET(BL$53,'Intermediate Data'!$BP158,0)=-99,"N/A",OFFSET(BL$53,'Intermediate Data'!$BP158,0))))</f>
        <v/>
      </c>
    </row>
    <row r="159" spans="1:85" x14ac:dyDescent="0.2">
      <c r="A159" s="91">
        <f>IF(DATA!F110='Intermediate Data'!$E$46,IF(OR($E$47=$C$27,$E$46=$B$4),DATA!A110,IF($G$47=DATA!D110,DATA!A110,"")),"")</f>
        <v>106</v>
      </c>
      <c r="B159" s="91">
        <f>IF($A159="","",DATA!CS110)</f>
        <v>100</v>
      </c>
      <c r="C159" s="91" t="str">
        <f>IF($A159="","",DATA!B110)</f>
        <v>Electric car</v>
      </c>
      <c r="D159" s="91">
        <f ca="1">IF($A159="","",OFFSET(DATA!$G110,0,($D$48*5)))</f>
        <v>-99</v>
      </c>
      <c r="E159" s="91">
        <f ca="1">IF($A159="","",OFFSET(DATA!$G110,0,($D$48*5)+1))</f>
        <v>-99</v>
      </c>
      <c r="F159" s="91">
        <f ca="1">IF($A159="","",OFFSET(DATA!$G110,0,($D$48*5)+2))</f>
        <v>-99</v>
      </c>
      <c r="G159" s="91">
        <f ca="1">IF($A159="","",OFFSET(DATA!$G110,0,($D$48*5)+3))</f>
        <v>-99</v>
      </c>
      <c r="H159" s="91">
        <f ca="1">IF($A159="","",OFFSET(DATA!$G110,0,($D$48*5)+4))</f>
        <v>-99</v>
      </c>
      <c r="I159" s="91">
        <f t="shared" ca="1" si="17"/>
        <v>-99</v>
      </c>
      <c r="J159" s="91" t="str">
        <f t="shared" ca="1" si="18"/>
        <v/>
      </c>
      <c r="K159" s="91">
        <f ca="1">IF($A159="","",OFFSET(DATA!$AF110,0,($D$48*5)))</f>
        <v>-99</v>
      </c>
      <c r="L159" s="91">
        <f ca="1">IF($A159="","",OFFSET(DATA!$AF110,0,($D$48*5)+1))</f>
        <v>-99</v>
      </c>
      <c r="M159" s="91">
        <f ca="1">IF($A159="","",OFFSET(DATA!$AF110,0,($D$48*5)+2))</f>
        <v>-99</v>
      </c>
      <c r="N159" s="91">
        <f ca="1">IF($A159="","",OFFSET(DATA!$AF110,0,($D$48*5)+3))</f>
        <v>-99</v>
      </c>
      <c r="O159" s="91">
        <f ca="1">IF($A159="","",OFFSET(DATA!$AF110,0,($D$48*5)+4))</f>
        <v>-99</v>
      </c>
      <c r="P159" s="91">
        <f t="shared" ca="1" si="19"/>
        <v>-99</v>
      </c>
      <c r="Q159" s="91" t="str">
        <f t="shared" ca="1" si="20"/>
        <v/>
      </c>
      <c r="R159" s="91">
        <f>IF($A159="","",DATA!BE110)</f>
        <v>-99</v>
      </c>
      <c r="S159" s="91">
        <f>IF($A159="","",DATA!BI110)</f>
        <v>-99</v>
      </c>
      <c r="T159" s="91">
        <f t="shared" ca="1" si="21"/>
        <v>-99</v>
      </c>
      <c r="U159" s="100">
        <f t="shared" ca="1" si="22"/>
        <v>-99.009899998410006</v>
      </c>
      <c r="V159" s="113">
        <f t="shared" ca="1" si="23"/>
        <v>-99.009899999029997</v>
      </c>
      <c r="W159" s="91">
        <f t="shared" ca="1" si="24"/>
        <v>44</v>
      </c>
      <c r="Y159" s="91" t="str">
        <f ca="1">IF($W159="","",IF(OFFSET(C$53,'Intermediate Data'!$W159,0)=-98,"Unknown",IF(OFFSET(C$53,'Intermediate Data'!$W159,0)=-99,"N/A",OFFSET(C$53,'Intermediate Data'!$W159,0))))</f>
        <v>Stand alone electric mixer</v>
      </c>
      <c r="Z159" s="91" t="str">
        <f ca="1">IF($W159="","",IF(OFFSET(D$53,'Intermediate Data'!$W159,0)=-98,"N/A",IF(OFFSET(D$53,'Intermediate Data'!$W159,0)=-99,"N/A",OFFSET(D$53,'Intermediate Data'!$W159,0))))</f>
        <v>N/A</v>
      </c>
      <c r="AA159" s="91" t="str">
        <f ca="1">IF($W159="","",IF(OFFSET(E$53,'Intermediate Data'!$W159,0)=-98,"N/A",IF(OFFSET(E$53,'Intermediate Data'!$W159,0)=-99,"N/A",OFFSET(E$53,'Intermediate Data'!$W159,0))))</f>
        <v>N/A</v>
      </c>
      <c r="AB159" s="91" t="str">
        <f ca="1">IF($W159="","",IF(OFFSET(F$53,'Intermediate Data'!$W159,0)=-98,"N/A",IF(OFFSET(F$53,'Intermediate Data'!$W159,0)=-99,"N/A",OFFSET(F$53,'Intermediate Data'!$W159,0))))</f>
        <v>N/A</v>
      </c>
      <c r="AC159" s="91" t="str">
        <f ca="1">IF($W159="","",IF(OFFSET(G$53,'Intermediate Data'!$W159,0)=-98,"N/A",IF(OFFSET(G$53,'Intermediate Data'!$W159,0)=-99,"N/A",OFFSET(G$53,'Intermediate Data'!$W159,0))))</f>
        <v>N/A</v>
      </c>
      <c r="AD159" s="91" t="str">
        <f ca="1">IF($W159="","",IF(OFFSET(H$53,'Intermediate Data'!$W159,0)=-98,"N/A",IF(OFFSET(H$53,'Intermediate Data'!$W159,0)=-99,"N/A",OFFSET(H$53,'Intermediate Data'!$W159,0))))</f>
        <v>N/A</v>
      </c>
      <c r="AE159" s="91" t="str">
        <f ca="1">IF($W159="","",IF(OFFSET(I$53,'Intermediate Data'!$W159,0)=-98,"N/A",IF(OFFSET(I$53,'Intermediate Data'!$W159,0)=-99,"N/A",OFFSET(I$53,'Intermediate Data'!$W159,0))))</f>
        <v>N/A</v>
      </c>
      <c r="AF159" s="91" t="str">
        <f ca="1">IF($W159="","",IF(OFFSET(J$53,'Intermediate Data'!$W159,0)=-98,"N/A",IF(OFFSET(J$53,'Intermediate Data'!$W159,0)=-99,"N/A",OFFSET(J$53,'Intermediate Data'!$W159,0))))</f>
        <v/>
      </c>
      <c r="AG159" s="91" t="str">
        <f ca="1">IF($W159="","",IF(OFFSET(K$53,'Intermediate Data'!$W159,0)=-98,"N/A",IF(OFFSET(K$53,'Intermediate Data'!$W159,0)=-99,"N/A",OFFSET(K$53,'Intermediate Data'!$W159,0))))</f>
        <v>N/A</v>
      </c>
      <c r="AH159" s="91" t="str">
        <f ca="1">IF($W159="","",IF(OFFSET(L$53,'Intermediate Data'!$W159,0)=-98,"N/A",IF(OFFSET(L$53,'Intermediate Data'!$W159,0)=-99,"N/A",OFFSET(L$53,'Intermediate Data'!$W159,0))))</f>
        <v>N/A</v>
      </c>
      <c r="AI159" s="91" t="str">
        <f ca="1">IF($W159="","",IF(OFFSET(M$53,'Intermediate Data'!$W159,0)=-98,"N/A",IF(OFFSET(M$53,'Intermediate Data'!$W159,0)=-99,"N/A",OFFSET(M$53,'Intermediate Data'!$W159,0))))</f>
        <v>N/A</v>
      </c>
      <c r="AJ159" s="91" t="str">
        <f ca="1">IF($W159="","",IF(OFFSET(N$53,'Intermediate Data'!$W159,0)=-98,"N/A",IF(OFFSET(N$53,'Intermediate Data'!$W159,0)=-99,"N/A",OFFSET(N$53,'Intermediate Data'!$W159,0))))</f>
        <v>N/A</v>
      </c>
      <c r="AK159" s="91" t="str">
        <f ca="1">IF($W159="","",IF(OFFSET(O$53,'Intermediate Data'!$W159,0)=-98,"N/A",IF(OFFSET(O$53,'Intermediate Data'!$W159,0)=-99,"N/A",OFFSET(O$53,'Intermediate Data'!$W159,0))))</f>
        <v>N/A</v>
      </c>
      <c r="AL159" s="91" t="str">
        <f ca="1">IF($W159="","",IF(OFFSET(P$53,'Intermediate Data'!$W159,0)=-98,"N/A",IF(OFFSET(P$53,'Intermediate Data'!$W159,0)=-99,"N/A",OFFSET(P$53,'Intermediate Data'!$W159,0))))</f>
        <v>N/A</v>
      </c>
      <c r="AM159" s="91" t="str">
        <f ca="1">IF($W159="","",IF(OFFSET(Q$53,'Intermediate Data'!$W159,0)=-98,"N/A",IF(OFFSET(Q$53,'Intermediate Data'!$W159,0)=-99,"N/A",OFFSET(Q$53,'Intermediate Data'!$W159,0))))</f>
        <v/>
      </c>
      <c r="AN159" s="91" t="str">
        <f ca="1">IF($W159="","",IF(OFFSET(R$53,'Intermediate Data'!$W159,0)=-98,"Not published",IF(OFFSET(R$53,'Intermediate Data'!$W159,0)=-99,"No spec",OFFSET(R$53,'Intermediate Data'!$W159,0))))</f>
        <v>No spec</v>
      </c>
      <c r="AO159" s="91" t="str">
        <f ca="1">IF($W159="","",IF(OFFSET(S$53,'Intermediate Data'!$W159,0)=-98,"Unknown",IF(OFFSET(S$53,'Intermediate Data'!$W159,0)=-99,"No spec",OFFSET(S$53,'Intermediate Data'!$W159,0))))</f>
        <v>No spec</v>
      </c>
      <c r="AR159" s="113" t="str">
        <f>IF(AND(DATA!$F110='Intermediate Data'!$AV$46,DATA!$E110="Tier 1"),IF(OR($AU$47=0,$AU$46=1),DATA!A110,IF(AND($AU$47=1,INDEX('Intermediate Data'!$AV$25:$AV$42,MATCH(DATA!$B110,'Intermediate Data'!$AU$25:$AU$42,0))=TRUE),DATA!A110,"")),"")</f>
        <v/>
      </c>
      <c r="AS159" s="113" t="str">
        <f>IF($AR159="","",DATA!B110)</f>
        <v/>
      </c>
      <c r="AT159" s="113" t="str">
        <f>IF(OR($AR159="",DATA!BF110=""),"",DATA!BF110)</f>
        <v/>
      </c>
      <c r="AU159" s="113" t="str">
        <f>IF(OR($AR159="",DATA!BH110=""),"",DATA!BH110)</f>
        <v/>
      </c>
      <c r="AV159" s="113" t="str">
        <f>IF(OR($AR159="",DATA!BI110=""),"",DATA!BI110)</f>
        <v/>
      </c>
      <c r="AW159" s="113" t="str">
        <f>IF(OR($AR159="",DATA!BJ110=""),"",DATA!BJ110)</f>
        <v/>
      </c>
      <c r="AX159" s="113" t="str">
        <f>IF(OR($AR159="",DATA!BK110=""),"",DATA!BK110)</f>
        <v/>
      </c>
      <c r="AY159" s="113" t="str">
        <f>IF($AR159="","",DATA!BO110)</f>
        <v/>
      </c>
      <c r="AZ159" s="113" t="str">
        <f>IF($AR159="","",DATA!BP110)</f>
        <v/>
      </c>
      <c r="BA159" s="113" t="str">
        <f>IF($AR159="","",DATA!BQ110)</f>
        <v/>
      </c>
      <c r="BB159" s="113" t="str">
        <f>IF($AR159="","",DATA!BR110)</f>
        <v/>
      </c>
      <c r="BC159" s="113" t="str">
        <f>IF($AR159="","",DATA!BS110)</f>
        <v/>
      </c>
      <c r="BD159" s="113" t="str">
        <f>IF($AR159="","",DATA!BE110)</f>
        <v/>
      </c>
      <c r="BE159" s="113" t="str">
        <f>IF($AR159="","",DATA!CD110)</f>
        <v/>
      </c>
      <c r="BF159" s="113" t="str">
        <f>IF($AR159="","",DATA!CF110)</f>
        <v/>
      </c>
      <c r="BG159" s="113" t="str">
        <f>IF($AR159="","",DATA!CG110)</f>
        <v/>
      </c>
      <c r="BH159" s="113" t="str">
        <f>IF($AR159="","",DATA!CI110)</f>
        <v/>
      </c>
      <c r="BI159" s="113" t="str">
        <f>IF($AR159="","",DATA!CK110)</f>
        <v/>
      </c>
      <c r="BJ159" s="179" t="str">
        <f>IF($AR159="","",DATA!CL110)</f>
        <v/>
      </c>
      <c r="BK159" s="179" t="str">
        <f>IF($AR159="","",DATA!CN110)</f>
        <v/>
      </c>
      <c r="BL159" s="114" t="str">
        <f t="shared" si="25"/>
        <v/>
      </c>
      <c r="BM159" s="91" t="str">
        <f t="shared" ca="1" si="29"/>
        <v/>
      </c>
      <c r="BN159" s="100" t="str">
        <f t="shared" si="26"/>
        <v/>
      </c>
      <c r="BO159" s="91" t="str">
        <f t="shared" ca="1" si="27"/>
        <v/>
      </c>
      <c r="BP159" s="91" t="str">
        <f t="shared" ca="1" si="28"/>
        <v/>
      </c>
      <c r="BR159" s="91" t="str">
        <f ca="1">IF($BP159="","",IF(OFFSET(AS$53,'Intermediate Data'!$BP159,0)=-98,"Unknown",IF(OFFSET(AS$53,'Intermediate Data'!$BP159,0)=-99,"N/A",OFFSET(AS$53,'Intermediate Data'!$BP159,0))))</f>
        <v/>
      </c>
      <c r="BS159" s="91" t="str">
        <f ca="1">IF($BP159="","",IF(OFFSET(AT$53,'Intermediate Data'!$BP159,0)=-98,"Not collected",IF(OFFSET(AT$53,'Intermediate Data'!$BP159,0)=-99,"N/A",OFFSET(AT$53,'Intermediate Data'!$BP159,0))))</f>
        <v/>
      </c>
      <c r="BT159" s="91" t="str">
        <f ca="1">IF($BP159="","",IF(OFFSET(AU$53,'Intermediate Data'!$BP159,0)=-98,"Unknown",IF(OFFSET(AU$53,'Intermediate Data'!$BP159,0)=-99,"N/A",OFFSET(AU$53,'Intermediate Data'!$BP159,0))))</f>
        <v/>
      </c>
      <c r="BU159" s="127" t="str">
        <f ca="1">IF($BP159="","",IF(OFFSET(AV$53,'Intermediate Data'!$BP159,0)=-98,"Unknown",IF(OFFSET(AV$53,'Intermediate Data'!$BP159,0)=-99,"No spec",OFFSET(AV$53,'Intermediate Data'!$BP159,0))))</f>
        <v/>
      </c>
      <c r="BV159" s="127" t="str">
        <f ca="1">IF($BP159="","",IF(OFFSET(AW$53,'Intermediate Data'!$BP159,0)=-98,"Unknown",IF(OFFSET(AW$53,'Intermediate Data'!$BP159,0)=-99,"N/A",OFFSET(AW$53,'Intermediate Data'!$BP159,0))))</f>
        <v/>
      </c>
      <c r="BW159" s="91" t="str">
        <f ca="1">IF($BP159="","",IF(OFFSET(AX$53,'Intermediate Data'!$BP159,0)=-98,"Unknown",IF(OFFSET(AX$53,'Intermediate Data'!$BP159,0)=-99,"N/A",OFFSET(AX$53,'Intermediate Data'!$BP159,0))))</f>
        <v/>
      </c>
      <c r="BX159" s="91" t="str">
        <f ca="1">IF($BP159="","",IF(OFFSET(AY$53,'Intermediate Data'!$BP159,$AU$48)=-98,"Unknown",IF(OFFSET(AY$53,'Intermediate Data'!$BP159,$AU$48)=-99,"N/A",OFFSET(AY$53,'Intermediate Data'!$BP159,$AU$48))))</f>
        <v/>
      </c>
      <c r="BY159" s="91" t="str">
        <f ca="1">IF($BP159="","",IF(OFFSET(BD$53,'Intermediate Data'!$BP159,0)=-98,"Not published",IF(OFFSET(BD$53,'Intermediate Data'!$BP159,0)=-99,"No spec",OFFSET(BD$53,'Intermediate Data'!$BP159,0))))</f>
        <v/>
      </c>
      <c r="BZ159" s="115" t="str">
        <f ca="1">IF($BP159="","",IF(OFFSET(BE$53,'Intermediate Data'!$BP159,0)=-98,"Unknown",IF(OFFSET(BE$53,'Intermediate Data'!$BP159,0)=-99,"N/A",OFFSET(BE$53,'Intermediate Data'!$BP159,0))))</f>
        <v/>
      </c>
      <c r="CA159" s="115" t="str">
        <f ca="1">IF($BP159="","",IF(OFFSET(BF$53,'Intermediate Data'!$BP159,0)=-98,"Unknown",IF(OFFSET(BF$53,'Intermediate Data'!$BP159,0)=-99,"N/A",OFFSET(BF$53,'Intermediate Data'!$BP159,0))))</f>
        <v/>
      </c>
      <c r="CB159" s="115" t="str">
        <f ca="1">IF($BP159="","",IF(OFFSET(BG$53,'Intermediate Data'!$BP159,0)=-98,"Unknown",IF(OFFSET(BG$53,'Intermediate Data'!$BP159,0)=-99,"N/A",OFFSET(BG$53,'Intermediate Data'!$BP159,0))))</f>
        <v/>
      </c>
      <c r="CC159" s="115" t="str">
        <f ca="1">IF($BP159="","",IF(OFFSET(BH$53,'Intermediate Data'!$BP159,0)=-98,"Unknown",IF(OFFSET(BH$53,'Intermediate Data'!$BP159,0)=-99,"N/A",OFFSET(BH$53,'Intermediate Data'!$BP159,0))))</f>
        <v/>
      </c>
      <c r="CD159" s="115" t="str">
        <f ca="1">IF($BP159="","",IF(OFFSET(BI$53,'Intermediate Data'!$BP159,0)=-98,"Unknown",IF(OFFSET(BI$53,'Intermediate Data'!$BP159,0)=-99,"N/A",OFFSET(BI$53,'Intermediate Data'!$BP159,0))))</f>
        <v/>
      </c>
      <c r="CE159" s="115" t="str">
        <f ca="1">IF($BP159="","",IF(OFFSET(BJ$53,'Intermediate Data'!$BP159,0)=-98,"Unknown",IF(OFFSET(BJ$53,'Intermediate Data'!$BP159,0)=-99,"N/A",OFFSET(BJ$53,'Intermediate Data'!$BP159,0))))</f>
        <v/>
      </c>
      <c r="CF159" s="115" t="str">
        <f ca="1">IF($BP159="","",IF(OFFSET(BK$53,'Intermediate Data'!$BP159,0)=-98,"Unknown",IF(OFFSET(BK$53,'Intermediate Data'!$BP159,0)=-99,"N/A",OFFSET(BK$53,'Intermediate Data'!$BP159,0))))</f>
        <v/>
      </c>
      <c r="CG159" s="115" t="str">
        <f ca="1">IF($BP159="","",IF(OFFSET(BL$53,'Intermediate Data'!$BP159,0)=-98,"Unknown",IF(OFFSET(BL$53,'Intermediate Data'!$BP159,0)=-99,"N/A",OFFSET(BL$53,'Intermediate Data'!$BP159,0))))</f>
        <v/>
      </c>
    </row>
    <row r="160" spans="1:85" x14ac:dyDescent="0.2">
      <c r="A160" s="91" t="str">
        <f>IF(DATA!F111='Intermediate Data'!$E$46,IF(OR($E$47=$C$27,$E$46=$B$4),DATA!A111,IF($G$47=DATA!D111,DATA!A111,"")),"")</f>
        <v/>
      </c>
      <c r="B160" s="91" t="str">
        <f>IF($A160="","",DATA!CS111)</f>
        <v/>
      </c>
      <c r="C160" s="91" t="str">
        <f>IF($A160="","",DATA!B111)</f>
        <v/>
      </c>
      <c r="D160" s="91" t="str">
        <f ca="1">IF($A160="","",OFFSET(DATA!$G111,0,($D$48*5)))</f>
        <v/>
      </c>
      <c r="E160" s="91" t="str">
        <f ca="1">IF($A160="","",OFFSET(DATA!$G111,0,($D$48*5)+1))</f>
        <v/>
      </c>
      <c r="F160" s="91" t="str">
        <f ca="1">IF($A160="","",OFFSET(DATA!$G111,0,($D$48*5)+2))</f>
        <v/>
      </c>
      <c r="G160" s="91" t="str">
        <f ca="1">IF($A160="","",OFFSET(DATA!$G111,0,($D$48*5)+3))</f>
        <v/>
      </c>
      <c r="H160" s="91" t="str">
        <f ca="1">IF($A160="","",OFFSET(DATA!$G111,0,($D$48*5)+4))</f>
        <v/>
      </c>
      <c r="I160" s="91" t="str">
        <f t="shared" si="17"/>
        <v/>
      </c>
      <c r="J160" s="91" t="str">
        <f t="shared" si="18"/>
        <v/>
      </c>
      <c r="K160" s="91" t="str">
        <f ca="1">IF($A160="","",OFFSET(DATA!$AF111,0,($D$48*5)))</f>
        <v/>
      </c>
      <c r="L160" s="91" t="str">
        <f ca="1">IF($A160="","",OFFSET(DATA!$AF111,0,($D$48*5)+1))</f>
        <v/>
      </c>
      <c r="M160" s="91" t="str">
        <f ca="1">IF($A160="","",OFFSET(DATA!$AF111,0,($D$48*5)+2))</f>
        <v/>
      </c>
      <c r="N160" s="91" t="str">
        <f ca="1">IF($A160="","",OFFSET(DATA!$AF111,0,($D$48*5)+3))</f>
        <v/>
      </c>
      <c r="O160" s="91" t="str">
        <f ca="1">IF($A160="","",OFFSET(DATA!$AF111,0,($D$48*5)+4))</f>
        <v/>
      </c>
      <c r="P160" s="91" t="str">
        <f t="shared" si="19"/>
        <v/>
      </c>
      <c r="Q160" s="91" t="str">
        <f t="shared" si="20"/>
        <v/>
      </c>
      <c r="R160" s="91" t="str">
        <f>IF($A160="","",DATA!BE111)</f>
        <v/>
      </c>
      <c r="S160" s="91" t="str">
        <f>IF($A160="","",DATA!BI111)</f>
        <v/>
      </c>
      <c r="T160" s="91" t="str">
        <f t="shared" ca="1" si="21"/>
        <v/>
      </c>
      <c r="U160" s="100" t="str">
        <f t="shared" si="22"/>
        <v/>
      </c>
      <c r="V160" s="113">
        <f t="shared" ca="1" si="23"/>
        <v>-99.009899999040002</v>
      </c>
      <c r="W160" s="91">
        <f t="shared" ca="1" si="24"/>
        <v>43</v>
      </c>
      <c r="Y160" s="91" t="str">
        <f ca="1">IF($W160="","",IF(OFFSET(C$53,'Intermediate Data'!$W160,0)=-98,"Unknown",IF(OFFSET(C$53,'Intermediate Data'!$W160,0)=-99,"N/A",OFFSET(C$53,'Intermediate Data'!$W160,0))))</f>
        <v>Speciality cooking</v>
      </c>
      <c r="Z160" s="91" t="str">
        <f ca="1">IF($W160="","",IF(OFFSET(D$53,'Intermediate Data'!$W160,0)=-98,"N/A",IF(OFFSET(D$53,'Intermediate Data'!$W160,0)=-99,"N/A",OFFSET(D$53,'Intermediate Data'!$W160,0))))</f>
        <v>N/A</v>
      </c>
      <c r="AA160" s="91" t="str">
        <f ca="1">IF($W160="","",IF(OFFSET(E$53,'Intermediate Data'!$W160,0)=-98,"N/A",IF(OFFSET(E$53,'Intermediate Data'!$W160,0)=-99,"N/A",OFFSET(E$53,'Intermediate Data'!$W160,0))))</f>
        <v>N/A</v>
      </c>
      <c r="AB160" s="91" t="str">
        <f ca="1">IF($W160="","",IF(OFFSET(F$53,'Intermediate Data'!$W160,0)=-98,"N/A",IF(OFFSET(F$53,'Intermediate Data'!$W160,0)=-99,"N/A",OFFSET(F$53,'Intermediate Data'!$W160,0))))</f>
        <v>N/A</v>
      </c>
      <c r="AC160" s="91" t="str">
        <f ca="1">IF($W160="","",IF(OFFSET(G$53,'Intermediate Data'!$W160,0)=-98,"N/A",IF(OFFSET(G$53,'Intermediate Data'!$W160,0)=-99,"N/A",OFFSET(G$53,'Intermediate Data'!$W160,0))))</f>
        <v>N/A</v>
      </c>
      <c r="AD160" s="91" t="str">
        <f ca="1">IF($W160="","",IF(OFFSET(H$53,'Intermediate Data'!$W160,0)=-98,"N/A",IF(OFFSET(H$53,'Intermediate Data'!$W160,0)=-99,"N/A",OFFSET(H$53,'Intermediate Data'!$W160,0))))</f>
        <v>N/A</v>
      </c>
      <c r="AE160" s="91" t="str">
        <f ca="1">IF($W160="","",IF(OFFSET(I$53,'Intermediate Data'!$W160,0)=-98,"N/A",IF(OFFSET(I$53,'Intermediate Data'!$W160,0)=-99,"N/A",OFFSET(I$53,'Intermediate Data'!$W160,0))))</f>
        <v>N/A</v>
      </c>
      <c r="AF160" s="91" t="str">
        <f ca="1">IF($W160="","",IF(OFFSET(J$53,'Intermediate Data'!$W160,0)=-98,"N/A",IF(OFFSET(J$53,'Intermediate Data'!$W160,0)=-99,"N/A",OFFSET(J$53,'Intermediate Data'!$W160,0))))</f>
        <v/>
      </c>
      <c r="AG160" s="91" t="str">
        <f ca="1">IF($W160="","",IF(OFFSET(K$53,'Intermediate Data'!$W160,0)=-98,"N/A",IF(OFFSET(K$53,'Intermediate Data'!$W160,0)=-99,"N/A",OFFSET(K$53,'Intermediate Data'!$W160,0))))</f>
        <v>N/A</v>
      </c>
      <c r="AH160" s="91" t="str">
        <f ca="1">IF($W160="","",IF(OFFSET(L$53,'Intermediate Data'!$W160,0)=-98,"N/A",IF(OFFSET(L$53,'Intermediate Data'!$W160,0)=-99,"N/A",OFFSET(L$53,'Intermediate Data'!$W160,0))))</f>
        <v>N/A</v>
      </c>
      <c r="AI160" s="91" t="str">
        <f ca="1">IF($W160="","",IF(OFFSET(M$53,'Intermediate Data'!$W160,0)=-98,"N/A",IF(OFFSET(M$53,'Intermediate Data'!$W160,0)=-99,"N/A",OFFSET(M$53,'Intermediate Data'!$W160,0))))</f>
        <v>N/A</v>
      </c>
      <c r="AJ160" s="91" t="str">
        <f ca="1">IF($W160="","",IF(OFFSET(N$53,'Intermediate Data'!$W160,0)=-98,"N/A",IF(OFFSET(N$53,'Intermediate Data'!$W160,0)=-99,"N/A",OFFSET(N$53,'Intermediate Data'!$W160,0))))</f>
        <v>N/A</v>
      </c>
      <c r="AK160" s="91" t="str">
        <f ca="1">IF($W160="","",IF(OFFSET(O$53,'Intermediate Data'!$W160,0)=-98,"N/A",IF(OFFSET(O$53,'Intermediate Data'!$W160,0)=-99,"N/A",OFFSET(O$53,'Intermediate Data'!$W160,0))))</f>
        <v>N/A</v>
      </c>
      <c r="AL160" s="91" t="str">
        <f ca="1">IF($W160="","",IF(OFFSET(P$53,'Intermediate Data'!$W160,0)=-98,"N/A",IF(OFFSET(P$53,'Intermediate Data'!$W160,0)=-99,"N/A",OFFSET(P$53,'Intermediate Data'!$W160,0))))</f>
        <v>N/A</v>
      </c>
      <c r="AM160" s="91" t="str">
        <f ca="1">IF($W160="","",IF(OFFSET(Q$53,'Intermediate Data'!$W160,0)=-98,"N/A",IF(OFFSET(Q$53,'Intermediate Data'!$W160,0)=-99,"N/A",OFFSET(Q$53,'Intermediate Data'!$W160,0))))</f>
        <v/>
      </c>
      <c r="AN160" s="91" t="str">
        <f ca="1">IF($W160="","",IF(OFFSET(R$53,'Intermediate Data'!$W160,0)=-98,"Not published",IF(OFFSET(R$53,'Intermediate Data'!$W160,0)=-99,"No spec",OFFSET(R$53,'Intermediate Data'!$W160,0))))</f>
        <v>No spec</v>
      </c>
      <c r="AO160" s="91" t="str">
        <f ca="1">IF($W160="","",IF(OFFSET(S$53,'Intermediate Data'!$W160,0)=-98,"Unknown",IF(OFFSET(S$53,'Intermediate Data'!$W160,0)=-99,"No spec",OFFSET(S$53,'Intermediate Data'!$W160,0))))</f>
        <v>No spec</v>
      </c>
      <c r="AR160" s="113" t="str">
        <f>IF(AND(DATA!$F111='Intermediate Data'!$AV$46,DATA!$E111="Tier 1"),IF(OR($AU$47=0,$AU$46=1),DATA!A111,IF(AND($AU$47=1,INDEX('Intermediate Data'!$AV$25:$AV$42,MATCH(DATA!$B111,'Intermediate Data'!$AU$25:$AU$42,0))=TRUE),DATA!A111,"")),"")</f>
        <v/>
      </c>
      <c r="AS160" s="113" t="str">
        <f>IF($AR160="","",DATA!B111)</f>
        <v/>
      </c>
      <c r="AT160" s="113" t="str">
        <f>IF(OR($AR160="",DATA!BF111=""),"",DATA!BF111)</f>
        <v/>
      </c>
      <c r="AU160" s="113" t="str">
        <f>IF(OR($AR160="",DATA!BH111=""),"",DATA!BH111)</f>
        <v/>
      </c>
      <c r="AV160" s="113" t="str">
        <f>IF(OR($AR160="",DATA!BI111=""),"",DATA!BI111)</f>
        <v/>
      </c>
      <c r="AW160" s="113" t="str">
        <f>IF(OR($AR160="",DATA!BJ111=""),"",DATA!BJ111)</f>
        <v/>
      </c>
      <c r="AX160" s="113" t="str">
        <f>IF(OR($AR160="",DATA!BK111=""),"",DATA!BK111)</f>
        <v/>
      </c>
      <c r="AY160" s="113" t="str">
        <f>IF($AR160="","",DATA!BO111)</f>
        <v/>
      </c>
      <c r="AZ160" s="113" t="str">
        <f>IF($AR160="","",DATA!BP111)</f>
        <v/>
      </c>
      <c r="BA160" s="113" t="str">
        <f>IF($AR160="","",DATA!BQ111)</f>
        <v/>
      </c>
      <c r="BB160" s="113" t="str">
        <f>IF($AR160="","",DATA!BR111)</f>
        <v/>
      </c>
      <c r="BC160" s="113" t="str">
        <f>IF($AR160="","",DATA!BS111)</f>
        <v/>
      </c>
      <c r="BD160" s="113" t="str">
        <f>IF($AR160="","",DATA!BE111)</f>
        <v/>
      </c>
      <c r="BE160" s="113" t="str">
        <f>IF($AR160="","",DATA!CD111)</f>
        <v/>
      </c>
      <c r="BF160" s="113" t="str">
        <f>IF($AR160="","",DATA!CF111)</f>
        <v/>
      </c>
      <c r="BG160" s="113" t="str">
        <f>IF($AR160="","",DATA!CG111)</f>
        <v/>
      </c>
      <c r="BH160" s="113" t="str">
        <f>IF($AR160="","",DATA!CI111)</f>
        <v/>
      </c>
      <c r="BI160" s="113" t="str">
        <f>IF($AR160="","",DATA!CK111)</f>
        <v/>
      </c>
      <c r="BJ160" s="179" t="str">
        <f>IF($AR160="","",DATA!CL111)</f>
        <v/>
      </c>
      <c r="BK160" s="179" t="str">
        <f>IF($AR160="","",DATA!CN111)</f>
        <v/>
      </c>
      <c r="BL160" s="114" t="str">
        <f t="shared" si="25"/>
        <v/>
      </c>
      <c r="BM160" s="91" t="str">
        <f t="shared" ca="1" si="29"/>
        <v/>
      </c>
      <c r="BN160" s="100" t="str">
        <f t="shared" si="26"/>
        <v/>
      </c>
      <c r="BO160" s="91" t="str">
        <f t="shared" ca="1" si="27"/>
        <v/>
      </c>
      <c r="BP160" s="91" t="str">
        <f t="shared" ca="1" si="28"/>
        <v/>
      </c>
      <c r="BR160" s="91" t="str">
        <f ca="1">IF($BP160="","",IF(OFFSET(AS$53,'Intermediate Data'!$BP160,0)=-98,"Unknown",IF(OFFSET(AS$53,'Intermediate Data'!$BP160,0)=-99,"N/A",OFFSET(AS$53,'Intermediate Data'!$BP160,0))))</f>
        <v/>
      </c>
      <c r="BS160" s="91" t="str">
        <f ca="1">IF($BP160="","",IF(OFFSET(AT$53,'Intermediate Data'!$BP160,0)=-98,"Not collected",IF(OFFSET(AT$53,'Intermediate Data'!$BP160,0)=-99,"N/A",OFFSET(AT$53,'Intermediate Data'!$BP160,0))))</f>
        <v/>
      </c>
      <c r="BT160" s="91" t="str">
        <f ca="1">IF($BP160="","",IF(OFFSET(AU$53,'Intermediate Data'!$BP160,0)=-98,"Unknown",IF(OFFSET(AU$53,'Intermediate Data'!$BP160,0)=-99,"N/A",OFFSET(AU$53,'Intermediate Data'!$BP160,0))))</f>
        <v/>
      </c>
      <c r="BU160" s="127" t="str">
        <f ca="1">IF($BP160="","",IF(OFFSET(AV$53,'Intermediate Data'!$BP160,0)=-98,"Unknown",IF(OFFSET(AV$53,'Intermediate Data'!$BP160,0)=-99,"No spec",OFFSET(AV$53,'Intermediate Data'!$BP160,0))))</f>
        <v/>
      </c>
      <c r="BV160" s="127" t="str">
        <f ca="1">IF($BP160="","",IF(OFFSET(AW$53,'Intermediate Data'!$BP160,0)=-98,"Unknown",IF(OFFSET(AW$53,'Intermediate Data'!$BP160,0)=-99,"N/A",OFFSET(AW$53,'Intermediate Data'!$BP160,0))))</f>
        <v/>
      </c>
      <c r="BW160" s="91" t="str">
        <f ca="1">IF($BP160="","",IF(OFFSET(AX$53,'Intermediate Data'!$BP160,0)=-98,"Unknown",IF(OFFSET(AX$53,'Intermediate Data'!$BP160,0)=-99,"N/A",OFFSET(AX$53,'Intermediate Data'!$BP160,0))))</f>
        <v/>
      </c>
      <c r="BX160" s="91" t="str">
        <f ca="1">IF($BP160="","",IF(OFFSET(AY$53,'Intermediate Data'!$BP160,$AU$48)=-98,"Unknown",IF(OFFSET(AY$53,'Intermediate Data'!$BP160,$AU$48)=-99,"N/A",OFFSET(AY$53,'Intermediate Data'!$BP160,$AU$48))))</f>
        <v/>
      </c>
      <c r="BY160" s="91" t="str">
        <f ca="1">IF($BP160="","",IF(OFFSET(BD$53,'Intermediate Data'!$BP160,0)=-98,"Not published",IF(OFFSET(BD$53,'Intermediate Data'!$BP160,0)=-99,"No spec",OFFSET(BD$53,'Intermediate Data'!$BP160,0))))</f>
        <v/>
      </c>
      <c r="BZ160" s="115" t="str">
        <f ca="1">IF($BP160="","",IF(OFFSET(BE$53,'Intermediate Data'!$BP160,0)=-98,"Unknown",IF(OFFSET(BE$53,'Intermediate Data'!$BP160,0)=-99,"N/A",OFFSET(BE$53,'Intermediate Data'!$BP160,0))))</f>
        <v/>
      </c>
      <c r="CA160" s="115" t="str">
        <f ca="1">IF($BP160="","",IF(OFFSET(BF$53,'Intermediate Data'!$BP160,0)=-98,"Unknown",IF(OFFSET(BF$53,'Intermediate Data'!$BP160,0)=-99,"N/A",OFFSET(BF$53,'Intermediate Data'!$BP160,0))))</f>
        <v/>
      </c>
      <c r="CB160" s="115" t="str">
        <f ca="1">IF($BP160="","",IF(OFFSET(BG$53,'Intermediate Data'!$BP160,0)=-98,"Unknown",IF(OFFSET(BG$53,'Intermediate Data'!$BP160,0)=-99,"N/A",OFFSET(BG$53,'Intermediate Data'!$BP160,0))))</f>
        <v/>
      </c>
      <c r="CC160" s="115" t="str">
        <f ca="1">IF($BP160="","",IF(OFFSET(BH$53,'Intermediate Data'!$BP160,0)=-98,"Unknown",IF(OFFSET(BH$53,'Intermediate Data'!$BP160,0)=-99,"N/A",OFFSET(BH$53,'Intermediate Data'!$BP160,0))))</f>
        <v/>
      </c>
      <c r="CD160" s="115" t="str">
        <f ca="1">IF($BP160="","",IF(OFFSET(BI$53,'Intermediate Data'!$BP160,0)=-98,"Unknown",IF(OFFSET(BI$53,'Intermediate Data'!$BP160,0)=-99,"N/A",OFFSET(BI$53,'Intermediate Data'!$BP160,0))))</f>
        <v/>
      </c>
      <c r="CE160" s="115" t="str">
        <f ca="1">IF($BP160="","",IF(OFFSET(BJ$53,'Intermediate Data'!$BP160,0)=-98,"Unknown",IF(OFFSET(BJ$53,'Intermediate Data'!$BP160,0)=-99,"N/A",OFFSET(BJ$53,'Intermediate Data'!$BP160,0))))</f>
        <v/>
      </c>
      <c r="CF160" s="115" t="str">
        <f ca="1">IF($BP160="","",IF(OFFSET(BK$53,'Intermediate Data'!$BP160,0)=-98,"Unknown",IF(OFFSET(BK$53,'Intermediate Data'!$BP160,0)=-99,"N/A",OFFSET(BK$53,'Intermediate Data'!$BP160,0))))</f>
        <v/>
      </c>
      <c r="CG160" s="115" t="str">
        <f ca="1">IF($BP160="","",IF(OFFSET(BL$53,'Intermediate Data'!$BP160,0)=-98,"Unknown",IF(OFFSET(BL$53,'Intermediate Data'!$BP160,0)=-99,"N/A",OFFSET(BL$53,'Intermediate Data'!$BP160,0))))</f>
        <v/>
      </c>
    </row>
    <row r="161" spans="1:85" x14ac:dyDescent="0.2">
      <c r="A161" s="91">
        <f>IF(DATA!F112='Intermediate Data'!$E$46,IF(OR($E$47=$C$27,$E$46=$B$4),DATA!A112,IF($G$47=DATA!D112,DATA!A112,"")),"")</f>
        <v>108</v>
      </c>
      <c r="B161" s="91">
        <f>IF($A161="","",DATA!CS112)</f>
        <v>42</v>
      </c>
      <c r="C161" s="91" t="str">
        <f>IF($A161="","",DATA!B112)</f>
        <v>Renewable energy component</v>
      </c>
      <c r="D161" s="91">
        <f ca="1">IF($A161="","",OFFSET(DATA!$G112,0,($D$48*5)))</f>
        <v>-99</v>
      </c>
      <c r="E161" s="91">
        <f ca="1">IF($A161="","",OFFSET(DATA!$G112,0,($D$48*5)+1))</f>
        <v>-99</v>
      </c>
      <c r="F161" s="91">
        <f ca="1">IF($A161="","",OFFSET(DATA!$G112,0,($D$48*5)+2))</f>
        <v>-99</v>
      </c>
      <c r="G161" s="91">
        <f ca="1">IF($A161="","",OFFSET(DATA!$G112,0,($D$48*5)+3))</f>
        <v>-99</v>
      </c>
      <c r="H161" s="91">
        <f ca="1">IF($A161="","",OFFSET(DATA!$G112,0,($D$48*5)+4))</f>
        <v>-99</v>
      </c>
      <c r="I161" s="91">
        <f t="shared" ca="1" si="17"/>
        <v>-99</v>
      </c>
      <c r="J161" s="91" t="str">
        <f t="shared" ca="1" si="18"/>
        <v/>
      </c>
      <c r="K161" s="91">
        <f ca="1">IF($A161="","",OFFSET(DATA!$AF112,0,($D$48*5)))</f>
        <v>-99</v>
      </c>
      <c r="L161" s="91">
        <f ca="1">IF($A161="","",OFFSET(DATA!$AF112,0,($D$48*5)+1))</f>
        <v>-99</v>
      </c>
      <c r="M161" s="91">
        <f ca="1">IF($A161="","",OFFSET(DATA!$AF112,0,($D$48*5)+2))</f>
        <v>-99</v>
      </c>
      <c r="N161" s="91">
        <f ca="1">IF($A161="","",OFFSET(DATA!$AF112,0,($D$48*5)+3))</f>
        <v>-99</v>
      </c>
      <c r="O161" s="91">
        <f ca="1">IF($A161="","",OFFSET(DATA!$AF112,0,($D$48*5)+4))</f>
        <v>-99</v>
      </c>
      <c r="P161" s="91">
        <f t="shared" ca="1" si="19"/>
        <v>-99</v>
      </c>
      <c r="Q161" s="91" t="str">
        <f t="shared" ca="1" si="20"/>
        <v/>
      </c>
      <c r="R161" s="91">
        <f>IF($A161="","",DATA!BE112)</f>
        <v>-99</v>
      </c>
      <c r="S161" s="91">
        <f>IF($A161="","",DATA!BI112)</f>
        <v>-99</v>
      </c>
      <c r="T161" s="91">
        <f t="shared" ca="1" si="21"/>
        <v>-99</v>
      </c>
      <c r="U161" s="100">
        <f t="shared" ca="1" si="22"/>
        <v>-99.009899998389997</v>
      </c>
      <c r="V161" s="113">
        <f t="shared" ca="1" si="23"/>
        <v>-99.009899999059996</v>
      </c>
      <c r="W161" s="91">
        <f t="shared" ca="1" si="24"/>
        <v>41</v>
      </c>
      <c r="Y161" s="91" t="str">
        <f ca="1">IF($W161="","",IF(OFFSET(C$53,'Intermediate Data'!$W161,0)=-98,"Unknown",IF(OFFSET(C$53,'Intermediate Data'!$W161,0)=-99,"N/A",OFFSET(C$53,'Intermediate Data'!$W161,0))))</f>
        <v>Portable electric grill</v>
      </c>
      <c r="Z161" s="91" t="str">
        <f ca="1">IF($W161="","",IF(OFFSET(D$53,'Intermediate Data'!$W161,0)=-98,"N/A",IF(OFFSET(D$53,'Intermediate Data'!$W161,0)=-99,"N/A",OFFSET(D$53,'Intermediate Data'!$W161,0))))</f>
        <v>N/A</v>
      </c>
      <c r="AA161" s="91" t="str">
        <f ca="1">IF($W161="","",IF(OFFSET(E$53,'Intermediate Data'!$W161,0)=-98,"N/A",IF(OFFSET(E$53,'Intermediate Data'!$W161,0)=-99,"N/A",OFFSET(E$53,'Intermediate Data'!$W161,0))))</f>
        <v>N/A</v>
      </c>
      <c r="AB161" s="91" t="str">
        <f ca="1">IF($W161="","",IF(OFFSET(F$53,'Intermediate Data'!$W161,0)=-98,"N/A",IF(OFFSET(F$53,'Intermediate Data'!$W161,0)=-99,"N/A",OFFSET(F$53,'Intermediate Data'!$W161,0))))</f>
        <v>N/A</v>
      </c>
      <c r="AC161" s="91" t="str">
        <f ca="1">IF($W161="","",IF(OFFSET(G$53,'Intermediate Data'!$W161,0)=-98,"N/A",IF(OFFSET(G$53,'Intermediate Data'!$W161,0)=-99,"N/A",OFFSET(G$53,'Intermediate Data'!$W161,0))))</f>
        <v>N/A</v>
      </c>
      <c r="AD161" s="91" t="str">
        <f ca="1">IF($W161="","",IF(OFFSET(H$53,'Intermediate Data'!$W161,0)=-98,"N/A",IF(OFFSET(H$53,'Intermediate Data'!$W161,0)=-99,"N/A",OFFSET(H$53,'Intermediate Data'!$W161,0))))</f>
        <v>N/A</v>
      </c>
      <c r="AE161" s="91" t="str">
        <f ca="1">IF($W161="","",IF(OFFSET(I$53,'Intermediate Data'!$W161,0)=-98,"N/A",IF(OFFSET(I$53,'Intermediate Data'!$W161,0)=-99,"N/A",OFFSET(I$53,'Intermediate Data'!$W161,0))))</f>
        <v>N/A</v>
      </c>
      <c r="AF161" s="91" t="str">
        <f ca="1">IF($W161="","",IF(OFFSET(J$53,'Intermediate Data'!$W161,0)=-98,"N/A",IF(OFFSET(J$53,'Intermediate Data'!$W161,0)=-99,"N/A",OFFSET(J$53,'Intermediate Data'!$W161,0))))</f>
        <v/>
      </c>
      <c r="AG161" s="91" t="str">
        <f ca="1">IF($W161="","",IF(OFFSET(K$53,'Intermediate Data'!$W161,0)=-98,"N/A",IF(OFFSET(K$53,'Intermediate Data'!$W161,0)=-99,"N/A",OFFSET(K$53,'Intermediate Data'!$W161,0))))</f>
        <v>N/A</v>
      </c>
      <c r="AH161" s="91" t="str">
        <f ca="1">IF($W161="","",IF(OFFSET(L$53,'Intermediate Data'!$W161,0)=-98,"N/A",IF(OFFSET(L$53,'Intermediate Data'!$W161,0)=-99,"N/A",OFFSET(L$53,'Intermediate Data'!$W161,0))))</f>
        <v>N/A</v>
      </c>
      <c r="AI161" s="91" t="str">
        <f ca="1">IF($W161="","",IF(OFFSET(M$53,'Intermediate Data'!$W161,0)=-98,"N/A",IF(OFFSET(M$53,'Intermediate Data'!$W161,0)=-99,"N/A",OFFSET(M$53,'Intermediate Data'!$W161,0))))</f>
        <v>N/A</v>
      </c>
      <c r="AJ161" s="91" t="str">
        <f ca="1">IF($W161="","",IF(OFFSET(N$53,'Intermediate Data'!$W161,0)=-98,"N/A",IF(OFFSET(N$53,'Intermediate Data'!$W161,0)=-99,"N/A",OFFSET(N$53,'Intermediate Data'!$W161,0))))</f>
        <v>N/A</v>
      </c>
      <c r="AK161" s="91" t="str">
        <f ca="1">IF($W161="","",IF(OFFSET(O$53,'Intermediate Data'!$W161,0)=-98,"N/A",IF(OFFSET(O$53,'Intermediate Data'!$W161,0)=-99,"N/A",OFFSET(O$53,'Intermediate Data'!$W161,0))))</f>
        <v>N/A</v>
      </c>
      <c r="AL161" s="91" t="str">
        <f ca="1">IF($W161="","",IF(OFFSET(P$53,'Intermediate Data'!$W161,0)=-98,"N/A",IF(OFFSET(P$53,'Intermediate Data'!$W161,0)=-99,"N/A",OFFSET(P$53,'Intermediate Data'!$W161,0))))</f>
        <v>N/A</v>
      </c>
      <c r="AM161" s="91" t="str">
        <f ca="1">IF($W161="","",IF(OFFSET(Q$53,'Intermediate Data'!$W161,0)=-98,"N/A",IF(OFFSET(Q$53,'Intermediate Data'!$W161,0)=-99,"N/A",OFFSET(Q$53,'Intermediate Data'!$W161,0))))</f>
        <v/>
      </c>
      <c r="AN161" s="91" t="str">
        <f ca="1">IF($W161="","",IF(OFFSET(R$53,'Intermediate Data'!$W161,0)=-98,"Not published",IF(OFFSET(R$53,'Intermediate Data'!$W161,0)=-99,"No spec",OFFSET(R$53,'Intermediate Data'!$W161,0))))</f>
        <v>No spec</v>
      </c>
      <c r="AO161" s="91" t="str">
        <f ca="1">IF($W161="","",IF(OFFSET(S$53,'Intermediate Data'!$W161,0)=-98,"Unknown",IF(OFFSET(S$53,'Intermediate Data'!$W161,0)=-99,"No spec",OFFSET(S$53,'Intermediate Data'!$W161,0))))</f>
        <v>No spec</v>
      </c>
      <c r="AR161" s="113" t="str">
        <f>IF(AND(DATA!$F112='Intermediate Data'!$AV$46,DATA!$E112="Tier 1"),IF(OR($AU$47=0,$AU$46=1),DATA!A112,IF(AND($AU$47=1,INDEX('Intermediate Data'!$AV$25:$AV$42,MATCH(DATA!$B112,'Intermediate Data'!$AU$25:$AU$42,0))=TRUE),DATA!A112,"")),"")</f>
        <v/>
      </c>
      <c r="AS161" s="113" t="str">
        <f>IF($AR161="","",DATA!B112)</f>
        <v/>
      </c>
      <c r="AT161" s="113" t="str">
        <f>IF(OR($AR161="",DATA!BF112=""),"",DATA!BF112)</f>
        <v/>
      </c>
      <c r="AU161" s="113" t="str">
        <f>IF(OR($AR161="",DATA!BH112=""),"",DATA!BH112)</f>
        <v/>
      </c>
      <c r="AV161" s="113" t="str">
        <f>IF(OR($AR161="",DATA!BI112=""),"",DATA!BI112)</f>
        <v/>
      </c>
      <c r="AW161" s="113" t="str">
        <f>IF(OR($AR161="",DATA!BJ112=""),"",DATA!BJ112)</f>
        <v/>
      </c>
      <c r="AX161" s="113" t="str">
        <f>IF(OR($AR161="",DATA!BK112=""),"",DATA!BK112)</f>
        <v/>
      </c>
      <c r="AY161" s="113" t="str">
        <f>IF($AR161="","",DATA!BO112)</f>
        <v/>
      </c>
      <c r="AZ161" s="113" t="str">
        <f>IF($AR161="","",DATA!BP112)</f>
        <v/>
      </c>
      <c r="BA161" s="113" t="str">
        <f>IF($AR161="","",DATA!BQ112)</f>
        <v/>
      </c>
      <c r="BB161" s="113" t="str">
        <f>IF($AR161="","",DATA!BR112)</f>
        <v/>
      </c>
      <c r="BC161" s="113" t="str">
        <f>IF($AR161="","",DATA!BS112)</f>
        <v/>
      </c>
      <c r="BD161" s="113" t="str">
        <f>IF($AR161="","",DATA!BE112)</f>
        <v/>
      </c>
      <c r="BE161" s="113" t="str">
        <f>IF($AR161="","",DATA!CD112)</f>
        <v/>
      </c>
      <c r="BF161" s="113" t="str">
        <f>IF($AR161="","",DATA!CF112)</f>
        <v/>
      </c>
      <c r="BG161" s="113" t="str">
        <f>IF($AR161="","",DATA!CG112)</f>
        <v/>
      </c>
      <c r="BH161" s="113" t="str">
        <f>IF($AR161="","",DATA!CI112)</f>
        <v/>
      </c>
      <c r="BI161" s="113" t="str">
        <f>IF($AR161="","",DATA!CK112)</f>
        <v/>
      </c>
      <c r="BJ161" s="179" t="str">
        <f>IF($AR161="","",DATA!CL112)</f>
        <v/>
      </c>
      <c r="BK161" s="179" t="str">
        <f>IF($AR161="","",DATA!CN112)</f>
        <v/>
      </c>
      <c r="BL161" s="114" t="str">
        <f t="shared" si="25"/>
        <v/>
      </c>
      <c r="BM161" s="91" t="str">
        <f t="shared" ca="1" si="29"/>
        <v/>
      </c>
      <c r="BN161" s="100" t="str">
        <f t="shared" si="26"/>
        <v/>
      </c>
      <c r="BO161" s="91" t="str">
        <f t="shared" ca="1" si="27"/>
        <v/>
      </c>
      <c r="BP161" s="91" t="str">
        <f t="shared" ca="1" si="28"/>
        <v/>
      </c>
      <c r="BR161" s="91" t="str">
        <f ca="1">IF($BP161="","",IF(OFFSET(AS$53,'Intermediate Data'!$BP161,0)=-98,"Unknown",IF(OFFSET(AS$53,'Intermediate Data'!$BP161,0)=-99,"N/A",OFFSET(AS$53,'Intermediate Data'!$BP161,0))))</f>
        <v/>
      </c>
      <c r="BS161" s="91" t="str">
        <f ca="1">IF($BP161="","",IF(OFFSET(AT$53,'Intermediate Data'!$BP161,0)=-98,"Not collected",IF(OFFSET(AT$53,'Intermediate Data'!$BP161,0)=-99,"N/A",OFFSET(AT$53,'Intermediate Data'!$BP161,0))))</f>
        <v/>
      </c>
      <c r="BT161" s="91" t="str">
        <f ca="1">IF($BP161="","",IF(OFFSET(AU$53,'Intermediate Data'!$BP161,0)=-98,"Unknown",IF(OFFSET(AU$53,'Intermediate Data'!$BP161,0)=-99,"N/A",OFFSET(AU$53,'Intermediate Data'!$BP161,0))))</f>
        <v/>
      </c>
      <c r="BU161" s="127" t="str">
        <f ca="1">IF($BP161="","",IF(OFFSET(AV$53,'Intermediate Data'!$BP161,0)=-98,"Unknown",IF(OFFSET(AV$53,'Intermediate Data'!$BP161,0)=-99,"No spec",OFFSET(AV$53,'Intermediate Data'!$BP161,0))))</f>
        <v/>
      </c>
      <c r="BV161" s="127" t="str">
        <f ca="1">IF($BP161="","",IF(OFFSET(AW$53,'Intermediate Data'!$BP161,0)=-98,"Unknown",IF(OFFSET(AW$53,'Intermediate Data'!$BP161,0)=-99,"N/A",OFFSET(AW$53,'Intermediate Data'!$BP161,0))))</f>
        <v/>
      </c>
      <c r="BW161" s="91" t="str">
        <f ca="1">IF($BP161="","",IF(OFFSET(AX$53,'Intermediate Data'!$BP161,0)=-98,"Unknown",IF(OFFSET(AX$53,'Intermediate Data'!$BP161,0)=-99,"N/A",OFFSET(AX$53,'Intermediate Data'!$BP161,0))))</f>
        <v/>
      </c>
      <c r="BX161" s="91" t="str">
        <f ca="1">IF($BP161="","",IF(OFFSET(AY$53,'Intermediate Data'!$BP161,$AU$48)=-98,"Unknown",IF(OFFSET(AY$53,'Intermediate Data'!$BP161,$AU$48)=-99,"N/A",OFFSET(AY$53,'Intermediate Data'!$BP161,$AU$48))))</f>
        <v/>
      </c>
      <c r="BY161" s="91" t="str">
        <f ca="1">IF($BP161="","",IF(OFFSET(BD$53,'Intermediate Data'!$BP161,0)=-98,"Not published",IF(OFFSET(BD$53,'Intermediate Data'!$BP161,0)=-99,"No spec",OFFSET(BD$53,'Intermediate Data'!$BP161,0))))</f>
        <v/>
      </c>
      <c r="BZ161" s="115" t="str">
        <f ca="1">IF($BP161="","",IF(OFFSET(BE$53,'Intermediate Data'!$BP161,0)=-98,"Unknown",IF(OFFSET(BE$53,'Intermediate Data'!$BP161,0)=-99,"N/A",OFFSET(BE$53,'Intermediate Data'!$BP161,0))))</f>
        <v/>
      </c>
      <c r="CA161" s="115" t="str">
        <f ca="1">IF($BP161="","",IF(OFFSET(BF$53,'Intermediate Data'!$BP161,0)=-98,"Unknown",IF(OFFSET(BF$53,'Intermediate Data'!$BP161,0)=-99,"N/A",OFFSET(BF$53,'Intermediate Data'!$BP161,0))))</f>
        <v/>
      </c>
      <c r="CB161" s="115" t="str">
        <f ca="1">IF($BP161="","",IF(OFFSET(BG$53,'Intermediate Data'!$BP161,0)=-98,"Unknown",IF(OFFSET(BG$53,'Intermediate Data'!$BP161,0)=-99,"N/A",OFFSET(BG$53,'Intermediate Data'!$BP161,0))))</f>
        <v/>
      </c>
      <c r="CC161" s="115" t="str">
        <f ca="1">IF($BP161="","",IF(OFFSET(BH$53,'Intermediate Data'!$BP161,0)=-98,"Unknown",IF(OFFSET(BH$53,'Intermediate Data'!$BP161,0)=-99,"N/A",OFFSET(BH$53,'Intermediate Data'!$BP161,0))))</f>
        <v/>
      </c>
      <c r="CD161" s="115" t="str">
        <f ca="1">IF($BP161="","",IF(OFFSET(BI$53,'Intermediate Data'!$BP161,0)=-98,"Unknown",IF(OFFSET(BI$53,'Intermediate Data'!$BP161,0)=-99,"N/A",OFFSET(BI$53,'Intermediate Data'!$BP161,0))))</f>
        <v/>
      </c>
      <c r="CE161" s="115" t="str">
        <f ca="1">IF($BP161="","",IF(OFFSET(BJ$53,'Intermediate Data'!$BP161,0)=-98,"Unknown",IF(OFFSET(BJ$53,'Intermediate Data'!$BP161,0)=-99,"N/A",OFFSET(BJ$53,'Intermediate Data'!$BP161,0))))</f>
        <v/>
      </c>
      <c r="CF161" s="115" t="str">
        <f ca="1">IF($BP161="","",IF(OFFSET(BK$53,'Intermediate Data'!$BP161,0)=-98,"Unknown",IF(OFFSET(BK$53,'Intermediate Data'!$BP161,0)=-99,"N/A",OFFSET(BK$53,'Intermediate Data'!$BP161,0))))</f>
        <v/>
      </c>
      <c r="CG161" s="115" t="str">
        <f ca="1">IF($BP161="","",IF(OFFSET(BL$53,'Intermediate Data'!$BP161,0)=-98,"Unknown",IF(OFFSET(BL$53,'Intermediate Data'!$BP161,0)=-99,"N/A",OFFSET(BL$53,'Intermediate Data'!$BP161,0))))</f>
        <v/>
      </c>
    </row>
    <row r="162" spans="1:85" x14ac:dyDescent="0.2">
      <c r="A162" s="91">
        <f>IF(DATA!F113='Intermediate Data'!$E$46,IF(OR($E$47=$C$27,$E$46=$B$4),DATA!A113,IF($G$47=DATA!D113,DATA!A113,"")),"")</f>
        <v>109</v>
      </c>
      <c r="B162" s="91">
        <f>IF($A162="","",DATA!CS113)</f>
        <v>41</v>
      </c>
      <c r="C162" s="91" t="str">
        <f>IF($A162="","",DATA!B113)</f>
        <v>Ride-on toy car</v>
      </c>
      <c r="D162" s="91">
        <f ca="1">IF($A162="","",OFFSET(DATA!$G113,0,($D$48*5)))</f>
        <v>-99</v>
      </c>
      <c r="E162" s="91">
        <f ca="1">IF($A162="","",OFFSET(DATA!$G113,0,($D$48*5)+1))</f>
        <v>-99</v>
      </c>
      <c r="F162" s="91">
        <f ca="1">IF($A162="","",OFFSET(DATA!$G113,0,($D$48*5)+2))</f>
        <v>-99</v>
      </c>
      <c r="G162" s="91">
        <f ca="1">IF($A162="","",OFFSET(DATA!$G113,0,($D$48*5)+3))</f>
        <v>-99</v>
      </c>
      <c r="H162" s="91">
        <f ca="1">IF($A162="","",OFFSET(DATA!$G113,0,($D$48*5)+4))</f>
        <v>-99</v>
      </c>
      <c r="I162" s="91">
        <f t="shared" ca="1" si="17"/>
        <v>-99</v>
      </c>
      <c r="J162" s="91" t="str">
        <f t="shared" ca="1" si="18"/>
        <v/>
      </c>
      <c r="K162" s="91">
        <f ca="1">IF($A162="","",OFFSET(DATA!$AF113,0,($D$48*5)))</f>
        <v>-99</v>
      </c>
      <c r="L162" s="91">
        <f ca="1">IF($A162="","",OFFSET(DATA!$AF113,0,($D$48*5)+1))</f>
        <v>-99</v>
      </c>
      <c r="M162" s="91">
        <f ca="1">IF($A162="","",OFFSET(DATA!$AF113,0,($D$48*5)+2))</f>
        <v>-99</v>
      </c>
      <c r="N162" s="91">
        <f ca="1">IF($A162="","",OFFSET(DATA!$AF113,0,($D$48*5)+3))</f>
        <v>-99</v>
      </c>
      <c r="O162" s="91">
        <f ca="1">IF($A162="","",OFFSET(DATA!$AF113,0,($D$48*5)+4))</f>
        <v>-99</v>
      </c>
      <c r="P162" s="91">
        <f t="shared" ca="1" si="19"/>
        <v>-99</v>
      </c>
      <c r="Q162" s="91" t="str">
        <f t="shared" ca="1" si="20"/>
        <v/>
      </c>
      <c r="R162" s="91">
        <f>IF($A162="","",DATA!BE113)</f>
        <v>-99</v>
      </c>
      <c r="S162" s="91">
        <f>IF($A162="","",DATA!BI113)</f>
        <v>-99</v>
      </c>
      <c r="T162" s="91">
        <f t="shared" ca="1" si="21"/>
        <v>-99</v>
      </c>
      <c r="U162" s="100">
        <f t="shared" ca="1" si="22"/>
        <v>-99.009899998380007</v>
      </c>
      <c r="V162" s="113">
        <f t="shared" ca="1" si="23"/>
        <v>-99.009899999070001</v>
      </c>
      <c r="W162" s="91">
        <f t="shared" ca="1" si="24"/>
        <v>40</v>
      </c>
      <c r="Y162" s="91" t="str">
        <f ca="1">IF($W162="","",IF(OFFSET(C$53,'Intermediate Data'!$W162,0)=-98,"Unknown",IF(OFFSET(C$53,'Intermediate Data'!$W162,0)=-99,"N/A",OFFSET(C$53,'Intermediate Data'!$W162,0))))</f>
        <v>Popcorn maker</v>
      </c>
      <c r="Z162" s="91" t="str">
        <f ca="1">IF($W162="","",IF(OFFSET(D$53,'Intermediate Data'!$W162,0)=-98,"N/A",IF(OFFSET(D$53,'Intermediate Data'!$W162,0)=-99,"N/A",OFFSET(D$53,'Intermediate Data'!$W162,0))))</f>
        <v>N/A</v>
      </c>
      <c r="AA162" s="91" t="str">
        <f ca="1">IF($W162="","",IF(OFFSET(E$53,'Intermediate Data'!$W162,0)=-98,"N/A",IF(OFFSET(E$53,'Intermediate Data'!$W162,0)=-99,"N/A",OFFSET(E$53,'Intermediate Data'!$W162,0))))</f>
        <v>N/A</v>
      </c>
      <c r="AB162" s="91" t="str">
        <f ca="1">IF($W162="","",IF(OFFSET(F$53,'Intermediate Data'!$W162,0)=-98,"N/A",IF(OFFSET(F$53,'Intermediate Data'!$W162,0)=-99,"N/A",OFFSET(F$53,'Intermediate Data'!$W162,0))))</f>
        <v>N/A</v>
      </c>
      <c r="AC162" s="91" t="str">
        <f ca="1">IF($W162="","",IF(OFFSET(G$53,'Intermediate Data'!$W162,0)=-98,"N/A",IF(OFFSET(G$53,'Intermediate Data'!$W162,0)=-99,"N/A",OFFSET(G$53,'Intermediate Data'!$W162,0))))</f>
        <v>N/A</v>
      </c>
      <c r="AD162" s="91" t="str">
        <f ca="1">IF($W162="","",IF(OFFSET(H$53,'Intermediate Data'!$W162,0)=-98,"N/A",IF(OFFSET(H$53,'Intermediate Data'!$W162,0)=-99,"N/A",OFFSET(H$53,'Intermediate Data'!$W162,0))))</f>
        <v>N/A</v>
      </c>
      <c r="AE162" s="91" t="str">
        <f ca="1">IF($W162="","",IF(OFFSET(I$53,'Intermediate Data'!$W162,0)=-98,"N/A",IF(OFFSET(I$53,'Intermediate Data'!$W162,0)=-99,"N/A",OFFSET(I$53,'Intermediate Data'!$W162,0))))</f>
        <v>N/A</v>
      </c>
      <c r="AF162" s="91" t="str">
        <f ca="1">IF($W162="","",IF(OFFSET(J$53,'Intermediate Data'!$W162,0)=-98,"N/A",IF(OFFSET(J$53,'Intermediate Data'!$W162,0)=-99,"N/A",OFFSET(J$53,'Intermediate Data'!$W162,0))))</f>
        <v/>
      </c>
      <c r="AG162" s="91" t="str">
        <f ca="1">IF($W162="","",IF(OFFSET(K$53,'Intermediate Data'!$W162,0)=-98,"N/A",IF(OFFSET(K$53,'Intermediate Data'!$W162,0)=-99,"N/A",OFFSET(K$53,'Intermediate Data'!$W162,0))))</f>
        <v>N/A</v>
      </c>
      <c r="AH162" s="91" t="str">
        <f ca="1">IF($W162="","",IF(OFFSET(L$53,'Intermediate Data'!$W162,0)=-98,"N/A",IF(OFFSET(L$53,'Intermediate Data'!$W162,0)=-99,"N/A",OFFSET(L$53,'Intermediate Data'!$W162,0))))</f>
        <v>N/A</v>
      </c>
      <c r="AI162" s="91" t="str">
        <f ca="1">IF($W162="","",IF(OFFSET(M$53,'Intermediate Data'!$W162,0)=-98,"N/A",IF(OFFSET(M$53,'Intermediate Data'!$W162,0)=-99,"N/A",OFFSET(M$53,'Intermediate Data'!$W162,0))))</f>
        <v>N/A</v>
      </c>
      <c r="AJ162" s="91" t="str">
        <f ca="1">IF($W162="","",IF(OFFSET(N$53,'Intermediate Data'!$W162,0)=-98,"N/A",IF(OFFSET(N$53,'Intermediate Data'!$W162,0)=-99,"N/A",OFFSET(N$53,'Intermediate Data'!$W162,0))))</f>
        <v>N/A</v>
      </c>
      <c r="AK162" s="91" t="str">
        <f ca="1">IF($W162="","",IF(OFFSET(O$53,'Intermediate Data'!$W162,0)=-98,"N/A",IF(OFFSET(O$53,'Intermediate Data'!$W162,0)=-99,"N/A",OFFSET(O$53,'Intermediate Data'!$W162,0))))</f>
        <v>N/A</v>
      </c>
      <c r="AL162" s="91" t="str">
        <f ca="1">IF($W162="","",IF(OFFSET(P$53,'Intermediate Data'!$W162,0)=-98,"N/A",IF(OFFSET(P$53,'Intermediate Data'!$W162,0)=-99,"N/A",OFFSET(P$53,'Intermediate Data'!$W162,0))))</f>
        <v>N/A</v>
      </c>
      <c r="AM162" s="91" t="str">
        <f ca="1">IF($W162="","",IF(OFFSET(Q$53,'Intermediate Data'!$W162,0)=-98,"N/A",IF(OFFSET(Q$53,'Intermediate Data'!$W162,0)=-99,"N/A",OFFSET(Q$53,'Intermediate Data'!$W162,0))))</f>
        <v/>
      </c>
      <c r="AN162" s="91" t="str">
        <f ca="1">IF($W162="","",IF(OFFSET(R$53,'Intermediate Data'!$W162,0)=-98,"Not published",IF(OFFSET(R$53,'Intermediate Data'!$W162,0)=-99,"No spec",OFFSET(R$53,'Intermediate Data'!$W162,0))))</f>
        <v>No spec</v>
      </c>
      <c r="AO162" s="91" t="str">
        <f ca="1">IF($W162="","",IF(OFFSET(S$53,'Intermediate Data'!$W162,0)=-98,"Unknown",IF(OFFSET(S$53,'Intermediate Data'!$W162,0)=-99,"No spec",OFFSET(S$53,'Intermediate Data'!$W162,0))))</f>
        <v>No spec</v>
      </c>
      <c r="AR162" s="113" t="str">
        <f>IF(AND(DATA!$F113='Intermediate Data'!$AV$46,DATA!$E113="Tier 1"),IF(OR($AU$47=0,$AU$46=1),DATA!A113,IF(AND($AU$47=1,INDEX('Intermediate Data'!$AV$25:$AV$42,MATCH(DATA!$B113,'Intermediate Data'!$AU$25:$AU$42,0))=TRUE),DATA!A113,"")),"")</f>
        <v/>
      </c>
      <c r="AS162" s="113" t="str">
        <f>IF($AR162="","",DATA!B113)</f>
        <v/>
      </c>
      <c r="AT162" s="113" t="str">
        <f>IF(OR($AR162="",DATA!BF113=""),"",DATA!BF113)</f>
        <v/>
      </c>
      <c r="AU162" s="113" t="str">
        <f>IF(OR($AR162="",DATA!BH113=""),"",DATA!BH113)</f>
        <v/>
      </c>
      <c r="AV162" s="113" t="str">
        <f>IF(OR($AR162="",DATA!BI113=""),"",DATA!BI113)</f>
        <v/>
      </c>
      <c r="AW162" s="113" t="str">
        <f>IF(OR($AR162="",DATA!BJ113=""),"",DATA!BJ113)</f>
        <v/>
      </c>
      <c r="AX162" s="113" t="str">
        <f>IF(OR($AR162="",DATA!BK113=""),"",DATA!BK113)</f>
        <v/>
      </c>
      <c r="AY162" s="113" t="str">
        <f>IF($AR162="","",DATA!BO113)</f>
        <v/>
      </c>
      <c r="AZ162" s="113" t="str">
        <f>IF($AR162="","",DATA!BP113)</f>
        <v/>
      </c>
      <c r="BA162" s="113" t="str">
        <f>IF($AR162="","",DATA!BQ113)</f>
        <v/>
      </c>
      <c r="BB162" s="113" t="str">
        <f>IF($AR162="","",DATA!BR113)</f>
        <v/>
      </c>
      <c r="BC162" s="113" t="str">
        <f>IF($AR162="","",DATA!BS113)</f>
        <v/>
      </c>
      <c r="BD162" s="113" t="str">
        <f>IF($AR162="","",DATA!BE113)</f>
        <v/>
      </c>
      <c r="BE162" s="113" t="str">
        <f>IF($AR162="","",DATA!CD113)</f>
        <v/>
      </c>
      <c r="BF162" s="113" t="str">
        <f>IF($AR162="","",DATA!CF113)</f>
        <v/>
      </c>
      <c r="BG162" s="113" t="str">
        <f>IF($AR162="","",DATA!CG113)</f>
        <v/>
      </c>
      <c r="BH162" s="113" t="str">
        <f>IF($AR162="","",DATA!CI113)</f>
        <v/>
      </c>
      <c r="BI162" s="113" t="str">
        <f>IF($AR162="","",DATA!CK113)</f>
        <v/>
      </c>
      <c r="BJ162" s="179" t="str">
        <f>IF($AR162="","",DATA!CL113)</f>
        <v/>
      </c>
      <c r="BK162" s="179" t="str">
        <f>IF($AR162="","",DATA!CN113)</f>
        <v/>
      </c>
      <c r="BL162" s="114" t="str">
        <f t="shared" si="25"/>
        <v/>
      </c>
      <c r="BM162" s="91" t="str">
        <f t="shared" ca="1" si="29"/>
        <v/>
      </c>
      <c r="BN162" s="100" t="str">
        <f t="shared" si="26"/>
        <v/>
      </c>
      <c r="BO162" s="91" t="str">
        <f t="shared" ca="1" si="27"/>
        <v/>
      </c>
      <c r="BP162" s="91" t="str">
        <f t="shared" ca="1" si="28"/>
        <v/>
      </c>
      <c r="BR162" s="91" t="str">
        <f ca="1">IF($BP162="","",IF(OFFSET(AS$53,'Intermediate Data'!$BP162,0)=-98,"Unknown",IF(OFFSET(AS$53,'Intermediate Data'!$BP162,0)=-99,"N/A",OFFSET(AS$53,'Intermediate Data'!$BP162,0))))</f>
        <v/>
      </c>
      <c r="BS162" s="91" t="str">
        <f ca="1">IF($BP162="","",IF(OFFSET(AT$53,'Intermediate Data'!$BP162,0)=-98,"Not collected",IF(OFFSET(AT$53,'Intermediate Data'!$BP162,0)=-99,"N/A",OFFSET(AT$53,'Intermediate Data'!$BP162,0))))</f>
        <v/>
      </c>
      <c r="BT162" s="91" t="str">
        <f ca="1">IF($BP162="","",IF(OFFSET(AU$53,'Intermediate Data'!$BP162,0)=-98,"Unknown",IF(OFFSET(AU$53,'Intermediate Data'!$BP162,0)=-99,"N/A",OFFSET(AU$53,'Intermediate Data'!$BP162,0))))</f>
        <v/>
      </c>
      <c r="BU162" s="127" t="str">
        <f ca="1">IF($BP162="","",IF(OFFSET(AV$53,'Intermediate Data'!$BP162,0)=-98,"Unknown",IF(OFFSET(AV$53,'Intermediate Data'!$BP162,0)=-99,"No spec",OFFSET(AV$53,'Intermediate Data'!$BP162,0))))</f>
        <v/>
      </c>
      <c r="BV162" s="127" t="str">
        <f ca="1">IF($BP162="","",IF(OFFSET(AW$53,'Intermediate Data'!$BP162,0)=-98,"Unknown",IF(OFFSET(AW$53,'Intermediate Data'!$BP162,0)=-99,"N/A",OFFSET(AW$53,'Intermediate Data'!$BP162,0))))</f>
        <v/>
      </c>
      <c r="BW162" s="91" t="str">
        <f ca="1">IF($BP162="","",IF(OFFSET(AX$53,'Intermediate Data'!$BP162,0)=-98,"Unknown",IF(OFFSET(AX$53,'Intermediate Data'!$BP162,0)=-99,"N/A",OFFSET(AX$53,'Intermediate Data'!$BP162,0))))</f>
        <v/>
      </c>
      <c r="BX162" s="91" t="str">
        <f ca="1">IF($BP162="","",IF(OFFSET(AY$53,'Intermediate Data'!$BP162,$AU$48)=-98,"Unknown",IF(OFFSET(AY$53,'Intermediate Data'!$BP162,$AU$48)=-99,"N/A",OFFSET(AY$53,'Intermediate Data'!$BP162,$AU$48))))</f>
        <v/>
      </c>
      <c r="BY162" s="91" t="str">
        <f ca="1">IF($BP162="","",IF(OFFSET(BD$53,'Intermediate Data'!$BP162,0)=-98,"Not published",IF(OFFSET(BD$53,'Intermediate Data'!$BP162,0)=-99,"No spec",OFFSET(BD$53,'Intermediate Data'!$BP162,0))))</f>
        <v/>
      </c>
      <c r="BZ162" s="115" t="str">
        <f ca="1">IF($BP162="","",IF(OFFSET(BE$53,'Intermediate Data'!$BP162,0)=-98,"Unknown",IF(OFFSET(BE$53,'Intermediate Data'!$BP162,0)=-99,"N/A",OFFSET(BE$53,'Intermediate Data'!$BP162,0))))</f>
        <v/>
      </c>
      <c r="CA162" s="115" t="str">
        <f ca="1">IF($BP162="","",IF(OFFSET(BF$53,'Intermediate Data'!$BP162,0)=-98,"Unknown",IF(OFFSET(BF$53,'Intermediate Data'!$BP162,0)=-99,"N/A",OFFSET(BF$53,'Intermediate Data'!$BP162,0))))</f>
        <v/>
      </c>
      <c r="CB162" s="115" t="str">
        <f ca="1">IF($BP162="","",IF(OFFSET(BG$53,'Intermediate Data'!$BP162,0)=-98,"Unknown",IF(OFFSET(BG$53,'Intermediate Data'!$BP162,0)=-99,"N/A",OFFSET(BG$53,'Intermediate Data'!$BP162,0))))</f>
        <v/>
      </c>
      <c r="CC162" s="115" t="str">
        <f ca="1">IF($BP162="","",IF(OFFSET(BH$53,'Intermediate Data'!$BP162,0)=-98,"Unknown",IF(OFFSET(BH$53,'Intermediate Data'!$BP162,0)=-99,"N/A",OFFSET(BH$53,'Intermediate Data'!$BP162,0))))</f>
        <v/>
      </c>
      <c r="CD162" s="115" t="str">
        <f ca="1">IF($BP162="","",IF(OFFSET(BI$53,'Intermediate Data'!$BP162,0)=-98,"Unknown",IF(OFFSET(BI$53,'Intermediate Data'!$BP162,0)=-99,"N/A",OFFSET(BI$53,'Intermediate Data'!$BP162,0))))</f>
        <v/>
      </c>
      <c r="CE162" s="115" t="str">
        <f ca="1">IF($BP162="","",IF(OFFSET(BJ$53,'Intermediate Data'!$BP162,0)=-98,"Unknown",IF(OFFSET(BJ$53,'Intermediate Data'!$BP162,0)=-99,"N/A",OFFSET(BJ$53,'Intermediate Data'!$BP162,0))))</f>
        <v/>
      </c>
      <c r="CF162" s="115" t="str">
        <f ca="1">IF($BP162="","",IF(OFFSET(BK$53,'Intermediate Data'!$BP162,0)=-98,"Unknown",IF(OFFSET(BK$53,'Intermediate Data'!$BP162,0)=-99,"N/A",OFFSET(BK$53,'Intermediate Data'!$BP162,0))))</f>
        <v/>
      </c>
      <c r="CG162" s="115" t="str">
        <f ca="1">IF($BP162="","",IF(OFFSET(BL$53,'Intermediate Data'!$BP162,0)=-98,"Unknown",IF(OFFSET(BL$53,'Intermediate Data'!$BP162,0)=-99,"N/A",OFFSET(BL$53,'Intermediate Data'!$BP162,0))))</f>
        <v/>
      </c>
    </row>
    <row r="163" spans="1:85" x14ac:dyDescent="0.2">
      <c r="A163" s="91">
        <f>IF(DATA!F114='Intermediate Data'!$E$46,IF(OR($E$47=$C$27,$E$46=$B$4),DATA!A114,IF($G$47=DATA!D114,DATA!A114,"")),"")</f>
        <v>110</v>
      </c>
      <c r="B163" s="91">
        <f>IF($A163="","",DATA!CS114)</f>
        <v>38</v>
      </c>
      <c r="C163" s="91" t="str">
        <f>IF($A163="","",DATA!B114)</f>
        <v>Sauna</v>
      </c>
      <c r="D163" s="91">
        <f ca="1">IF($A163="","",OFFSET(DATA!$G114,0,($D$48*5)))</f>
        <v>-99</v>
      </c>
      <c r="E163" s="91">
        <f ca="1">IF($A163="","",OFFSET(DATA!$G114,0,($D$48*5)+1))</f>
        <v>7.8222873142073206E-3</v>
      </c>
      <c r="F163" s="91">
        <f ca="1">IF($A163="","",OFFSET(DATA!$G114,0,($D$48*5)+2))</f>
        <v>-99</v>
      </c>
      <c r="G163" s="91">
        <f ca="1">IF($A163="","",OFFSET(DATA!$G114,0,($D$48*5)+3))</f>
        <v>8.358238643330072E-3</v>
      </c>
      <c r="H163" s="91">
        <f ca="1">IF($A163="","",OFFSET(DATA!$G114,0,($D$48*5)+4))</f>
        <v>-99</v>
      </c>
      <c r="I163" s="91">
        <f t="shared" ca="1" si="17"/>
        <v>8.358238643330072E-3</v>
      </c>
      <c r="J163" s="91" t="str">
        <f t="shared" ca="1" si="18"/>
        <v>RASS</v>
      </c>
      <c r="K163" s="91">
        <f ca="1">IF($A163="","",OFFSET(DATA!$AF114,0,($D$48*5)))</f>
        <v>-99</v>
      </c>
      <c r="L163" s="91">
        <f ca="1">IF($A163="","",OFFSET(DATA!$AF114,0,($D$48*5)+1))</f>
        <v>7.920143926447373E-3</v>
      </c>
      <c r="M163" s="91">
        <f ca="1">IF($A163="","",OFFSET(DATA!$AF114,0,($D$48*5)+2))</f>
        <v>-99</v>
      </c>
      <c r="N163" s="91">
        <f ca="1">IF($A163="","",OFFSET(DATA!$AF114,0,($D$48*5)+3))</f>
        <v>8.5905611976979934E-3</v>
      </c>
      <c r="O163" s="91">
        <f ca="1">IF($A163="","",OFFSET(DATA!$AF114,0,($D$48*5)+4))</f>
        <v>-99</v>
      </c>
      <c r="P163" s="91">
        <f t="shared" ca="1" si="19"/>
        <v>8.5905611976979934E-3</v>
      </c>
      <c r="Q163" s="91" t="str">
        <f t="shared" ca="1" si="20"/>
        <v>RASS</v>
      </c>
      <c r="R163" s="91">
        <f>IF($A163="","",DATA!BE114)</f>
        <v>-99</v>
      </c>
      <c r="S163" s="91">
        <f>IF($A163="","",DATA!BI114)</f>
        <v>-99</v>
      </c>
      <c r="T163" s="91">
        <f t="shared" ca="1" si="21"/>
        <v>8.358238643330072E-3</v>
      </c>
      <c r="U163" s="100">
        <f t="shared" ca="1" si="22"/>
        <v>3.4086507680273219E-3</v>
      </c>
      <c r="V163" s="113">
        <f t="shared" ca="1" si="23"/>
        <v>-99.009899999080005</v>
      </c>
      <c r="W163" s="91">
        <f t="shared" ca="1" si="24"/>
        <v>39</v>
      </c>
      <c r="Y163" s="91" t="str">
        <f ca="1">IF($W163="","",IF(OFFSET(C$53,'Intermediate Data'!$W163,0)=-98,"Unknown",IF(OFFSET(C$53,'Intermediate Data'!$W163,0)=-99,"N/A",OFFSET(C$53,'Intermediate Data'!$W163,0))))</f>
        <v>Knife sharpener</v>
      </c>
      <c r="Z163" s="91" t="str">
        <f ca="1">IF($W163="","",IF(OFFSET(D$53,'Intermediate Data'!$W163,0)=-98,"N/A",IF(OFFSET(D$53,'Intermediate Data'!$W163,0)=-99,"N/A",OFFSET(D$53,'Intermediate Data'!$W163,0))))</f>
        <v>N/A</v>
      </c>
      <c r="AA163" s="91" t="str">
        <f ca="1">IF($W163="","",IF(OFFSET(E$53,'Intermediate Data'!$W163,0)=-98,"N/A",IF(OFFSET(E$53,'Intermediate Data'!$W163,0)=-99,"N/A",OFFSET(E$53,'Intermediate Data'!$W163,0))))</f>
        <v>N/A</v>
      </c>
      <c r="AB163" s="91" t="str">
        <f ca="1">IF($W163="","",IF(OFFSET(F$53,'Intermediate Data'!$W163,0)=-98,"N/A",IF(OFFSET(F$53,'Intermediate Data'!$W163,0)=-99,"N/A",OFFSET(F$53,'Intermediate Data'!$W163,0))))</f>
        <v>N/A</v>
      </c>
      <c r="AC163" s="91" t="str">
        <f ca="1">IF($W163="","",IF(OFFSET(G$53,'Intermediate Data'!$W163,0)=-98,"N/A",IF(OFFSET(G$53,'Intermediate Data'!$W163,0)=-99,"N/A",OFFSET(G$53,'Intermediate Data'!$W163,0))))</f>
        <v>N/A</v>
      </c>
      <c r="AD163" s="91" t="str">
        <f ca="1">IF($W163="","",IF(OFFSET(H$53,'Intermediate Data'!$W163,0)=-98,"N/A",IF(OFFSET(H$53,'Intermediate Data'!$W163,0)=-99,"N/A",OFFSET(H$53,'Intermediate Data'!$W163,0))))</f>
        <v>N/A</v>
      </c>
      <c r="AE163" s="91" t="str">
        <f ca="1">IF($W163="","",IF(OFFSET(I$53,'Intermediate Data'!$W163,0)=-98,"N/A",IF(OFFSET(I$53,'Intermediate Data'!$W163,0)=-99,"N/A",OFFSET(I$53,'Intermediate Data'!$W163,0))))</f>
        <v>N/A</v>
      </c>
      <c r="AF163" s="91" t="str">
        <f ca="1">IF($W163="","",IF(OFFSET(J$53,'Intermediate Data'!$W163,0)=-98,"N/A",IF(OFFSET(J$53,'Intermediate Data'!$W163,0)=-99,"N/A",OFFSET(J$53,'Intermediate Data'!$W163,0))))</f>
        <v/>
      </c>
      <c r="AG163" s="91" t="str">
        <f ca="1">IF($W163="","",IF(OFFSET(K$53,'Intermediate Data'!$W163,0)=-98,"N/A",IF(OFFSET(K$53,'Intermediate Data'!$W163,0)=-99,"N/A",OFFSET(K$53,'Intermediate Data'!$W163,0))))</f>
        <v>N/A</v>
      </c>
      <c r="AH163" s="91" t="str">
        <f ca="1">IF($W163="","",IF(OFFSET(L$53,'Intermediate Data'!$W163,0)=-98,"N/A",IF(OFFSET(L$53,'Intermediate Data'!$W163,0)=-99,"N/A",OFFSET(L$53,'Intermediate Data'!$W163,0))))</f>
        <v>N/A</v>
      </c>
      <c r="AI163" s="91" t="str">
        <f ca="1">IF($W163="","",IF(OFFSET(M$53,'Intermediate Data'!$W163,0)=-98,"N/A",IF(OFFSET(M$53,'Intermediate Data'!$W163,0)=-99,"N/A",OFFSET(M$53,'Intermediate Data'!$W163,0))))</f>
        <v>N/A</v>
      </c>
      <c r="AJ163" s="91" t="str">
        <f ca="1">IF($W163="","",IF(OFFSET(N$53,'Intermediate Data'!$W163,0)=-98,"N/A",IF(OFFSET(N$53,'Intermediate Data'!$W163,0)=-99,"N/A",OFFSET(N$53,'Intermediate Data'!$W163,0))))</f>
        <v>N/A</v>
      </c>
      <c r="AK163" s="91" t="str">
        <f ca="1">IF($W163="","",IF(OFFSET(O$53,'Intermediate Data'!$W163,0)=-98,"N/A",IF(OFFSET(O$53,'Intermediate Data'!$W163,0)=-99,"N/A",OFFSET(O$53,'Intermediate Data'!$W163,0))))</f>
        <v>N/A</v>
      </c>
      <c r="AL163" s="91" t="str">
        <f ca="1">IF($W163="","",IF(OFFSET(P$53,'Intermediate Data'!$W163,0)=-98,"N/A",IF(OFFSET(P$53,'Intermediate Data'!$W163,0)=-99,"N/A",OFFSET(P$53,'Intermediate Data'!$W163,0))))</f>
        <v>N/A</v>
      </c>
      <c r="AM163" s="91" t="str">
        <f ca="1">IF($W163="","",IF(OFFSET(Q$53,'Intermediate Data'!$W163,0)=-98,"N/A",IF(OFFSET(Q$53,'Intermediate Data'!$W163,0)=-99,"N/A",OFFSET(Q$53,'Intermediate Data'!$W163,0))))</f>
        <v/>
      </c>
      <c r="AN163" s="91" t="str">
        <f ca="1">IF($W163="","",IF(OFFSET(R$53,'Intermediate Data'!$W163,0)=-98,"Not published",IF(OFFSET(R$53,'Intermediate Data'!$W163,0)=-99,"No spec",OFFSET(R$53,'Intermediate Data'!$W163,0))))</f>
        <v>No spec</v>
      </c>
      <c r="AO163" s="91" t="str">
        <f ca="1">IF($W163="","",IF(OFFSET(S$53,'Intermediate Data'!$W163,0)=-98,"Unknown",IF(OFFSET(S$53,'Intermediate Data'!$W163,0)=-99,"No spec",OFFSET(S$53,'Intermediate Data'!$W163,0))))</f>
        <v>No spec</v>
      </c>
      <c r="AR163" s="113" t="str">
        <f>IF(AND(DATA!$F114='Intermediate Data'!$AV$46,DATA!$E114="Tier 1"),IF(OR($AU$47=0,$AU$46=1),DATA!A114,IF(AND($AU$47=1,INDEX('Intermediate Data'!$AV$25:$AV$42,MATCH(DATA!$B114,'Intermediate Data'!$AU$25:$AU$42,0))=TRUE),DATA!A114,"")),"")</f>
        <v/>
      </c>
      <c r="AS163" s="113" t="str">
        <f>IF($AR163="","",DATA!B114)</f>
        <v/>
      </c>
      <c r="AT163" s="113" t="str">
        <f>IF(OR($AR163="",DATA!BF114=""),"",DATA!BF114)</f>
        <v/>
      </c>
      <c r="AU163" s="113" t="str">
        <f>IF(OR($AR163="",DATA!BH114=""),"",DATA!BH114)</f>
        <v/>
      </c>
      <c r="AV163" s="113" t="str">
        <f>IF(OR($AR163="",DATA!BI114=""),"",DATA!BI114)</f>
        <v/>
      </c>
      <c r="AW163" s="113" t="str">
        <f>IF(OR($AR163="",DATA!BJ114=""),"",DATA!BJ114)</f>
        <v/>
      </c>
      <c r="AX163" s="113" t="str">
        <f>IF(OR($AR163="",DATA!BK114=""),"",DATA!BK114)</f>
        <v/>
      </c>
      <c r="AY163" s="113" t="str">
        <f>IF($AR163="","",DATA!BO114)</f>
        <v/>
      </c>
      <c r="AZ163" s="113" t="str">
        <f>IF($AR163="","",DATA!BP114)</f>
        <v/>
      </c>
      <c r="BA163" s="113" t="str">
        <f>IF($AR163="","",DATA!BQ114)</f>
        <v/>
      </c>
      <c r="BB163" s="113" t="str">
        <f>IF($AR163="","",DATA!BR114)</f>
        <v/>
      </c>
      <c r="BC163" s="113" t="str">
        <f>IF($AR163="","",DATA!BS114)</f>
        <v/>
      </c>
      <c r="BD163" s="113" t="str">
        <f>IF($AR163="","",DATA!BE114)</f>
        <v/>
      </c>
      <c r="BE163" s="113" t="str">
        <f>IF($AR163="","",DATA!CD114)</f>
        <v/>
      </c>
      <c r="BF163" s="113" t="str">
        <f>IF($AR163="","",DATA!CF114)</f>
        <v/>
      </c>
      <c r="BG163" s="113" t="str">
        <f>IF($AR163="","",DATA!CG114)</f>
        <v/>
      </c>
      <c r="BH163" s="113" t="str">
        <f>IF($AR163="","",DATA!CI114)</f>
        <v/>
      </c>
      <c r="BI163" s="113" t="str">
        <f>IF($AR163="","",DATA!CK114)</f>
        <v/>
      </c>
      <c r="BJ163" s="179" t="str">
        <f>IF($AR163="","",DATA!CL114)</f>
        <v/>
      </c>
      <c r="BK163" s="179" t="str">
        <f>IF($AR163="","",DATA!CN114)</f>
        <v/>
      </c>
      <c r="BL163" s="114" t="str">
        <f t="shared" si="25"/>
        <v/>
      </c>
      <c r="BM163" s="91" t="str">
        <f t="shared" ca="1" si="29"/>
        <v/>
      </c>
      <c r="BN163" s="100" t="str">
        <f t="shared" si="26"/>
        <v/>
      </c>
      <c r="BO163" s="91" t="str">
        <f t="shared" ca="1" si="27"/>
        <v/>
      </c>
      <c r="BP163" s="91" t="str">
        <f t="shared" ca="1" si="28"/>
        <v/>
      </c>
      <c r="BR163" s="91" t="str">
        <f ca="1">IF($BP163="","",IF(OFFSET(AS$53,'Intermediate Data'!$BP163,0)=-98,"Unknown",IF(OFFSET(AS$53,'Intermediate Data'!$BP163,0)=-99,"N/A",OFFSET(AS$53,'Intermediate Data'!$BP163,0))))</f>
        <v/>
      </c>
      <c r="BS163" s="91" t="str">
        <f ca="1">IF($BP163="","",IF(OFFSET(AT$53,'Intermediate Data'!$BP163,0)=-98,"Not collected",IF(OFFSET(AT$53,'Intermediate Data'!$BP163,0)=-99,"N/A",OFFSET(AT$53,'Intermediate Data'!$BP163,0))))</f>
        <v/>
      </c>
      <c r="BT163" s="91" t="str">
        <f ca="1">IF($BP163="","",IF(OFFSET(AU$53,'Intermediate Data'!$BP163,0)=-98,"Unknown",IF(OFFSET(AU$53,'Intermediate Data'!$BP163,0)=-99,"N/A",OFFSET(AU$53,'Intermediate Data'!$BP163,0))))</f>
        <v/>
      </c>
      <c r="BU163" s="127" t="str">
        <f ca="1">IF($BP163="","",IF(OFFSET(AV$53,'Intermediate Data'!$BP163,0)=-98,"Unknown",IF(OFFSET(AV$53,'Intermediate Data'!$BP163,0)=-99,"No spec",OFFSET(AV$53,'Intermediate Data'!$BP163,0))))</f>
        <v/>
      </c>
      <c r="BV163" s="127" t="str">
        <f ca="1">IF($BP163="","",IF(OFFSET(AW$53,'Intermediate Data'!$BP163,0)=-98,"Unknown",IF(OFFSET(AW$53,'Intermediate Data'!$BP163,0)=-99,"N/A",OFFSET(AW$53,'Intermediate Data'!$BP163,0))))</f>
        <v/>
      </c>
      <c r="BW163" s="91" t="str">
        <f ca="1">IF($BP163="","",IF(OFFSET(AX$53,'Intermediate Data'!$BP163,0)=-98,"Unknown",IF(OFFSET(AX$53,'Intermediate Data'!$BP163,0)=-99,"N/A",OFFSET(AX$53,'Intermediate Data'!$BP163,0))))</f>
        <v/>
      </c>
      <c r="BX163" s="91" t="str">
        <f ca="1">IF($BP163="","",IF(OFFSET(AY$53,'Intermediate Data'!$BP163,$AU$48)=-98,"Unknown",IF(OFFSET(AY$53,'Intermediate Data'!$BP163,$AU$48)=-99,"N/A",OFFSET(AY$53,'Intermediate Data'!$BP163,$AU$48))))</f>
        <v/>
      </c>
      <c r="BY163" s="91" t="str">
        <f ca="1">IF($BP163="","",IF(OFFSET(BD$53,'Intermediate Data'!$BP163,0)=-98,"Not published",IF(OFFSET(BD$53,'Intermediate Data'!$BP163,0)=-99,"No spec",OFFSET(BD$53,'Intermediate Data'!$BP163,0))))</f>
        <v/>
      </c>
      <c r="BZ163" s="115" t="str">
        <f ca="1">IF($BP163="","",IF(OFFSET(BE$53,'Intermediate Data'!$BP163,0)=-98,"Unknown",IF(OFFSET(BE$53,'Intermediate Data'!$BP163,0)=-99,"N/A",OFFSET(BE$53,'Intermediate Data'!$BP163,0))))</f>
        <v/>
      </c>
      <c r="CA163" s="115" t="str">
        <f ca="1">IF($BP163="","",IF(OFFSET(BF$53,'Intermediate Data'!$BP163,0)=-98,"Unknown",IF(OFFSET(BF$53,'Intermediate Data'!$BP163,0)=-99,"N/A",OFFSET(BF$53,'Intermediate Data'!$BP163,0))))</f>
        <v/>
      </c>
      <c r="CB163" s="115" t="str">
        <f ca="1">IF($BP163="","",IF(OFFSET(BG$53,'Intermediate Data'!$BP163,0)=-98,"Unknown",IF(OFFSET(BG$53,'Intermediate Data'!$BP163,0)=-99,"N/A",OFFSET(BG$53,'Intermediate Data'!$BP163,0))))</f>
        <v/>
      </c>
      <c r="CC163" s="115" t="str">
        <f ca="1">IF($BP163="","",IF(OFFSET(BH$53,'Intermediate Data'!$BP163,0)=-98,"Unknown",IF(OFFSET(BH$53,'Intermediate Data'!$BP163,0)=-99,"N/A",OFFSET(BH$53,'Intermediate Data'!$BP163,0))))</f>
        <v/>
      </c>
      <c r="CD163" s="115" t="str">
        <f ca="1">IF($BP163="","",IF(OFFSET(BI$53,'Intermediate Data'!$BP163,0)=-98,"Unknown",IF(OFFSET(BI$53,'Intermediate Data'!$BP163,0)=-99,"N/A",OFFSET(BI$53,'Intermediate Data'!$BP163,0))))</f>
        <v/>
      </c>
      <c r="CE163" s="115" t="str">
        <f ca="1">IF($BP163="","",IF(OFFSET(BJ$53,'Intermediate Data'!$BP163,0)=-98,"Unknown",IF(OFFSET(BJ$53,'Intermediate Data'!$BP163,0)=-99,"N/A",OFFSET(BJ$53,'Intermediate Data'!$BP163,0))))</f>
        <v/>
      </c>
      <c r="CF163" s="115" t="str">
        <f ca="1">IF($BP163="","",IF(OFFSET(BK$53,'Intermediate Data'!$BP163,0)=-98,"Unknown",IF(OFFSET(BK$53,'Intermediate Data'!$BP163,0)=-99,"N/A",OFFSET(BK$53,'Intermediate Data'!$BP163,0))))</f>
        <v/>
      </c>
      <c r="CG163" s="115" t="str">
        <f ca="1">IF($BP163="","",IF(OFFSET(BL$53,'Intermediate Data'!$BP163,0)=-98,"Unknown",IF(OFFSET(BL$53,'Intermediate Data'!$BP163,0)=-99,"N/A",OFFSET(BL$53,'Intermediate Data'!$BP163,0))))</f>
        <v/>
      </c>
    </row>
    <row r="164" spans="1:85" x14ac:dyDescent="0.2">
      <c r="A164" s="91">
        <f>IF(DATA!F115='Intermediate Data'!$E$46,IF(OR($E$47=$C$27,$E$46=$B$4),DATA!A115,IF($G$47=DATA!D115,DATA!A115,"")),"")</f>
        <v>111</v>
      </c>
      <c r="B164" s="91">
        <f>IF($A164="","",DATA!CS115)</f>
        <v>3</v>
      </c>
      <c r="C164" s="91" t="str">
        <f>IF($A164="","",DATA!B115)</f>
        <v>Waterbed heater</v>
      </c>
      <c r="D164" s="91">
        <f ca="1">IF($A164="","",OFFSET(DATA!$G115,0,($D$48*5)))</f>
        <v>-99</v>
      </c>
      <c r="E164" s="91">
        <f ca="1">IF($A164="","",OFFSET(DATA!$G115,0,($D$48*5)+1))</f>
        <v>1.6462975021171413E-2</v>
      </c>
      <c r="F164" s="91">
        <f ca="1">IF($A164="","",OFFSET(DATA!$G115,0,($D$48*5)+2))</f>
        <v>-99</v>
      </c>
      <c r="G164" s="91">
        <f ca="1">IF($A164="","",OFFSET(DATA!$G115,0,($D$48*5)+3))</f>
        <v>-99</v>
      </c>
      <c r="H164" s="91">
        <f ca="1">IF($A164="","",OFFSET(DATA!$G115,0,($D$48*5)+4))</f>
        <v>-99</v>
      </c>
      <c r="I164" s="91">
        <f t="shared" ca="1" si="17"/>
        <v>1.6462975021171413E-2</v>
      </c>
      <c r="J164" s="91" t="str">
        <f t="shared" ca="1" si="18"/>
        <v>RASS</v>
      </c>
      <c r="K164" s="91">
        <f ca="1">IF($A164="","",OFFSET(DATA!$AF115,0,($D$48*5)))</f>
        <v>-99</v>
      </c>
      <c r="L164" s="91">
        <f ca="1">IF($A164="","",OFFSET(DATA!$AF115,0,($D$48*5)+1))</f>
        <v>1.8311989128922661E-2</v>
      </c>
      <c r="M164" s="91">
        <f ca="1">IF($A164="","",OFFSET(DATA!$AF115,0,($D$48*5)+2))</f>
        <v>-99</v>
      </c>
      <c r="N164" s="91">
        <f ca="1">IF($A164="","",OFFSET(DATA!$AF115,0,($D$48*5)+3))</f>
        <v>-99</v>
      </c>
      <c r="O164" s="91">
        <f ca="1">IF($A164="","",OFFSET(DATA!$AF115,0,($D$48*5)+4))</f>
        <v>-99</v>
      </c>
      <c r="P164" s="91">
        <f t="shared" ca="1" si="19"/>
        <v>1.8311989128922661E-2</v>
      </c>
      <c r="Q164" s="91" t="str">
        <f t="shared" ca="1" si="20"/>
        <v>RASS</v>
      </c>
      <c r="R164" s="91">
        <f>IF($A164="","",DATA!BE115)</f>
        <v>-99</v>
      </c>
      <c r="S164" s="91">
        <f>IF($A164="","",DATA!BI115)</f>
        <v>-99</v>
      </c>
      <c r="T164" s="91">
        <f t="shared" ca="1" si="21"/>
        <v>1.6462975021171413E-2</v>
      </c>
      <c r="U164" s="100">
        <f t="shared" ca="1" si="22"/>
        <v>9.5334890405631249E-3</v>
      </c>
      <c r="V164" s="113">
        <f t="shared" ca="1" si="23"/>
        <v>-99.009899999089996</v>
      </c>
      <c r="W164" s="91">
        <f t="shared" ca="1" si="24"/>
        <v>38</v>
      </c>
      <c r="Y164" s="91" t="str">
        <f ca="1">IF($W164="","",IF(OFFSET(C$53,'Intermediate Data'!$W164,0)=-98,"Unknown",IF(OFFSET(C$53,'Intermediate Data'!$W164,0)=-99,"N/A",OFFSET(C$53,'Intermediate Data'!$W164,0))))</f>
        <v>Food processing</v>
      </c>
      <c r="Z164" s="91" t="str">
        <f ca="1">IF($W164="","",IF(OFFSET(D$53,'Intermediate Data'!$W164,0)=-98,"N/A",IF(OFFSET(D$53,'Intermediate Data'!$W164,0)=-99,"N/A",OFFSET(D$53,'Intermediate Data'!$W164,0))))</f>
        <v>N/A</v>
      </c>
      <c r="AA164" s="91" t="str">
        <f ca="1">IF($W164="","",IF(OFFSET(E$53,'Intermediate Data'!$W164,0)=-98,"N/A",IF(OFFSET(E$53,'Intermediate Data'!$W164,0)=-99,"N/A",OFFSET(E$53,'Intermediate Data'!$W164,0))))</f>
        <v>N/A</v>
      </c>
      <c r="AB164" s="91" t="str">
        <f ca="1">IF($W164="","",IF(OFFSET(F$53,'Intermediate Data'!$W164,0)=-98,"N/A",IF(OFFSET(F$53,'Intermediate Data'!$W164,0)=-99,"N/A",OFFSET(F$53,'Intermediate Data'!$W164,0))))</f>
        <v>N/A</v>
      </c>
      <c r="AC164" s="91" t="str">
        <f ca="1">IF($W164="","",IF(OFFSET(G$53,'Intermediate Data'!$W164,0)=-98,"N/A",IF(OFFSET(G$53,'Intermediate Data'!$W164,0)=-99,"N/A",OFFSET(G$53,'Intermediate Data'!$W164,0))))</f>
        <v>N/A</v>
      </c>
      <c r="AD164" s="91" t="str">
        <f ca="1">IF($W164="","",IF(OFFSET(H$53,'Intermediate Data'!$W164,0)=-98,"N/A",IF(OFFSET(H$53,'Intermediate Data'!$W164,0)=-99,"N/A",OFFSET(H$53,'Intermediate Data'!$W164,0))))</f>
        <v>N/A</v>
      </c>
      <c r="AE164" s="91" t="str">
        <f ca="1">IF($W164="","",IF(OFFSET(I$53,'Intermediate Data'!$W164,0)=-98,"N/A",IF(OFFSET(I$53,'Intermediate Data'!$W164,0)=-99,"N/A",OFFSET(I$53,'Intermediate Data'!$W164,0))))</f>
        <v>N/A</v>
      </c>
      <c r="AF164" s="91" t="str">
        <f ca="1">IF($W164="","",IF(OFFSET(J$53,'Intermediate Data'!$W164,0)=-98,"N/A",IF(OFFSET(J$53,'Intermediate Data'!$W164,0)=-99,"N/A",OFFSET(J$53,'Intermediate Data'!$W164,0))))</f>
        <v/>
      </c>
      <c r="AG164" s="91" t="str">
        <f ca="1">IF($W164="","",IF(OFFSET(K$53,'Intermediate Data'!$W164,0)=-98,"N/A",IF(OFFSET(K$53,'Intermediate Data'!$W164,0)=-99,"N/A",OFFSET(K$53,'Intermediate Data'!$W164,0))))</f>
        <v>N/A</v>
      </c>
      <c r="AH164" s="91" t="str">
        <f ca="1">IF($W164="","",IF(OFFSET(L$53,'Intermediate Data'!$W164,0)=-98,"N/A",IF(OFFSET(L$53,'Intermediate Data'!$W164,0)=-99,"N/A",OFFSET(L$53,'Intermediate Data'!$W164,0))))</f>
        <v>N/A</v>
      </c>
      <c r="AI164" s="91" t="str">
        <f ca="1">IF($W164="","",IF(OFFSET(M$53,'Intermediate Data'!$W164,0)=-98,"N/A",IF(OFFSET(M$53,'Intermediate Data'!$W164,0)=-99,"N/A",OFFSET(M$53,'Intermediate Data'!$W164,0))))</f>
        <v>N/A</v>
      </c>
      <c r="AJ164" s="91" t="str">
        <f ca="1">IF($W164="","",IF(OFFSET(N$53,'Intermediate Data'!$W164,0)=-98,"N/A",IF(OFFSET(N$53,'Intermediate Data'!$W164,0)=-99,"N/A",OFFSET(N$53,'Intermediate Data'!$W164,0))))</f>
        <v>N/A</v>
      </c>
      <c r="AK164" s="91" t="str">
        <f ca="1">IF($W164="","",IF(OFFSET(O$53,'Intermediate Data'!$W164,0)=-98,"N/A",IF(OFFSET(O$53,'Intermediate Data'!$W164,0)=-99,"N/A",OFFSET(O$53,'Intermediate Data'!$W164,0))))</f>
        <v>N/A</v>
      </c>
      <c r="AL164" s="91" t="str">
        <f ca="1">IF($W164="","",IF(OFFSET(P$53,'Intermediate Data'!$W164,0)=-98,"N/A",IF(OFFSET(P$53,'Intermediate Data'!$W164,0)=-99,"N/A",OFFSET(P$53,'Intermediate Data'!$W164,0))))</f>
        <v>N/A</v>
      </c>
      <c r="AM164" s="91" t="str">
        <f ca="1">IF($W164="","",IF(OFFSET(Q$53,'Intermediate Data'!$W164,0)=-98,"N/A",IF(OFFSET(Q$53,'Intermediate Data'!$W164,0)=-99,"N/A",OFFSET(Q$53,'Intermediate Data'!$W164,0))))</f>
        <v/>
      </c>
      <c r="AN164" s="91" t="str">
        <f ca="1">IF($W164="","",IF(OFFSET(R$53,'Intermediate Data'!$W164,0)=-98,"Not published",IF(OFFSET(R$53,'Intermediate Data'!$W164,0)=-99,"No spec",OFFSET(R$53,'Intermediate Data'!$W164,0))))</f>
        <v>No spec</v>
      </c>
      <c r="AO164" s="91" t="str">
        <f ca="1">IF($W164="","",IF(OFFSET(S$53,'Intermediate Data'!$W164,0)=-98,"Unknown",IF(OFFSET(S$53,'Intermediate Data'!$W164,0)=-99,"No spec",OFFSET(S$53,'Intermediate Data'!$W164,0))))</f>
        <v>No spec</v>
      </c>
      <c r="AR164" s="113" t="str">
        <f>IF(AND(DATA!$F115='Intermediate Data'!$AV$46,DATA!$E115="Tier 1"),IF(OR($AU$47=0,$AU$46=1),DATA!A115,IF(AND($AU$47=1,INDEX('Intermediate Data'!$AV$25:$AV$42,MATCH(DATA!$B115,'Intermediate Data'!$AU$25:$AU$42,0))=TRUE),DATA!A115,"")),"")</f>
        <v/>
      </c>
      <c r="AS164" s="113" t="str">
        <f>IF($AR164="","",DATA!B115)</f>
        <v/>
      </c>
      <c r="AT164" s="113" t="str">
        <f>IF(OR($AR164="",DATA!BF115=""),"",DATA!BF115)</f>
        <v/>
      </c>
      <c r="AU164" s="113" t="str">
        <f>IF(OR($AR164="",DATA!BH115=""),"",DATA!BH115)</f>
        <v/>
      </c>
      <c r="AV164" s="113" t="str">
        <f>IF(OR($AR164="",DATA!BI115=""),"",DATA!BI115)</f>
        <v/>
      </c>
      <c r="AW164" s="113" t="str">
        <f>IF(OR($AR164="",DATA!BJ115=""),"",DATA!BJ115)</f>
        <v/>
      </c>
      <c r="AX164" s="113" t="str">
        <f>IF(OR($AR164="",DATA!BK115=""),"",DATA!BK115)</f>
        <v/>
      </c>
      <c r="AY164" s="113" t="str">
        <f>IF($AR164="","",DATA!BO115)</f>
        <v/>
      </c>
      <c r="AZ164" s="113" t="str">
        <f>IF($AR164="","",DATA!BP115)</f>
        <v/>
      </c>
      <c r="BA164" s="113" t="str">
        <f>IF($AR164="","",DATA!BQ115)</f>
        <v/>
      </c>
      <c r="BB164" s="113" t="str">
        <f>IF($AR164="","",DATA!BR115)</f>
        <v/>
      </c>
      <c r="BC164" s="113" t="str">
        <f>IF($AR164="","",DATA!BS115)</f>
        <v/>
      </c>
      <c r="BD164" s="113" t="str">
        <f>IF($AR164="","",DATA!BE115)</f>
        <v/>
      </c>
      <c r="BE164" s="113" t="str">
        <f>IF($AR164="","",DATA!CD115)</f>
        <v/>
      </c>
      <c r="BF164" s="113" t="str">
        <f>IF($AR164="","",DATA!CF115)</f>
        <v/>
      </c>
      <c r="BG164" s="113" t="str">
        <f>IF($AR164="","",DATA!CG115)</f>
        <v/>
      </c>
      <c r="BH164" s="113" t="str">
        <f>IF($AR164="","",DATA!CI115)</f>
        <v/>
      </c>
      <c r="BI164" s="113" t="str">
        <f>IF($AR164="","",DATA!CK115)</f>
        <v/>
      </c>
      <c r="BJ164" s="179" t="str">
        <f>IF($AR164="","",DATA!CL115)</f>
        <v/>
      </c>
      <c r="BK164" s="179" t="str">
        <f>IF($AR164="","",DATA!CN115)</f>
        <v/>
      </c>
      <c r="BL164" s="114" t="str">
        <f t="shared" si="25"/>
        <v/>
      </c>
      <c r="BM164" s="91" t="str">
        <f t="shared" ca="1" si="29"/>
        <v/>
      </c>
      <c r="BN164" s="100" t="str">
        <f t="shared" si="26"/>
        <v/>
      </c>
      <c r="BO164" s="91" t="str">
        <f t="shared" ca="1" si="27"/>
        <v/>
      </c>
      <c r="BP164" s="91" t="str">
        <f t="shared" ca="1" si="28"/>
        <v/>
      </c>
      <c r="BR164" s="91" t="str">
        <f ca="1">IF($BP164="","",IF(OFFSET(AS$53,'Intermediate Data'!$BP164,0)=-98,"Unknown",IF(OFFSET(AS$53,'Intermediate Data'!$BP164,0)=-99,"N/A",OFFSET(AS$53,'Intermediate Data'!$BP164,0))))</f>
        <v/>
      </c>
      <c r="BS164" s="91" t="str">
        <f ca="1">IF($BP164="","",IF(OFFSET(AT$53,'Intermediate Data'!$BP164,0)=-98,"Not collected",IF(OFFSET(AT$53,'Intermediate Data'!$BP164,0)=-99,"N/A",OFFSET(AT$53,'Intermediate Data'!$BP164,0))))</f>
        <v/>
      </c>
      <c r="BT164" s="91" t="str">
        <f ca="1">IF($BP164="","",IF(OFFSET(AU$53,'Intermediate Data'!$BP164,0)=-98,"Unknown",IF(OFFSET(AU$53,'Intermediate Data'!$BP164,0)=-99,"N/A",OFFSET(AU$53,'Intermediate Data'!$BP164,0))))</f>
        <v/>
      </c>
      <c r="BU164" s="127" t="str">
        <f ca="1">IF($BP164="","",IF(OFFSET(AV$53,'Intermediate Data'!$BP164,0)=-98,"Unknown",IF(OFFSET(AV$53,'Intermediate Data'!$BP164,0)=-99,"No spec",OFFSET(AV$53,'Intermediate Data'!$BP164,0))))</f>
        <v/>
      </c>
      <c r="BV164" s="127" t="str">
        <f ca="1">IF($BP164="","",IF(OFFSET(AW$53,'Intermediate Data'!$BP164,0)=-98,"Unknown",IF(OFFSET(AW$53,'Intermediate Data'!$BP164,0)=-99,"N/A",OFFSET(AW$53,'Intermediate Data'!$BP164,0))))</f>
        <v/>
      </c>
      <c r="BW164" s="91" t="str">
        <f ca="1">IF($BP164="","",IF(OFFSET(AX$53,'Intermediate Data'!$BP164,0)=-98,"Unknown",IF(OFFSET(AX$53,'Intermediate Data'!$BP164,0)=-99,"N/A",OFFSET(AX$53,'Intermediate Data'!$BP164,0))))</f>
        <v/>
      </c>
      <c r="BX164" s="91" t="str">
        <f ca="1">IF($BP164="","",IF(OFFSET(AY$53,'Intermediate Data'!$BP164,$AU$48)=-98,"Unknown",IF(OFFSET(AY$53,'Intermediate Data'!$BP164,$AU$48)=-99,"N/A",OFFSET(AY$53,'Intermediate Data'!$BP164,$AU$48))))</f>
        <v/>
      </c>
      <c r="BY164" s="91" t="str">
        <f ca="1">IF($BP164="","",IF(OFFSET(BD$53,'Intermediate Data'!$BP164,0)=-98,"Not published",IF(OFFSET(BD$53,'Intermediate Data'!$BP164,0)=-99,"No spec",OFFSET(BD$53,'Intermediate Data'!$BP164,0))))</f>
        <v/>
      </c>
      <c r="BZ164" s="115" t="str">
        <f ca="1">IF($BP164="","",IF(OFFSET(BE$53,'Intermediate Data'!$BP164,0)=-98,"Unknown",IF(OFFSET(BE$53,'Intermediate Data'!$BP164,0)=-99,"N/A",OFFSET(BE$53,'Intermediate Data'!$BP164,0))))</f>
        <v/>
      </c>
      <c r="CA164" s="115" t="str">
        <f ca="1">IF($BP164="","",IF(OFFSET(BF$53,'Intermediate Data'!$BP164,0)=-98,"Unknown",IF(OFFSET(BF$53,'Intermediate Data'!$BP164,0)=-99,"N/A",OFFSET(BF$53,'Intermediate Data'!$BP164,0))))</f>
        <v/>
      </c>
      <c r="CB164" s="115" t="str">
        <f ca="1">IF($BP164="","",IF(OFFSET(BG$53,'Intermediate Data'!$BP164,0)=-98,"Unknown",IF(OFFSET(BG$53,'Intermediate Data'!$BP164,0)=-99,"N/A",OFFSET(BG$53,'Intermediate Data'!$BP164,0))))</f>
        <v/>
      </c>
      <c r="CC164" s="115" t="str">
        <f ca="1">IF($BP164="","",IF(OFFSET(BH$53,'Intermediate Data'!$BP164,0)=-98,"Unknown",IF(OFFSET(BH$53,'Intermediate Data'!$BP164,0)=-99,"N/A",OFFSET(BH$53,'Intermediate Data'!$BP164,0))))</f>
        <v/>
      </c>
      <c r="CD164" s="115" t="str">
        <f ca="1">IF($BP164="","",IF(OFFSET(BI$53,'Intermediate Data'!$BP164,0)=-98,"Unknown",IF(OFFSET(BI$53,'Intermediate Data'!$BP164,0)=-99,"N/A",OFFSET(BI$53,'Intermediate Data'!$BP164,0))))</f>
        <v/>
      </c>
      <c r="CE164" s="115" t="str">
        <f ca="1">IF($BP164="","",IF(OFFSET(BJ$53,'Intermediate Data'!$BP164,0)=-98,"Unknown",IF(OFFSET(BJ$53,'Intermediate Data'!$BP164,0)=-99,"N/A",OFFSET(BJ$53,'Intermediate Data'!$BP164,0))))</f>
        <v/>
      </c>
      <c r="CF164" s="115" t="str">
        <f ca="1">IF($BP164="","",IF(OFFSET(BK$53,'Intermediate Data'!$BP164,0)=-98,"Unknown",IF(OFFSET(BK$53,'Intermediate Data'!$BP164,0)=-99,"N/A",OFFSET(BK$53,'Intermediate Data'!$BP164,0))))</f>
        <v/>
      </c>
      <c r="CG164" s="115" t="str">
        <f ca="1">IF($BP164="","",IF(OFFSET(BL$53,'Intermediate Data'!$BP164,0)=-98,"Unknown",IF(OFFSET(BL$53,'Intermediate Data'!$BP164,0)=-99,"N/A",OFFSET(BL$53,'Intermediate Data'!$BP164,0))))</f>
        <v/>
      </c>
    </row>
    <row r="165" spans="1:85" x14ac:dyDescent="0.2">
      <c r="A165" s="91">
        <f>IF(DATA!F116='Intermediate Data'!$E$46,IF(OR($E$47=$C$27,$E$46=$B$4),DATA!A116,IF($G$47=DATA!D116,DATA!A116,"")),"")</f>
        <v>112</v>
      </c>
      <c r="B165" s="91">
        <f>IF($A165="","",DATA!CS116)</f>
        <v>111</v>
      </c>
      <c r="C165" s="91" t="str">
        <f>IF($A165="","",DATA!B116)</f>
        <v>Curling iron</v>
      </c>
      <c r="D165" s="91">
        <f ca="1">IF($A165="","",OFFSET(DATA!$G116,0,($D$48*5)))</f>
        <v>-99</v>
      </c>
      <c r="E165" s="91">
        <f ca="1">IF($A165="","",OFFSET(DATA!$G116,0,($D$48*5)+1))</f>
        <v>-99</v>
      </c>
      <c r="F165" s="91">
        <f ca="1">IF($A165="","",OFFSET(DATA!$G116,0,($D$48*5)+2))</f>
        <v>-99</v>
      </c>
      <c r="G165" s="91">
        <f ca="1">IF($A165="","",OFFSET(DATA!$G116,0,($D$48*5)+3))</f>
        <v>-99</v>
      </c>
      <c r="H165" s="91">
        <f ca="1">IF($A165="","",OFFSET(DATA!$G116,0,($D$48*5)+4))</f>
        <v>-99</v>
      </c>
      <c r="I165" s="91">
        <f t="shared" ca="1" si="17"/>
        <v>-99</v>
      </c>
      <c r="J165" s="91" t="str">
        <f t="shared" ca="1" si="18"/>
        <v/>
      </c>
      <c r="K165" s="91">
        <f ca="1">IF($A165="","",OFFSET(DATA!$AF116,0,($D$48*5)))</f>
        <v>-99</v>
      </c>
      <c r="L165" s="91">
        <f ca="1">IF($A165="","",OFFSET(DATA!$AF116,0,($D$48*5)+1))</f>
        <v>-99</v>
      </c>
      <c r="M165" s="91">
        <f ca="1">IF($A165="","",OFFSET(DATA!$AF116,0,($D$48*5)+2))</f>
        <v>-99</v>
      </c>
      <c r="N165" s="91">
        <f ca="1">IF($A165="","",OFFSET(DATA!$AF116,0,($D$48*5)+3))</f>
        <v>-99</v>
      </c>
      <c r="O165" s="91">
        <f ca="1">IF($A165="","",OFFSET(DATA!$AF116,0,($D$48*5)+4))</f>
        <v>-99</v>
      </c>
      <c r="P165" s="91">
        <f t="shared" ca="1" si="19"/>
        <v>-99</v>
      </c>
      <c r="Q165" s="91" t="str">
        <f t="shared" ca="1" si="20"/>
        <v/>
      </c>
      <c r="R165" s="91">
        <f>IF($A165="","",DATA!BE116)</f>
        <v>-99</v>
      </c>
      <c r="S165" s="91">
        <f>IF($A165="","",DATA!BI116)</f>
        <v>-99</v>
      </c>
      <c r="T165" s="91">
        <f t="shared" ca="1" si="21"/>
        <v>-99</v>
      </c>
      <c r="U165" s="100">
        <f t="shared" ca="1" si="22"/>
        <v>-99.009899998350008</v>
      </c>
      <c r="V165" s="113">
        <f t="shared" ca="1" si="23"/>
        <v>-99.0098999991</v>
      </c>
      <c r="W165" s="91">
        <f t="shared" ca="1" si="24"/>
        <v>37</v>
      </c>
      <c r="Y165" s="91" t="str">
        <f ca="1">IF($W165="","",IF(OFFSET(C$53,'Intermediate Data'!$W165,0)=-98,"Unknown",IF(OFFSET(C$53,'Intermediate Data'!$W165,0)=-99,"N/A",OFFSET(C$53,'Intermediate Data'!$W165,0))))</f>
        <v>Espresso machine</v>
      </c>
      <c r="Z165" s="91" t="str">
        <f ca="1">IF($W165="","",IF(OFFSET(D$53,'Intermediate Data'!$W165,0)=-98,"N/A",IF(OFFSET(D$53,'Intermediate Data'!$W165,0)=-99,"N/A",OFFSET(D$53,'Intermediate Data'!$W165,0))))</f>
        <v>N/A</v>
      </c>
      <c r="AA165" s="91" t="str">
        <f ca="1">IF($W165="","",IF(OFFSET(E$53,'Intermediate Data'!$W165,0)=-98,"N/A",IF(OFFSET(E$53,'Intermediate Data'!$W165,0)=-99,"N/A",OFFSET(E$53,'Intermediate Data'!$W165,0))))</f>
        <v>N/A</v>
      </c>
      <c r="AB165" s="91" t="str">
        <f ca="1">IF($W165="","",IF(OFFSET(F$53,'Intermediate Data'!$W165,0)=-98,"N/A",IF(OFFSET(F$53,'Intermediate Data'!$W165,0)=-99,"N/A",OFFSET(F$53,'Intermediate Data'!$W165,0))))</f>
        <v>N/A</v>
      </c>
      <c r="AC165" s="91" t="str">
        <f ca="1">IF($W165="","",IF(OFFSET(G$53,'Intermediate Data'!$W165,0)=-98,"N/A",IF(OFFSET(G$53,'Intermediate Data'!$W165,0)=-99,"N/A",OFFSET(G$53,'Intermediate Data'!$W165,0))))</f>
        <v>N/A</v>
      </c>
      <c r="AD165" s="91" t="str">
        <f ca="1">IF($W165="","",IF(OFFSET(H$53,'Intermediate Data'!$W165,0)=-98,"N/A",IF(OFFSET(H$53,'Intermediate Data'!$W165,0)=-99,"N/A",OFFSET(H$53,'Intermediate Data'!$W165,0))))</f>
        <v>N/A</v>
      </c>
      <c r="AE165" s="91" t="str">
        <f ca="1">IF($W165="","",IF(OFFSET(I$53,'Intermediate Data'!$W165,0)=-98,"N/A",IF(OFFSET(I$53,'Intermediate Data'!$W165,0)=-99,"N/A",OFFSET(I$53,'Intermediate Data'!$W165,0))))</f>
        <v>N/A</v>
      </c>
      <c r="AF165" s="91" t="str">
        <f ca="1">IF($W165="","",IF(OFFSET(J$53,'Intermediate Data'!$W165,0)=-98,"N/A",IF(OFFSET(J$53,'Intermediate Data'!$W165,0)=-99,"N/A",OFFSET(J$53,'Intermediate Data'!$W165,0))))</f>
        <v/>
      </c>
      <c r="AG165" s="91" t="str">
        <f ca="1">IF($W165="","",IF(OFFSET(K$53,'Intermediate Data'!$W165,0)=-98,"N/A",IF(OFFSET(K$53,'Intermediate Data'!$W165,0)=-99,"N/A",OFFSET(K$53,'Intermediate Data'!$W165,0))))</f>
        <v>N/A</v>
      </c>
      <c r="AH165" s="91" t="str">
        <f ca="1">IF($W165="","",IF(OFFSET(L$53,'Intermediate Data'!$W165,0)=-98,"N/A",IF(OFFSET(L$53,'Intermediate Data'!$W165,0)=-99,"N/A",OFFSET(L$53,'Intermediate Data'!$W165,0))))</f>
        <v>N/A</v>
      </c>
      <c r="AI165" s="91" t="str">
        <f ca="1">IF($W165="","",IF(OFFSET(M$53,'Intermediate Data'!$W165,0)=-98,"N/A",IF(OFFSET(M$53,'Intermediate Data'!$W165,0)=-99,"N/A",OFFSET(M$53,'Intermediate Data'!$W165,0))))</f>
        <v>N/A</v>
      </c>
      <c r="AJ165" s="91" t="str">
        <f ca="1">IF($W165="","",IF(OFFSET(N$53,'Intermediate Data'!$W165,0)=-98,"N/A",IF(OFFSET(N$53,'Intermediate Data'!$W165,0)=-99,"N/A",OFFSET(N$53,'Intermediate Data'!$W165,0))))</f>
        <v>N/A</v>
      </c>
      <c r="AK165" s="91" t="str">
        <f ca="1">IF($W165="","",IF(OFFSET(O$53,'Intermediate Data'!$W165,0)=-98,"N/A",IF(OFFSET(O$53,'Intermediate Data'!$W165,0)=-99,"N/A",OFFSET(O$53,'Intermediate Data'!$W165,0))))</f>
        <v>N/A</v>
      </c>
      <c r="AL165" s="91" t="str">
        <f ca="1">IF($W165="","",IF(OFFSET(P$53,'Intermediate Data'!$W165,0)=-98,"N/A",IF(OFFSET(P$53,'Intermediate Data'!$W165,0)=-99,"N/A",OFFSET(P$53,'Intermediate Data'!$W165,0))))</f>
        <v>N/A</v>
      </c>
      <c r="AM165" s="91" t="str">
        <f ca="1">IF($W165="","",IF(OFFSET(Q$53,'Intermediate Data'!$W165,0)=-98,"N/A",IF(OFFSET(Q$53,'Intermediate Data'!$W165,0)=-99,"N/A",OFFSET(Q$53,'Intermediate Data'!$W165,0))))</f>
        <v/>
      </c>
      <c r="AN165" s="91" t="str">
        <f ca="1">IF($W165="","",IF(OFFSET(R$53,'Intermediate Data'!$W165,0)=-98,"Not published",IF(OFFSET(R$53,'Intermediate Data'!$W165,0)=-99,"No spec",OFFSET(R$53,'Intermediate Data'!$W165,0))))</f>
        <v>No spec</v>
      </c>
      <c r="AO165" s="91" t="str">
        <f ca="1">IF($W165="","",IF(OFFSET(S$53,'Intermediate Data'!$W165,0)=-98,"Unknown",IF(OFFSET(S$53,'Intermediate Data'!$W165,0)=-99,"No spec",OFFSET(S$53,'Intermediate Data'!$W165,0))))</f>
        <v>No spec</v>
      </c>
      <c r="AR165" s="113" t="str">
        <f>IF(AND(DATA!$F116='Intermediate Data'!$AV$46,DATA!$E116="Tier 1"),IF(OR($AU$47=0,$AU$46=1),DATA!A116,IF(AND($AU$47=1,INDEX('Intermediate Data'!$AV$25:$AV$42,MATCH(DATA!$B116,'Intermediate Data'!$AU$25:$AU$42,0))=TRUE),DATA!A116,"")),"")</f>
        <v/>
      </c>
      <c r="AS165" s="113" t="str">
        <f>IF($AR165="","",DATA!B116)</f>
        <v/>
      </c>
      <c r="AT165" s="113" t="str">
        <f>IF(OR($AR165="",DATA!BF116=""),"",DATA!BF116)</f>
        <v/>
      </c>
      <c r="AU165" s="113" t="str">
        <f>IF(OR($AR165="",DATA!BH116=""),"",DATA!BH116)</f>
        <v/>
      </c>
      <c r="AV165" s="113" t="str">
        <f>IF(OR($AR165="",DATA!BI116=""),"",DATA!BI116)</f>
        <v/>
      </c>
      <c r="AW165" s="113" t="str">
        <f>IF(OR($AR165="",DATA!BJ116=""),"",DATA!BJ116)</f>
        <v/>
      </c>
      <c r="AX165" s="113" t="str">
        <f>IF(OR($AR165="",DATA!BK116=""),"",DATA!BK116)</f>
        <v/>
      </c>
      <c r="AY165" s="113" t="str">
        <f>IF($AR165="","",DATA!BO116)</f>
        <v/>
      </c>
      <c r="AZ165" s="113" t="str">
        <f>IF($AR165="","",DATA!BP116)</f>
        <v/>
      </c>
      <c r="BA165" s="113" t="str">
        <f>IF($AR165="","",DATA!BQ116)</f>
        <v/>
      </c>
      <c r="BB165" s="113" t="str">
        <f>IF($AR165="","",DATA!BR116)</f>
        <v/>
      </c>
      <c r="BC165" s="113" t="str">
        <f>IF($AR165="","",DATA!BS116)</f>
        <v/>
      </c>
      <c r="BD165" s="113" t="str">
        <f>IF($AR165="","",DATA!BE116)</f>
        <v/>
      </c>
      <c r="BE165" s="113" t="str">
        <f>IF($AR165="","",DATA!CD116)</f>
        <v/>
      </c>
      <c r="BF165" s="113" t="str">
        <f>IF($AR165="","",DATA!CF116)</f>
        <v/>
      </c>
      <c r="BG165" s="113" t="str">
        <f>IF($AR165="","",DATA!CG116)</f>
        <v/>
      </c>
      <c r="BH165" s="113" t="str">
        <f>IF($AR165="","",DATA!CI116)</f>
        <v/>
      </c>
      <c r="BI165" s="113" t="str">
        <f>IF($AR165="","",DATA!CK116)</f>
        <v/>
      </c>
      <c r="BJ165" s="179" t="str">
        <f>IF($AR165="","",DATA!CL116)</f>
        <v/>
      </c>
      <c r="BK165" s="179" t="str">
        <f>IF($AR165="","",DATA!CN116)</f>
        <v/>
      </c>
      <c r="BL165" s="114" t="str">
        <f t="shared" si="25"/>
        <v/>
      </c>
      <c r="BM165" s="91" t="str">
        <f t="shared" ca="1" si="29"/>
        <v/>
      </c>
      <c r="BN165" s="100" t="str">
        <f t="shared" si="26"/>
        <v/>
      </c>
      <c r="BO165" s="91" t="str">
        <f t="shared" ca="1" si="27"/>
        <v/>
      </c>
      <c r="BP165" s="91" t="str">
        <f t="shared" ca="1" si="28"/>
        <v/>
      </c>
      <c r="BR165" s="91" t="str">
        <f ca="1">IF($BP165="","",IF(OFFSET(AS$53,'Intermediate Data'!$BP165,0)=-98,"Unknown",IF(OFFSET(AS$53,'Intermediate Data'!$BP165,0)=-99,"N/A",OFFSET(AS$53,'Intermediate Data'!$BP165,0))))</f>
        <v/>
      </c>
      <c r="BS165" s="91" t="str">
        <f ca="1">IF($BP165="","",IF(OFFSET(AT$53,'Intermediate Data'!$BP165,0)=-98,"Not collected",IF(OFFSET(AT$53,'Intermediate Data'!$BP165,0)=-99,"N/A",OFFSET(AT$53,'Intermediate Data'!$BP165,0))))</f>
        <v/>
      </c>
      <c r="BT165" s="91" t="str">
        <f ca="1">IF($BP165="","",IF(OFFSET(AU$53,'Intermediate Data'!$BP165,0)=-98,"Unknown",IF(OFFSET(AU$53,'Intermediate Data'!$BP165,0)=-99,"N/A",OFFSET(AU$53,'Intermediate Data'!$BP165,0))))</f>
        <v/>
      </c>
      <c r="BU165" s="127" t="str">
        <f ca="1">IF($BP165="","",IF(OFFSET(AV$53,'Intermediate Data'!$BP165,0)=-98,"Unknown",IF(OFFSET(AV$53,'Intermediate Data'!$BP165,0)=-99,"No spec",OFFSET(AV$53,'Intermediate Data'!$BP165,0))))</f>
        <v/>
      </c>
      <c r="BV165" s="127" t="str">
        <f ca="1">IF($BP165="","",IF(OFFSET(AW$53,'Intermediate Data'!$BP165,0)=-98,"Unknown",IF(OFFSET(AW$53,'Intermediate Data'!$BP165,0)=-99,"N/A",OFFSET(AW$53,'Intermediate Data'!$BP165,0))))</f>
        <v/>
      </c>
      <c r="BW165" s="91" t="str">
        <f ca="1">IF($BP165="","",IF(OFFSET(AX$53,'Intermediate Data'!$BP165,0)=-98,"Unknown",IF(OFFSET(AX$53,'Intermediate Data'!$BP165,0)=-99,"N/A",OFFSET(AX$53,'Intermediate Data'!$BP165,0))))</f>
        <v/>
      </c>
      <c r="BX165" s="91" t="str">
        <f ca="1">IF($BP165="","",IF(OFFSET(AY$53,'Intermediate Data'!$BP165,$AU$48)=-98,"Unknown",IF(OFFSET(AY$53,'Intermediate Data'!$BP165,$AU$48)=-99,"N/A",OFFSET(AY$53,'Intermediate Data'!$BP165,$AU$48))))</f>
        <v/>
      </c>
      <c r="BY165" s="91" t="str">
        <f ca="1">IF($BP165="","",IF(OFFSET(BD$53,'Intermediate Data'!$BP165,0)=-98,"Not published",IF(OFFSET(BD$53,'Intermediate Data'!$BP165,0)=-99,"No spec",OFFSET(BD$53,'Intermediate Data'!$BP165,0))))</f>
        <v/>
      </c>
      <c r="BZ165" s="115" t="str">
        <f ca="1">IF($BP165="","",IF(OFFSET(BE$53,'Intermediate Data'!$BP165,0)=-98,"Unknown",IF(OFFSET(BE$53,'Intermediate Data'!$BP165,0)=-99,"N/A",OFFSET(BE$53,'Intermediate Data'!$BP165,0))))</f>
        <v/>
      </c>
      <c r="CA165" s="115" t="str">
        <f ca="1">IF($BP165="","",IF(OFFSET(BF$53,'Intermediate Data'!$BP165,0)=-98,"Unknown",IF(OFFSET(BF$53,'Intermediate Data'!$BP165,0)=-99,"N/A",OFFSET(BF$53,'Intermediate Data'!$BP165,0))))</f>
        <v/>
      </c>
      <c r="CB165" s="115" t="str">
        <f ca="1">IF($BP165="","",IF(OFFSET(BG$53,'Intermediate Data'!$BP165,0)=-98,"Unknown",IF(OFFSET(BG$53,'Intermediate Data'!$BP165,0)=-99,"N/A",OFFSET(BG$53,'Intermediate Data'!$BP165,0))))</f>
        <v/>
      </c>
      <c r="CC165" s="115" t="str">
        <f ca="1">IF($BP165="","",IF(OFFSET(BH$53,'Intermediate Data'!$BP165,0)=-98,"Unknown",IF(OFFSET(BH$53,'Intermediate Data'!$BP165,0)=-99,"N/A",OFFSET(BH$53,'Intermediate Data'!$BP165,0))))</f>
        <v/>
      </c>
      <c r="CD165" s="115" t="str">
        <f ca="1">IF($BP165="","",IF(OFFSET(BI$53,'Intermediate Data'!$BP165,0)=-98,"Unknown",IF(OFFSET(BI$53,'Intermediate Data'!$BP165,0)=-99,"N/A",OFFSET(BI$53,'Intermediate Data'!$BP165,0))))</f>
        <v/>
      </c>
      <c r="CE165" s="115" t="str">
        <f ca="1">IF($BP165="","",IF(OFFSET(BJ$53,'Intermediate Data'!$BP165,0)=-98,"Unknown",IF(OFFSET(BJ$53,'Intermediate Data'!$BP165,0)=-99,"N/A",OFFSET(BJ$53,'Intermediate Data'!$BP165,0))))</f>
        <v/>
      </c>
      <c r="CF165" s="115" t="str">
        <f ca="1">IF($BP165="","",IF(OFFSET(BK$53,'Intermediate Data'!$BP165,0)=-98,"Unknown",IF(OFFSET(BK$53,'Intermediate Data'!$BP165,0)=-99,"N/A",OFFSET(BK$53,'Intermediate Data'!$BP165,0))))</f>
        <v/>
      </c>
      <c r="CG165" s="115" t="str">
        <f ca="1">IF($BP165="","",IF(OFFSET(BL$53,'Intermediate Data'!$BP165,0)=-98,"Unknown",IF(OFFSET(BL$53,'Intermediate Data'!$BP165,0)=-99,"N/A",OFFSET(BL$53,'Intermediate Data'!$BP165,0))))</f>
        <v/>
      </c>
    </row>
    <row r="166" spans="1:85" x14ac:dyDescent="0.2">
      <c r="A166" s="91">
        <f>IF(DATA!F117='Intermediate Data'!$E$46,IF(OR($E$47=$C$27,$E$46=$B$4),DATA!A117,IF($G$47=DATA!D117,DATA!A117,"")),"")</f>
        <v>113</v>
      </c>
      <c r="B166" s="91">
        <f>IF($A166="","",DATA!CS117)</f>
        <v>83</v>
      </c>
      <c r="C166" s="91" t="str">
        <f>IF($A166="","",DATA!B117)</f>
        <v>Hair dryer - Blow dryer</v>
      </c>
      <c r="D166" s="91">
        <f ca="1">IF($A166="","",OFFSET(DATA!$G117,0,($D$48*5)))</f>
        <v>-99</v>
      </c>
      <c r="E166" s="91">
        <f ca="1">IF($A166="","",OFFSET(DATA!$G117,0,($D$48*5)+1))</f>
        <v>-99</v>
      </c>
      <c r="F166" s="91">
        <f ca="1">IF($A166="","",OFFSET(DATA!$G117,0,($D$48*5)+2))</f>
        <v>-99</v>
      </c>
      <c r="G166" s="91">
        <f ca="1">IF($A166="","",OFFSET(DATA!$G117,0,($D$48*5)+3))</f>
        <v>-99</v>
      </c>
      <c r="H166" s="91">
        <f ca="1">IF($A166="","",OFFSET(DATA!$G117,0,($D$48*5)+4))</f>
        <v>-99</v>
      </c>
      <c r="I166" s="91">
        <f t="shared" ca="1" si="17"/>
        <v>-99</v>
      </c>
      <c r="J166" s="91" t="str">
        <f t="shared" ca="1" si="18"/>
        <v/>
      </c>
      <c r="K166" s="91">
        <f ca="1">IF($A166="","",OFFSET(DATA!$AF117,0,($D$48*5)))</f>
        <v>-99</v>
      </c>
      <c r="L166" s="91">
        <f ca="1">IF($A166="","",OFFSET(DATA!$AF117,0,($D$48*5)+1))</f>
        <v>-99</v>
      </c>
      <c r="M166" s="91">
        <f ca="1">IF($A166="","",OFFSET(DATA!$AF117,0,($D$48*5)+2))</f>
        <v>-99</v>
      </c>
      <c r="N166" s="91">
        <f ca="1">IF($A166="","",OFFSET(DATA!$AF117,0,($D$48*5)+3))</f>
        <v>-99</v>
      </c>
      <c r="O166" s="91">
        <f ca="1">IF($A166="","",OFFSET(DATA!$AF117,0,($D$48*5)+4))</f>
        <v>-99</v>
      </c>
      <c r="P166" s="91">
        <f t="shared" ca="1" si="19"/>
        <v>-99</v>
      </c>
      <c r="Q166" s="91" t="str">
        <f t="shared" ca="1" si="20"/>
        <v/>
      </c>
      <c r="R166" s="91">
        <f>IF($A166="","",DATA!BE117)</f>
        <v>-99</v>
      </c>
      <c r="S166" s="91">
        <f>IF($A166="","",DATA!BI117)</f>
        <v>-99</v>
      </c>
      <c r="T166" s="91">
        <f t="shared" ca="1" si="21"/>
        <v>-99</v>
      </c>
      <c r="U166" s="100">
        <f t="shared" ca="1" si="22"/>
        <v>-99.009899998340003</v>
      </c>
      <c r="V166" s="113">
        <f t="shared" ca="1" si="23"/>
        <v>-99.009899999110004</v>
      </c>
      <c r="W166" s="91">
        <f t="shared" ca="1" si="24"/>
        <v>36</v>
      </c>
      <c r="Y166" s="91" t="str">
        <f ca="1">IF($W166="","",IF(OFFSET(C$53,'Intermediate Data'!$W166,0)=-98,"Unknown",IF(OFFSET(C$53,'Intermediate Data'!$W166,0)=-99,"N/A",OFFSET(C$53,'Intermediate Data'!$W166,0))))</f>
        <v>Electric warmer/serving tray</v>
      </c>
      <c r="Z166" s="91" t="str">
        <f ca="1">IF($W166="","",IF(OFFSET(D$53,'Intermediate Data'!$W166,0)=-98,"N/A",IF(OFFSET(D$53,'Intermediate Data'!$W166,0)=-99,"N/A",OFFSET(D$53,'Intermediate Data'!$W166,0))))</f>
        <v>N/A</v>
      </c>
      <c r="AA166" s="91" t="str">
        <f ca="1">IF($W166="","",IF(OFFSET(E$53,'Intermediate Data'!$W166,0)=-98,"N/A",IF(OFFSET(E$53,'Intermediate Data'!$W166,0)=-99,"N/A",OFFSET(E$53,'Intermediate Data'!$W166,0))))</f>
        <v>N/A</v>
      </c>
      <c r="AB166" s="91" t="str">
        <f ca="1">IF($W166="","",IF(OFFSET(F$53,'Intermediate Data'!$W166,0)=-98,"N/A",IF(OFFSET(F$53,'Intermediate Data'!$W166,0)=-99,"N/A",OFFSET(F$53,'Intermediate Data'!$W166,0))))</f>
        <v>N/A</v>
      </c>
      <c r="AC166" s="91" t="str">
        <f ca="1">IF($W166="","",IF(OFFSET(G$53,'Intermediate Data'!$W166,0)=-98,"N/A",IF(OFFSET(G$53,'Intermediate Data'!$W166,0)=-99,"N/A",OFFSET(G$53,'Intermediate Data'!$W166,0))))</f>
        <v>N/A</v>
      </c>
      <c r="AD166" s="91" t="str">
        <f ca="1">IF($W166="","",IF(OFFSET(H$53,'Intermediate Data'!$W166,0)=-98,"N/A",IF(OFFSET(H$53,'Intermediate Data'!$W166,0)=-99,"N/A",OFFSET(H$53,'Intermediate Data'!$W166,0))))</f>
        <v>N/A</v>
      </c>
      <c r="AE166" s="91" t="str">
        <f ca="1">IF($W166="","",IF(OFFSET(I$53,'Intermediate Data'!$W166,0)=-98,"N/A",IF(OFFSET(I$53,'Intermediate Data'!$W166,0)=-99,"N/A",OFFSET(I$53,'Intermediate Data'!$W166,0))))</f>
        <v>N/A</v>
      </c>
      <c r="AF166" s="91" t="str">
        <f ca="1">IF($W166="","",IF(OFFSET(J$53,'Intermediate Data'!$W166,0)=-98,"N/A",IF(OFFSET(J$53,'Intermediate Data'!$W166,0)=-99,"N/A",OFFSET(J$53,'Intermediate Data'!$W166,0))))</f>
        <v/>
      </c>
      <c r="AG166" s="91" t="str">
        <f ca="1">IF($W166="","",IF(OFFSET(K$53,'Intermediate Data'!$W166,0)=-98,"N/A",IF(OFFSET(K$53,'Intermediate Data'!$W166,0)=-99,"N/A",OFFSET(K$53,'Intermediate Data'!$W166,0))))</f>
        <v>N/A</v>
      </c>
      <c r="AH166" s="91" t="str">
        <f ca="1">IF($W166="","",IF(OFFSET(L$53,'Intermediate Data'!$W166,0)=-98,"N/A",IF(OFFSET(L$53,'Intermediate Data'!$W166,0)=-99,"N/A",OFFSET(L$53,'Intermediate Data'!$W166,0))))</f>
        <v>N/A</v>
      </c>
      <c r="AI166" s="91" t="str">
        <f ca="1">IF($W166="","",IF(OFFSET(M$53,'Intermediate Data'!$W166,0)=-98,"N/A",IF(OFFSET(M$53,'Intermediate Data'!$W166,0)=-99,"N/A",OFFSET(M$53,'Intermediate Data'!$W166,0))))</f>
        <v>N/A</v>
      </c>
      <c r="AJ166" s="91" t="str">
        <f ca="1">IF($W166="","",IF(OFFSET(N$53,'Intermediate Data'!$W166,0)=-98,"N/A",IF(OFFSET(N$53,'Intermediate Data'!$W166,0)=-99,"N/A",OFFSET(N$53,'Intermediate Data'!$W166,0))))</f>
        <v>N/A</v>
      </c>
      <c r="AK166" s="91" t="str">
        <f ca="1">IF($W166="","",IF(OFFSET(O$53,'Intermediate Data'!$W166,0)=-98,"N/A",IF(OFFSET(O$53,'Intermediate Data'!$W166,0)=-99,"N/A",OFFSET(O$53,'Intermediate Data'!$W166,0))))</f>
        <v>N/A</v>
      </c>
      <c r="AL166" s="91" t="str">
        <f ca="1">IF($W166="","",IF(OFFSET(P$53,'Intermediate Data'!$W166,0)=-98,"N/A",IF(OFFSET(P$53,'Intermediate Data'!$W166,0)=-99,"N/A",OFFSET(P$53,'Intermediate Data'!$W166,0))))</f>
        <v>N/A</v>
      </c>
      <c r="AM166" s="91" t="str">
        <f ca="1">IF($W166="","",IF(OFFSET(Q$53,'Intermediate Data'!$W166,0)=-98,"N/A",IF(OFFSET(Q$53,'Intermediate Data'!$W166,0)=-99,"N/A",OFFSET(Q$53,'Intermediate Data'!$W166,0))))</f>
        <v/>
      </c>
      <c r="AN166" s="91" t="str">
        <f ca="1">IF($W166="","",IF(OFFSET(R$53,'Intermediate Data'!$W166,0)=-98,"Not published",IF(OFFSET(R$53,'Intermediate Data'!$W166,0)=-99,"No spec",OFFSET(R$53,'Intermediate Data'!$W166,0))))</f>
        <v>No spec</v>
      </c>
      <c r="AO166" s="91" t="str">
        <f ca="1">IF($W166="","",IF(OFFSET(S$53,'Intermediate Data'!$W166,0)=-98,"Unknown",IF(OFFSET(S$53,'Intermediate Data'!$W166,0)=-99,"No spec",OFFSET(S$53,'Intermediate Data'!$W166,0))))</f>
        <v>No spec</v>
      </c>
      <c r="AR166" s="113" t="str">
        <f>IF(AND(DATA!$F117='Intermediate Data'!$AV$46,DATA!$E117="Tier 1"),IF(OR($AU$47=0,$AU$46=1),DATA!A117,IF(AND($AU$47=1,INDEX('Intermediate Data'!$AV$25:$AV$42,MATCH(DATA!$B117,'Intermediate Data'!$AU$25:$AU$42,0))=TRUE),DATA!A117,"")),"")</f>
        <v/>
      </c>
      <c r="AS166" s="113" t="str">
        <f>IF($AR166="","",DATA!B117)</f>
        <v/>
      </c>
      <c r="AT166" s="113" t="str">
        <f>IF(OR($AR166="",DATA!BF117=""),"",DATA!BF117)</f>
        <v/>
      </c>
      <c r="AU166" s="113" t="str">
        <f>IF(OR($AR166="",DATA!BH117=""),"",DATA!BH117)</f>
        <v/>
      </c>
      <c r="AV166" s="113" t="str">
        <f>IF(OR($AR166="",DATA!BI117=""),"",DATA!BI117)</f>
        <v/>
      </c>
      <c r="AW166" s="113" t="str">
        <f>IF(OR($AR166="",DATA!BJ117=""),"",DATA!BJ117)</f>
        <v/>
      </c>
      <c r="AX166" s="113" t="str">
        <f>IF(OR($AR166="",DATA!BK117=""),"",DATA!BK117)</f>
        <v/>
      </c>
      <c r="AY166" s="113" t="str">
        <f>IF($AR166="","",DATA!BO117)</f>
        <v/>
      </c>
      <c r="AZ166" s="113" t="str">
        <f>IF($AR166="","",DATA!BP117)</f>
        <v/>
      </c>
      <c r="BA166" s="113" t="str">
        <f>IF($AR166="","",DATA!BQ117)</f>
        <v/>
      </c>
      <c r="BB166" s="113" t="str">
        <f>IF($AR166="","",DATA!BR117)</f>
        <v/>
      </c>
      <c r="BC166" s="113" t="str">
        <f>IF($AR166="","",DATA!BS117)</f>
        <v/>
      </c>
      <c r="BD166" s="113" t="str">
        <f>IF($AR166="","",DATA!BE117)</f>
        <v/>
      </c>
      <c r="BE166" s="113" t="str">
        <f>IF($AR166="","",DATA!CD117)</f>
        <v/>
      </c>
      <c r="BF166" s="113" t="str">
        <f>IF($AR166="","",DATA!CF117)</f>
        <v/>
      </c>
      <c r="BG166" s="113" t="str">
        <f>IF($AR166="","",DATA!CG117)</f>
        <v/>
      </c>
      <c r="BH166" s="113" t="str">
        <f>IF($AR166="","",DATA!CI117)</f>
        <v/>
      </c>
      <c r="BI166" s="113" t="str">
        <f>IF($AR166="","",DATA!CK117)</f>
        <v/>
      </c>
      <c r="BJ166" s="179" t="str">
        <f>IF($AR166="","",DATA!CL117)</f>
        <v/>
      </c>
      <c r="BK166" s="179" t="str">
        <f>IF($AR166="","",DATA!CN117)</f>
        <v/>
      </c>
      <c r="BL166" s="114" t="str">
        <f t="shared" si="25"/>
        <v/>
      </c>
      <c r="BM166" s="91" t="str">
        <f t="shared" ca="1" si="29"/>
        <v/>
      </c>
      <c r="BN166" s="100" t="str">
        <f t="shared" si="26"/>
        <v/>
      </c>
      <c r="BO166" s="91" t="str">
        <f t="shared" ca="1" si="27"/>
        <v/>
      </c>
      <c r="BP166" s="91" t="str">
        <f t="shared" ca="1" si="28"/>
        <v/>
      </c>
      <c r="BR166" s="91" t="str">
        <f ca="1">IF($BP166="","",IF(OFFSET(AS$53,'Intermediate Data'!$BP166,0)=-98,"Unknown",IF(OFFSET(AS$53,'Intermediate Data'!$BP166,0)=-99,"N/A",OFFSET(AS$53,'Intermediate Data'!$BP166,0))))</f>
        <v/>
      </c>
      <c r="BS166" s="91" t="str">
        <f ca="1">IF($BP166="","",IF(OFFSET(AT$53,'Intermediate Data'!$BP166,0)=-98,"Not collected",IF(OFFSET(AT$53,'Intermediate Data'!$BP166,0)=-99,"N/A",OFFSET(AT$53,'Intermediate Data'!$BP166,0))))</f>
        <v/>
      </c>
      <c r="BT166" s="91" t="str">
        <f ca="1">IF($BP166="","",IF(OFFSET(AU$53,'Intermediate Data'!$BP166,0)=-98,"Unknown",IF(OFFSET(AU$53,'Intermediate Data'!$BP166,0)=-99,"N/A",OFFSET(AU$53,'Intermediate Data'!$BP166,0))))</f>
        <v/>
      </c>
      <c r="BU166" s="127" t="str">
        <f ca="1">IF($BP166="","",IF(OFFSET(AV$53,'Intermediate Data'!$BP166,0)=-98,"Unknown",IF(OFFSET(AV$53,'Intermediate Data'!$BP166,0)=-99,"No spec",OFFSET(AV$53,'Intermediate Data'!$BP166,0))))</f>
        <v/>
      </c>
      <c r="BV166" s="127" t="str">
        <f ca="1">IF($BP166="","",IF(OFFSET(AW$53,'Intermediate Data'!$BP166,0)=-98,"Unknown",IF(OFFSET(AW$53,'Intermediate Data'!$BP166,0)=-99,"N/A",OFFSET(AW$53,'Intermediate Data'!$BP166,0))))</f>
        <v/>
      </c>
      <c r="BW166" s="91" t="str">
        <f ca="1">IF($BP166="","",IF(OFFSET(AX$53,'Intermediate Data'!$BP166,0)=-98,"Unknown",IF(OFFSET(AX$53,'Intermediate Data'!$BP166,0)=-99,"N/A",OFFSET(AX$53,'Intermediate Data'!$BP166,0))))</f>
        <v/>
      </c>
      <c r="BX166" s="91" t="str">
        <f ca="1">IF($BP166="","",IF(OFFSET(AY$53,'Intermediate Data'!$BP166,$AU$48)=-98,"Unknown",IF(OFFSET(AY$53,'Intermediate Data'!$BP166,$AU$48)=-99,"N/A",OFFSET(AY$53,'Intermediate Data'!$BP166,$AU$48))))</f>
        <v/>
      </c>
      <c r="BY166" s="91" t="str">
        <f ca="1">IF($BP166="","",IF(OFFSET(BD$53,'Intermediate Data'!$BP166,0)=-98,"Not published",IF(OFFSET(BD$53,'Intermediate Data'!$BP166,0)=-99,"No spec",OFFSET(BD$53,'Intermediate Data'!$BP166,0))))</f>
        <v/>
      </c>
      <c r="BZ166" s="115" t="str">
        <f ca="1">IF($BP166="","",IF(OFFSET(BE$53,'Intermediate Data'!$BP166,0)=-98,"Unknown",IF(OFFSET(BE$53,'Intermediate Data'!$BP166,0)=-99,"N/A",OFFSET(BE$53,'Intermediate Data'!$BP166,0))))</f>
        <v/>
      </c>
      <c r="CA166" s="115" t="str">
        <f ca="1">IF($BP166="","",IF(OFFSET(BF$53,'Intermediate Data'!$BP166,0)=-98,"Unknown",IF(OFFSET(BF$53,'Intermediate Data'!$BP166,0)=-99,"N/A",OFFSET(BF$53,'Intermediate Data'!$BP166,0))))</f>
        <v/>
      </c>
      <c r="CB166" s="115" t="str">
        <f ca="1">IF($BP166="","",IF(OFFSET(BG$53,'Intermediate Data'!$BP166,0)=-98,"Unknown",IF(OFFSET(BG$53,'Intermediate Data'!$BP166,0)=-99,"N/A",OFFSET(BG$53,'Intermediate Data'!$BP166,0))))</f>
        <v/>
      </c>
      <c r="CC166" s="115" t="str">
        <f ca="1">IF($BP166="","",IF(OFFSET(BH$53,'Intermediate Data'!$BP166,0)=-98,"Unknown",IF(OFFSET(BH$53,'Intermediate Data'!$BP166,0)=-99,"N/A",OFFSET(BH$53,'Intermediate Data'!$BP166,0))))</f>
        <v/>
      </c>
      <c r="CD166" s="115" t="str">
        <f ca="1">IF($BP166="","",IF(OFFSET(BI$53,'Intermediate Data'!$BP166,0)=-98,"Unknown",IF(OFFSET(BI$53,'Intermediate Data'!$BP166,0)=-99,"N/A",OFFSET(BI$53,'Intermediate Data'!$BP166,0))))</f>
        <v/>
      </c>
      <c r="CE166" s="115" t="str">
        <f ca="1">IF($BP166="","",IF(OFFSET(BJ$53,'Intermediate Data'!$BP166,0)=-98,"Unknown",IF(OFFSET(BJ$53,'Intermediate Data'!$BP166,0)=-99,"N/A",OFFSET(BJ$53,'Intermediate Data'!$BP166,0))))</f>
        <v/>
      </c>
      <c r="CF166" s="115" t="str">
        <f ca="1">IF($BP166="","",IF(OFFSET(BK$53,'Intermediate Data'!$BP166,0)=-98,"Unknown",IF(OFFSET(BK$53,'Intermediate Data'!$BP166,0)=-99,"N/A",OFFSET(BK$53,'Intermediate Data'!$BP166,0))))</f>
        <v/>
      </c>
      <c r="CG166" s="115" t="str">
        <f ca="1">IF($BP166="","",IF(OFFSET(BL$53,'Intermediate Data'!$BP166,0)=-98,"Unknown",IF(OFFSET(BL$53,'Intermediate Data'!$BP166,0)=-99,"N/A",OFFSET(BL$53,'Intermediate Data'!$BP166,0))))</f>
        <v/>
      </c>
    </row>
    <row r="167" spans="1:85" x14ac:dyDescent="0.2">
      <c r="A167" s="91">
        <f>IF(DATA!F118='Intermediate Data'!$E$46,IF(OR($E$47=$C$27,$E$46=$B$4),DATA!A118,IF($G$47=DATA!D118,DATA!A118,"")),"")</f>
        <v>114</v>
      </c>
      <c r="B167" s="91">
        <f>IF($A167="","",DATA!CS118)</f>
        <v>66</v>
      </c>
      <c r="C167" s="91" t="str">
        <f>IF($A167="","",DATA!B118)</f>
        <v>Medical equipment</v>
      </c>
      <c r="D167" s="91">
        <f ca="1">IF($A167="","",OFFSET(DATA!$G118,0,($D$48*5)))</f>
        <v>-99</v>
      </c>
      <c r="E167" s="91">
        <f ca="1">IF($A167="","",OFFSET(DATA!$G118,0,($D$48*5)+1))</f>
        <v>2.9803524043684457E-2</v>
      </c>
      <c r="F167" s="91">
        <f ca="1">IF($A167="","",OFFSET(DATA!$G118,0,($D$48*5)+2))</f>
        <v>-99</v>
      </c>
      <c r="G167" s="91">
        <f ca="1">IF($A167="","",OFFSET(DATA!$G118,0,($D$48*5)+3))</f>
        <v>4.9943091726367433E-2</v>
      </c>
      <c r="H167" s="91">
        <f ca="1">IF($A167="","",OFFSET(DATA!$G118,0,($D$48*5)+4))</f>
        <v>-99</v>
      </c>
      <c r="I167" s="91">
        <f t="shared" ca="1" si="17"/>
        <v>4.9943091726367433E-2</v>
      </c>
      <c r="J167" s="91" t="str">
        <f t="shared" ca="1" si="18"/>
        <v>RASS</v>
      </c>
      <c r="K167" s="91">
        <f ca="1">IF($A167="","",OFFSET(DATA!$AF118,0,($D$48*5)))</f>
        <v>-99</v>
      </c>
      <c r="L167" s="91">
        <f ca="1">IF($A167="","",OFFSET(DATA!$AF118,0,($D$48*5)+1))</f>
        <v>-99</v>
      </c>
      <c r="M167" s="91">
        <f ca="1">IF($A167="","",OFFSET(DATA!$AF118,0,($D$48*5)+2))</f>
        <v>-99</v>
      </c>
      <c r="N167" s="91">
        <f ca="1">IF($A167="","",OFFSET(DATA!$AF118,0,($D$48*5)+3))</f>
        <v>-99</v>
      </c>
      <c r="O167" s="91">
        <f ca="1">IF($A167="","",OFFSET(DATA!$AF118,0,($D$48*5)+4))</f>
        <v>-99</v>
      </c>
      <c r="P167" s="91">
        <f t="shared" ca="1" si="19"/>
        <v>-99</v>
      </c>
      <c r="Q167" s="91" t="str">
        <f t="shared" ca="1" si="20"/>
        <v/>
      </c>
      <c r="R167" s="91">
        <f>IF($A167="","",DATA!BE118)</f>
        <v>-99</v>
      </c>
      <c r="S167" s="91">
        <f>IF($A167="","",DATA!BI118)</f>
        <v>-99</v>
      </c>
      <c r="T167" s="91">
        <f t="shared" ca="1" si="21"/>
        <v>4.9943091726367433E-2</v>
      </c>
      <c r="U167" s="100">
        <f t="shared" ca="1" si="22"/>
        <v>4.3014390293442395E-2</v>
      </c>
      <c r="V167" s="113">
        <f t="shared" ca="1" si="23"/>
        <v>-99.009899999120009</v>
      </c>
      <c r="W167" s="91">
        <f t="shared" ca="1" si="24"/>
        <v>35</v>
      </c>
      <c r="Y167" s="91" t="str">
        <f ca="1">IF($W167="","",IF(OFFSET(C$53,'Intermediate Data'!$W167,0)=-98,"Unknown",IF(OFFSET(C$53,'Intermediate Data'!$W167,0)=-99,"N/A",OFFSET(C$53,'Intermediate Data'!$W167,0))))</f>
        <v>Electric kettle</v>
      </c>
      <c r="Z167" s="91" t="str">
        <f ca="1">IF($W167="","",IF(OFFSET(D$53,'Intermediate Data'!$W167,0)=-98,"N/A",IF(OFFSET(D$53,'Intermediate Data'!$W167,0)=-99,"N/A",OFFSET(D$53,'Intermediate Data'!$W167,0))))</f>
        <v>N/A</v>
      </c>
      <c r="AA167" s="91" t="str">
        <f ca="1">IF($W167="","",IF(OFFSET(E$53,'Intermediate Data'!$W167,0)=-98,"N/A",IF(OFFSET(E$53,'Intermediate Data'!$W167,0)=-99,"N/A",OFFSET(E$53,'Intermediate Data'!$W167,0))))</f>
        <v>N/A</v>
      </c>
      <c r="AB167" s="91" t="str">
        <f ca="1">IF($W167="","",IF(OFFSET(F$53,'Intermediate Data'!$W167,0)=-98,"N/A",IF(OFFSET(F$53,'Intermediate Data'!$W167,0)=-99,"N/A",OFFSET(F$53,'Intermediate Data'!$W167,0))))</f>
        <v>N/A</v>
      </c>
      <c r="AC167" s="91" t="str">
        <f ca="1">IF($W167="","",IF(OFFSET(G$53,'Intermediate Data'!$W167,0)=-98,"N/A",IF(OFFSET(G$53,'Intermediate Data'!$W167,0)=-99,"N/A",OFFSET(G$53,'Intermediate Data'!$W167,0))))</f>
        <v>N/A</v>
      </c>
      <c r="AD167" s="91" t="str">
        <f ca="1">IF($W167="","",IF(OFFSET(H$53,'Intermediate Data'!$W167,0)=-98,"N/A",IF(OFFSET(H$53,'Intermediate Data'!$W167,0)=-99,"N/A",OFFSET(H$53,'Intermediate Data'!$W167,0))))</f>
        <v>N/A</v>
      </c>
      <c r="AE167" s="91" t="str">
        <f ca="1">IF($W167="","",IF(OFFSET(I$53,'Intermediate Data'!$W167,0)=-98,"N/A",IF(OFFSET(I$53,'Intermediate Data'!$W167,0)=-99,"N/A",OFFSET(I$53,'Intermediate Data'!$W167,0))))</f>
        <v>N/A</v>
      </c>
      <c r="AF167" s="91" t="str">
        <f ca="1">IF($W167="","",IF(OFFSET(J$53,'Intermediate Data'!$W167,0)=-98,"N/A",IF(OFFSET(J$53,'Intermediate Data'!$W167,0)=-99,"N/A",OFFSET(J$53,'Intermediate Data'!$W167,0))))</f>
        <v/>
      </c>
      <c r="AG167" s="91" t="str">
        <f ca="1">IF($W167="","",IF(OFFSET(K$53,'Intermediate Data'!$W167,0)=-98,"N/A",IF(OFFSET(K$53,'Intermediate Data'!$W167,0)=-99,"N/A",OFFSET(K$53,'Intermediate Data'!$W167,0))))</f>
        <v>N/A</v>
      </c>
      <c r="AH167" s="91" t="str">
        <f ca="1">IF($W167="","",IF(OFFSET(L$53,'Intermediate Data'!$W167,0)=-98,"N/A",IF(OFFSET(L$53,'Intermediate Data'!$W167,0)=-99,"N/A",OFFSET(L$53,'Intermediate Data'!$W167,0))))</f>
        <v>N/A</v>
      </c>
      <c r="AI167" s="91" t="str">
        <f ca="1">IF($W167="","",IF(OFFSET(M$53,'Intermediate Data'!$W167,0)=-98,"N/A",IF(OFFSET(M$53,'Intermediate Data'!$W167,0)=-99,"N/A",OFFSET(M$53,'Intermediate Data'!$W167,0))))</f>
        <v>N/A</v>
      </c>
      <c r="AJ167" s="91" t="str">
        <f ca="1">IF($W167="","",IF(OFFSET(N$53,'Intermediate Data'!$W167,0)=-98,"N/A",IF(OFFSET(N$53,'Intermediate Data'!$W167,0)=-99,"N/A",OFFSET(N$53,'Intermediate Data'!$W167,0))))</f>
        <v>N/A</v>
      </c>
      <c r="AK167" s="91" t="str">
        <f ca="1">IF($W167="","",IF(OFFSET(O$53,'Intermediate Data'!$W167,0)=-98,"N/A",IF(OFFSET(O$53,'Intermediate Data'!$W167,0)=-99,"N/A",OFFSET(O$53,'Intermediate Data'!$W167,0))))</f>
        <v>N/A</v>
      </c>
      <c r="AL167" s="91" t="str">
        <f ca="1">IF($W167="","",IF(OFFSET(P$53,'Intermediate Data'!$W167,0)=-98,"N/A",IF(OFFSET(P$53,'Intermediate Data'!$W167,0)=-99,"N/A",OFFSET(P$53,'Intermediate Data'!$W167,0))))</f>
        <v>N/A</v>
      </c>
      <c r="AM167" s="91" t="str">
        <f ca="1">IF($W167="","",IF(OFFSET(Q$53,'Intermediate Data'!$W167,0)=-98,"N/A",IF(OFFSET(Q$53,'Intermediate Data'!$W167,0)=-99,"N/A",OFFSET(Q$53,'Intermediate Data'!$W167,0))))</f>
        <v/>
      </c>
      <c r="AN167" s="91" t="str">
        <f ca="1">IF($W167="","",IF(OFFSET(R$53,'Intermediate Data'!$W167,0)=-98,"Not published",IF(OFFSET(R$53,'Intermediate Data'!$W167,0)=-99,"No spec",OFFSET(R$53,'Intermediate Data'!$W167,0))))</f>
        <v>No spec</v>
      </c>
      <c r="AO167" s="91" t="str">
        <f ca="1">IF($W167="","",IF(OFFSET(S$53,'Intermediate Data'!$W167,0)=-98,"Unknown",IF(OFFSET(S$53,'Intermediate Data'!$W167,0)=-99,"No spec",OFFSET(S$53,'Intermediate Data'!$W167,0))))</f>
        <v>No spec</v>
      </c>
      <c r="AR167" s="113" t="str">
        <f>IF(AND(DATA!$F118='Intermediate Data'!$AV$46,DATA!$E118="Tier 1"),IF(OR($AU$47=0,$AU$46=1),DATA!A118,IF(AND($AU$47=1,INDEX('Intermediate Data'!$AV$25:$AV$42,MATCH(DATA!$B118,'Intermediate Data'!$AU$25:$AU$42,0))=TRUE),DATA!A118,"")),"")</f>
        <v/>
      </c>
      <c r="AS167" s="113" t="str">
        <f>IF($AR167="","",DATA!B118)</f>
        <v/>
      </c>
      <c r="AT167" s="113" t="str">
        <f>IF(OR($AR167="",DATA!BF118=""),"",DATA!BF118)</f>
        <v/>
      </c>
      <c r="AU167" s="113" t="str">
        <f>IF(OR($AR167="",DATA!BH118=""),"",DATA!BH118)</f>
        <v/>
      </c>
      <c r="AV167" s="113" t="str">
        <f>IF(OR($AR167="",DATA!BI118=""),"",DATA!BI118)</f>
        <v/>
      </c>
      <c r="AW167" s="113" t="str">
        <f>IF(OR($AR167="",DATA!BJ118=""),"",DATA!BJ118)</f>
        <v/>
      </c>
      <c r="AX167" s="113" t="str">
        <f>IF(OR($AR167="",DATA!BK118=""),"",DATA!BK118)</f>
        <v/>
      </c>
      <c r="AY167" s="113" t="str">
        <f>IF($AR167="","",DATA!BO118)</f>
        <v/>
      </c>
      <c r="AZ167" s="113" t="str">
        <f>IF($AR167="","",DATA!BP118)</f>
        <v/>
      </c>
      <c r="BA167" s="113" t="str">
        <f>IF($AR167="","",DATA!BQ118)</f>
        <v/>
      </c>
      <c r="BB167" s="113" t="str">
        <f>IF($AR167="","",DATA!BR118)</f>
        <v/>
      </c>
      <c r="BC167" s="113" t="str">
        <f>IF($AR167="","",DATA!BS118)</f>
        <v/>
      </c>
      <c r="BD167" s="113" t="str">
        <f>IF($AR167="","",DATA!BE118)</f>
        <v/>
      </c>
      <c r="BE167" s="113" t="str">
        <f>IF($AR167="","",DATA!CD118)</f>
        <v/>
      </c>
      <c r="BF167" s="113" t="str">
        <f>IF($AR167="","",DATA!CF118)</f>
        <v/>
      </c>
      <c r="BG167" s="113" t="str">
        <f>IF($AR167="","",DATA!CG118)</f>
        <v/>
      </c>
      <c r="BH167" s="113" t="str">
        <f>IF($AR167="","",DATA!CI118)</f>
        <v/>
      </c>
      <c r="BI167" s="113" t="str">
        <f>IF($AR167="","",DATA!CK118)</f>
        <v/>
      </c>
      <c r="BJ167" s="179" t="str">
        <f>IF($AR167="","",DATA!CL118)</f>
        <v/>
      </c>
      <c r="BK167" s="179" t="str">
        <f>IF($AR167="","",DATA!CN118)</f>
        <v/>
      </c>
      <c r="BL167" s="114" t="str">
        <f t="shared" si="25"/>
        <v/>
      </c>
      <c r="BM167" s="91" t="str">
        <f t="shared" ca="1" si="29"/>
        <v/>
      </c>
      <c r="BN167" s="100" t="str">
        <f t="shared" si="26"/>
        <v/>
      </c>
      <c r="BO167" s="91" t="str">
        <f t="shared" ca="1" si="27"/>
        <v/>
      </c>
      <c r="BP167" s="91" t="str">
        <f t="shared" ca="1" si="28"/>
        <v/>
      </c>
      <c r="BR167" s="91" t="str">
        <f ca="1">IF($BP167="","",IF(OFFSET(AS$53,'Intermediate Data'!$BP167,0)=-98,"Unknown",IF(OFFSET(AS$53,'Intermediate Data'!$BP167,0)=-99,"N/A",OFFSET(AS$53,'Intermediate Data'!$BP167,0))))</f>
        <v/>
      </c>
      <c r="BS167" s="91" t="str">
        <f ca="1">IF($BP167="","",IF(OFFSET(AT$53,'Intermediate Data'!$BP167,0)=-98,"Not collected",IF(OFFSET(AT$53,'Intermediate Data'!$BP167,0)=-99,"N/A",OFFSET(AT$53,'Intermediate Data'!$BP167,0))))</f>
        <v/>
      </c>
      <c r="BT167" s="91" t="str">
        <f ca="1">IF($BP167="","",IF(OFFSET(AU$53,'Intermediate Data'!$BP167,0)=-98,"Unknown",IF(OFFSET(AU$53,'Intermediate Data'!$BP167,0)=-99,"N/A",OFFSET(AU$53,'Intermediate Data'!$BP167,0))))</f>
        <v/>
      </c>
      <c r="BU167" s="127" t="str">
        <f ca="1">IF($BP167="","",IF(OFFSET(AV$53,'Intermediate Data'!$BP167,0)=-98,"Unknown",IF(OFFSET(AV$53,'Intermediate Data'!$BP167,0)=-99,"No spec",OFFSET(AV$53,'Intermediate Data'!$BP167,0))))</f>
        <v/>
      </c>
      <c r="BV167" s="127" t="str">
        <f ca="1">IF($BP167="","",IF(OFFSET(AW$53,'Intermediate Data'!$BP167,0)=-98,"Unknown",IF(OFFSET(AW$53,'Intermediate Data'!$BP167,0)=-99,"N/A",OFFSET(AW$53,'Intermediate Data'!$BP167,0))))</f>
        <v/>
      </c>
      <c r="BW167" s="91" t="str">
        <f ca="1">IF($BP167="","",IF(OFFSET(AX$53,'Intermediate Data'!$BP167,0)=-98,"Unknown",IF(OFFSET(AX$53,'Intermediate Data'!$BP167,0)=-99,"N/A",OFFSET(AX$53,'Intermediate Data'!$BP167,0))))</f>
        <v/>
      </c>
      <c r="BX167" s="91" t="str">
        <f ca="1">IF($BP167="","",IF(OFFSET(AY$53,'Intermediate Data'!$BP167,$AU$48)=-98,"Unknown",IF(OFFSET(AY$53,'Intermediate Data'!$BP167,$AU$48)=-99,"N/A",OFFSET(AY$53,'Intermediate Data'!$BP167,$AU$48))))</f>
        <v/>
      </c>
      <c r="BY167" s="91" t="str">
        <f ca="1">IF($BP167="","",IF(OFFSET(BD$53,'Intermediate Data'!$BP167,0)=-98,"Not published",IF(OFFSET(BD$53,'Intermediate Data'!$BP167,0)=-99,"No spec",OFFSET(BD$53,'Intermediate Data'!$BP167,0))))</f>
        <v/>
      </c>
      <c r="BZ167" s="115" t="str">
        <f ca="1">IF($BP167="","",IF(OFFSET(BE$53,'Intermediate Data'!$BP167,0)=-98,"Unknown",IF(OFFSET(BE$53,'Intermediate Data'!$BP167,0)=-99,"N/A",OFFSET(BE$53,'Intermediate Data'!$BP167,0))))</f>
        <v/>
      </c>
      <c r="CA167" s="115" t="str">
        <f ca="1">IF($BP167="","",IF(OFFSET(BF$53,'Intermediate Data'!$BP167,0)=-98,"Unknown",IF(OFFSET(BF$53,'Intermediate Data'!$BP167,0)=-99,"N/A",OFFSET(BF$53,'Intermediate Data'!$BP167,0))))</f>
        <v/>
      </c>
      <c r="CB167" s="115" t="str">
        <f ca="1">IF($BP167="","",IF(OFFSET(BG$53,'Intermediate Data'!$BP167,0)=-98,"Unknown",IF(OFFSET(BG$53,'Intermediate Data'!$BP167,0)=-99,"N/A",OFFSET(BG$53,'Intermediate Data'!$BP167,0))))</f>
        <v/>
      </c>
      <c r="CC167" s="115" t="str">
        <f ca="1">IF($BP167="","",IF(OFFSET(BH$53,'Intermediate Data'!$BP167,0)=-98,"Unknown",IF(OFFSET(BH$53,'Intermediate Data'!$BP167,0)=-99,"N/A",OFFSET(BH$53,'Intermediate Data'!$BP167,0))))</f>
        <v/>
      </c>
      <c r="CD167" s="115" t="str">
        <f ca="1">IF($BP167="","",IF(OFFSET(BI$53,'Intermediate Data'!$BP167,0)=-98,"Unknown",IF(OFFSET(BI$53,'Intermediate Data'!$BP167,0)=-99,"N/A",OFFSET(BI$53,'Intermediate Data'!$BP167,0))))</f>
        <v/>
      </c>
      <c r="CE167" s="115" t="str">
        <f ca="1">IF($BP167="","",IF(OFFSET(BJ$53,'Intermediate Data'!$BP167,0)=-98,"Unknown",IF(OFFSET(BJ$53,'Intermediate Data'!$BP167,0)=-99,"N/A",OFFSET(BJ$53,'Intermediate Data'!$BP167,0))))</f>
        <v/>
      </c>
      <c r="CF167" s="115" t="str">
        <f ca="1">IF($BP167="","",IF(OFFSET(BK$53,'Intermediate Data'!$BP167,0)=-98,"Unknown",IF(OFFSET(BK$53,'Intermediate Data'!$BP167,0)=-99,"N/A",OFFSET(BK$53,'Intermediate Data'!$BP167,0))))</f>
        <v/>
      </c>
      <c r="CG167" s="115" t="str">
        <f ca="1">IF($BP167="","",IF(OFFSET(BL$53,'Intermediate Data'!$BP167,0)=-98,"Unknown",IF(OFFSET(BL$53,'Intermediate Data'!$BP167,0)=-99,"N/A",OFFSET(BL$53,'Intermediate Data'!$BP167,0))))</f>
        <v/>
      </c>
    </row>
    <row r="168" spans="1:85" x14ac:dyDescent="0.2">
      <c r="A168" s="91">
        <f>IF(DATA!F119='Intermediate Data'!$E$46,IF(OR($E$47=$C$27,$E$46=$B$4),DATA!A119,IF($G$47=DATA!D119,DATA!A119,"")),"")</f>
        <v>115</v>
      </c>
      <c r="B168" s="91">
        <f>IF($A168="","",DATA!CS119)</f>
        <v>33</v>
      </c>
      <c r="C168" s="91" t="str">
        <f>IF($A168="","",DATA!B119)</f>
        <v>Shaver</v>
      </c>
      <c r="D168" s="91">
        <f ca="1">IF($A168="","",OFFSET(DATA!$G119,0,($D$48*5)))</f>
        <v>-99</v>
      </c>
      <c r="E168" s="91">
        <f ca="1">IF($A168="","",OFFSET(DATA!$G119,0,($D$48*5)+1))</f>
        <v>-99</v>
      </c>
      <c r="F168" s="91">
        <f ca="1">IF($A168="","",OFFSET(DATA!$G119,0,($D$48*5)+2))</f>
        <v>-99</v>
      </c>
      <c r="G168" s="91">
        <f ca="1">IF($A168="","",OFFSET(DATA!$G119,0,($D$48*5)+3))</f>
        <v>-99</v>
      </c>
      <c r="H168" s="91">
        <f ca="1">IF($A168="","",OFFSET(DATA!$G119,0,($D$48*5)+4))</f>
        <v>-99</v>
      </c>
      <c r="I168" s="91">
        <f t="shared" ca="1" si="17"/>
        <v>-99</v>
      </c>
      <c r="J168" s="91" t="str">
        <f t="shared" ca="1" si="18"/>
        <v/>
      </c>
      <c r="K168" s="91">
        <f ca="1">IF($A168="","",OFFSET(DATA!$AF119,0,($D$48*5)))</f>
        <v>-99</v>
      </c>
      <c r="L168" s="91">
        <f ca="1">IF($A168="","",OFFSET(DATA!$AF119,0,($D$48*5)+1))</f>
        <v>-99</v>
      </c>
      <c r="M168" s="91">
        <f ca="1">IF($A168="","",OFFSET(DATA!$AF119,0,($D$48*5)+2))</f>
        <v>-99</v>
      </c>
      <c r="N168" s="91">
        <f ca="1">IF($A168="","",OFFSET(DATA!$AF119,0,($D$48*5)+3))</f>
        <v>-99</v>
      </c>
      <c r="O168" s="91">
        <f ca="1">IF($A168="","",OFFSET(DATA!$AF119,0,($D$48*5)+4))</f>
        <v>-99</v>
      </c>
      <c r="P168" s="91">
        <f t="shared" ca="1" si="19"/>
        <v>-99</v>
      </c>
      <c r="Q168" s="91" t="str">
        <f t="shared" ca="1" si="20"/>
        <v/>
      </c>
      <c r="R168" s="91">
        <f>IF($A168="","",DATA!BE119)</f>
        <v>0.22</v>
      </c>
      <c r="S168" s="91">
        <f>IF($A168="","",DATA!BI119)</f>
        <v>-99</v>
      </c>
      <c r="T168" s="91">
        <f t="shared" ca="1" si="21"/>
        <v>-99</v>
      </c>
      <c r="U168" s="100">
        <f t="shared" ca="1" si="22"/>
        <v>-99.009899998320009</v>
      </c>
      <c r="V168" s="113">
        <f t="shared" ca="1" si="23"/>
        <v>-99.009899999129999</v>
      </c>
      <c r="W168" s="91">
        <f t="shared" ca="1" si="24"/>
        <v>34</v>
      </c>
      <c r="Y168" s="91" t="str">
        <f ca="1">IF($W168="","",IF(OFFSET(C$53,'Intermediate Data'!$W168,0)=-98,"Unknown",IF(OFFSET(C$53,'Intermediate Data'!$W168,0)=-99,"N/A",OFFSET(C$53,'Intermediate Data'!$W168,0))))</f>
        <v>Electric grill</v>
      </c>
      <c r="Z168" s="91" t="str">
        <f ca="1">IF($W168="","",IF(OFFSET(D$53,'Intermediate Data'!$W168,0)=-98,"N/A",IF(OFFSET(D$53,'Intermediate Data'!$W168,0)=-99,"N/A",OFFSET(D$53,'Intermediate Data'!$W168,0))))</f>
        <v>N/A</v>
      </c>
      <c r="AA168" s="91" t="str">
        <f ca="1">IF($W168="","",IF(OFFSET(E$53,'Intermediate Data'!$W168,0)=-98,"N/A",IF(OFFSET(E$53,'Intermediate Data'!$W168,0)=-99,"N/A",OFFSET(E$53,'Intermediate Data'!$W168,0))))</f>
        <v>N/A</v>
      </c>
      <c r="AB168" s="91" t="str">
        <f ca="1">IF($W168="","",IF(OFFSET(F$53,'Intermediate Data'!$W168,0)=-98,"N/A",IF(OFFSET(F$53,'Intermediate Data'!$W168,0)=-99,"N/A",OFFSET(F$53,'Intermediate Data'!$W168,0))))</f>
        <v>N/A</v>
      </c>
      <c r="AC168" s="91" t="str">
        <f ca="1">IF($W168="","",IF(OFFSET(G$53,'Intermediate Data'!$W168,0)=-98,"N/A",IF(OFFSET(G$53,'Intermediate Data'!$W168,0)=-99,"N/A",OFFSET(G$53,'Intermediate Data'!$W168,0))))</f>
        <v>N/A</v>
      </c>
      <c r="AD168" s="91" t="str">
        <f ca="1">IF($W168="","",IF(OFFSET(H$53,'Intermediate Data'!$W168,0)=-98,"N/A",IF(OFFSET(H$53,'Intermediate Data'!$W168,0)=-99,"N/A",OFFSET(H$53,'Intermediate Data'!$W168,0))))</f>
        <v>N/A</v>
      </c>
      <c r="AE168" s="91" t="str">
        <f ca="1">IF($W168="","",IF(OFFSET(I$53,'Intermediate Data'!$W168,0)=-98,"N/A",IF(OFFSET(I$53,'Intermediate Data'!$W168,0)=-99,"N/A",OFFSET(I$53,'Intermediate Data'!$W168,0))))</f>
        <v>N/A</v>
      </c>
      <c r="AF168" s="91" t="str">
        <f ca="1">IF($W168="","",IF(OFFSET(J$53,'Intermediate Data'!$W168,0)=-98,"N/A",IF(OFFSET(J$53,'Intermediate Data'!$W168,0)=-99,"N/A",OFFSET(J$53,'Intermediate Data'!$W168,0))))</f>
        <v/>
      </c>
      <c r="AG168" s="91" t="str">
        <f ca="1">IF($W168="","",IF(OFFSET(K$53,'Intermediate Data'!$W168,0)=-98,"N/A",IF(OFFSET(K$53,'Intermediate Data'!$W168,0)=-99,"N/A",OFFSET(K$53,'Intermediate Data'!$W168,0))))</f>
        <v>N/A</v>
      </c>
      <c r="AH168" s="91" t="str">
        <f ca="1">IF($W168="","",IF(OFFSET(L$53,'Intermediate Data'!$W168,0)=-98,"N/A",IF(OFFSET(L$53,'Intermediate Data'!$W168,0)=-99,"N/A",OFFSET(L$53,'Intermediate Data'!$W168,0))))</f>
        <v>N/A</v>
      </c>
      <c r="AI168" s="91" t="str">
        <f ca="1">IF($W168="","",IF(OFFSET(M$53,'Intermediate Data'!$W168,0)=-98,"N/A",IF(OFFSET(M$53,'Intermediate Data'!$W168,0)=-99,"N/A",OFFSET(M$53,'Intermediate Data'!$W168,0))))</f>
        <v>N/A</v>
      </c>
      <c r="AJ168" s="91" t="str">
        <f ca="1">IF($W168="","",IF(OFFSET(N$53,'Intermediate Data'!$W168,0)=-98,"N/A",IF(OFFSET(N$53,'Intermediate Data'!$W168,0)=-99,"N/A",OFFSET(N$53,'Intermediate Data'!$W168,0))))</f>
        <v>N/A</v>
      </c>
      <c r="AK168" s="91" t="str">
        <f ca="1">IF($W168="","",IF(OFFSET(O$53,'Intermediate Data'!$W168,0)=-98,"N/A",IF(OFFSET(O$53,'Intermediate Data'!$W168,0)=-99,"N/A",OFFSET(O$53,'Intermediate Data'!$W168,0))))</f>
        <v>N/A</v>
      </c>
      <c r="AL168" s="91" t="str">
        <f ca="1">IF($W168="","",IF(OFFSET(P$53,'Intermediate Data'!$W168,0)=-98,"N/A",IF(OFFSET(P$53,'Intermediate Data'!$W168,0)=-99,"N/A",OFFSET(P$53,'Intermediate Data'!$W168,0))))</f>
        <v>N/A</v>
      </c>
      <c r="AM168" s="91" t="str">
        <f ca="1">IF($W168="","",IF(OFFSET(Q$53,'Intermediate Data'!$W168,0)=-98,"N/A",IF(OFFSET(Q$53,'Intermediate Data'!$W168,0)=-99,"N/A",OFFSET(Q$53,'Intermediate Data'!$W168,0))))</f>
        <v/>
      </c>
      <c r="AN168" s="91" t="str">
        <f ca="1">IF($W168="","",IF(OFFSET(R$53,'Intermediate Data'!$W168,0)=-98,"Not published",IF(OFFSET(R$53,'Intermediate Data'!$W168,0)=-99,"No spec",OFFSET(R$53,'Intermediate Data'!$W168,0))))</f>
        <v>No spec</v>
      </c>
      <c r="AO168" s="91" t="str">
        <f ca="1">IF($W168="","",IF(OFFSET(S$53,'Intermediate Data'!$W168,0)=-98,"Unknown",IF(OFFSET(S$53,'Intermediate Data'!$W168,0)=-99,"No spec",OFFSET(S$53,'Intermediate Data'!$W168,0))))</f>
        <v>No spec</v>
      </c>
      <c r="AR168" s="113" t="str">
        <f>IF(AND(DATA!$F119='Intermediate Data'!$AV$46,DATA!$E119="Tier 1"),IF(OR($AU$47=0,$AU$46=1),DATA!A119,IF(AND($AU$47=1,INDEX('Intermediate Data'!$AV$25:$AV$42,MATCH(DATA!$B119,'Intermediate Data'!$AU$25:$AU$42,0))=TRUE),DATA!A119,"")),"")</f>
        <v/>
      </c>
      <c r="AS168" s="113" t="str">
        <f>IF($AR168="","",DATA!B119)</f>
        <v/>
      </c>
      <c r="AT168" s="113" t="str">
        <f>IF(OR($AR168="",DATA!BF119=""),"",DATA!BF119)</f>
        <v/>
      </c>
      <c r="AU168" s="113" t="str">
        <f>IF(OR($AR168="",DATA!BH119=""),"",DATA!BH119)</f>
        <v/>
      </c>
      <c r="AV168" s="113" t="str">
        <f>IF(OR($AR168="",DATA!BI119=""),"",DATA!BI119)</f>
        <v/>
      </c>
      <c r="AW168" s="113" t="str">
        <f>IF(OR($AR168="",DATA!BJ119=""),"",DATA!BJ119)</f>
        <v/>
      </c>
      <c r="AX168" s="113" t="str">
        <f>IF(OR($AR168="",DATA!BK119=""),"",DATA!BK119)</f>
        <v/>
      </c>
      <c r="AY168" s="113" t="str">
        <f>IF($AR168="","",DATA!BO119)</f>
        <v/>
      </c>
      <c r="AZ168" s="113" t="str">
        <f>IF($AR168="","",DATA!BP119)</f>
        <v/>
      </c>
      <c r="BA168" s="113" t="str">
        <f>IF($AR168="","",DATA!BQ119)</f>
        <v/>
      </c>
      <c r="BB168" s="113" t="str">
        <f>IF($AR168="","",DATA!BR119)</f>
        <v/>
      </c>
      <c r="BC168" s="113" t="str">
        <f>IF($AR168="","",DATA!BS119)</f>
        <v/>
      </c>
      <c r="BD168" s="113" t="str">
        <f>IF($AR168="","",DATA!BE119)</f>
        <v/>
      </c>
      <c r="BE168" s="113" t="str">
        <f>IF($AR168="","",DATA!CD119)</f>
        <v/>
      </c>
      <c r="BF168" s="113" t="str">
        <f>IF($AR168="","",DATA!CF119)</f>
        <v/>
      </c>
      <c r="BG168" s="113" t="str">
        <f>IF($AR168="","",DATA!CG119)</f>
        <v/>
      </c>
      <c r="BH168" s="113" t="str">
        <f>IF($AR168="","",DATA!CI119)</f>
        <v/>
      </c>
      <c r="BI168" s="113" t="str">
        <f>IF($AR168="","",DATA!CK119)</f>
        <v/>
      </c>
      <c r="BJ168" s="179" t="str">
        <f>IF($AR168="","",DATA!CL119)</f>
        <v/>
      </c>
      <c r="BK168" s="179" t="str">
        <f>IF($AR168="","",DATA!CN119)</f>
        <v/>
      </c>
      <c r="BL168" s="114" t="str">
        <f t="shared" si="25"/>
        <v/>
      </c>
      <c r="BM168" s="91" t="str">
        <f t="shared" ca="1" si="29"/>
        <v/>
      </c>
      <c r="BN168" s="100" t="str">
        <f t="shared" si="26"/>
        <v/>
      </c>
      <c r="BO168" s="91" t="str">
        <f t="shared" ca="1" si="27"/>
        <v/>
      </c>
      <c r="BP168" s="91" t="str">
        <f t="shared" ca="1" si="28"/>
        <v/>
      </c>
      <c r="BR168" s="91" t="str">
        <f ca="1">IF($BP168="","",IF(OFFSET(AS$53,'Intermediate Data'!$BP168,0)=-98,"Unknown",IF(OFFSET(AS$53,'Intermediate Data'!$BP168,0)=-99,"N/A",OFFSET(AS$53,'Intermediate Data'!$BP168,0))))</f>
        <v/>
      </c>
      <c r="BS168" s="91" t="str">
        <f ca="1">IF($BP168="","",IF(OFFSET(AT$53,'Intermediate Data'!$BP168,0)=-98,"Not collected",IF(OFFSET(AT$53,'Intermediate Data'!$BP168,0)=-99,"N/A",OFFSET(AT$53,'Intermediate Data'!$BP168,0))))</f>
        <v/>
      </c>
      <c r="BT168" s="91" t="str">
        <f ca="1">IF($BP168="","",IF(OFFSET(AU$53,'Intermediate Data'!$BP168,0)=-98,"Unknown",IF(OFFSET(AU$53,'Intermediate Data'!$BP168,0)=-99,"N/A",OFFSET(AU$53,'Intermediate Data'!$BP168,0))))</f>
        <v/>
      </c>
      <c r="BU168" s="127" t="str">
        <f ca="1">IF($BP168="","",IF(OFFSET(AV$53,'Intermediate Data'!$BP168,0)=-98,"Unknown",IF(OFFSET(AV$53,'Intermediate Data'!$BP168,0)=-99,"No spec",OFFSET(AV$53,'Intermediate Data'!$BP168,0))))</f>
        <v/>
      </c>
      <c r="BV168" s="127" t="str">
        <f ca="1">IF($BP168="","",IF(OFFSET(AW$53,'Intermediate Data'!$BP168,0)=-98,"Unknown",IF(OFFSET(AW$53,'Intermediate Data'!$BP168,0)=-99,"N/A",OFFSET(AW$53,'Intermediate Data'!$BP168,0))))</f>
        <v/>
      </c>
      <c r="BW168" s="91" t="str">
        <f ca="1">IF($BP168="","",IF(OFFSET(AX$53,'Intermediate Data'!$BP168,0)=-98,"Unknown",IF(OFFSET(AX$53,'Intermediate Data'!$BP168,0)=-99,"N/A",OFFSET(AX$53,'Intermediate Data'!$BP168,0))))</f>
        <v/>
      </c>
      <c r="BX168" s="91" t="str">
        <f ca="1">IF($BP168="","",IF(OFFSET(AY$53,'Intermediate Data'!$BP168,$AU$48)=-98,"Unknown",IF(OFFSET(AY$53,'Intermediate Data'!$BP168,$AU$48)=-99,"N/A",OFFSET(AY$53,'Intermediate Data'!$BP168,$AU$48))))</f>
        <v/>
      </c>
      <c r="BY168" s="91" t="str">
        <f ca="1">IF($BP168="","",IF(OFFSET(BD$53,'Intermediate Data'!$BP168,0)=-98,"Not published",IF(OFFSET(BD$53,'Intermediate Data'!$BP168,0)=-99,"No spec",OFFSET(BD$53,'Intermediate Data'!$BP168,0))))</f>
        <v/>
      </c>
      <c r="BZ168" s="115" t="str">
        <f ca="1">IF($BP168="","",IF(OFFSET(BE$53,'Intermediate Data'!$BP168,0)=-98,"Unknown",IF(OFFSET(BE$53,'Intermediate Data'!$BP168,0)=-99,"N/A",OFFSET(BE$53,'Intermediate Data'!$BP168,0))))</f>
        <v/>
      </c>
      <c r="CA168" s="115" t="str">
        <f ca="1">IF($BP168="","",IF(OFFSET(BF$53,'Intermediate Data'!$BP168,0)=-98,"Unknown",IF(OFFSET(BF$53,'Intermediate Data'!$BP168,0)=-99,"N/A",OFFSET(BF$53,'Intermediate Data'!$BP168,0))))</f>
        <v/>
      </c>
      <c r="CB168" s="115" t="str">
        <f ca="1">IF($BP168="","",IF(OFFSET(BG$53,'Intermediate Data'!$BP168,0)=-98,"Unknown",IF(OFFSET(BG$53,'Intermediate Data'!$BP168,0)=-99,"N/A",OFFSET(BG$53,'Intermediate Data'!$BP168,0))))</f>
        <v/>
      </c>
      <c r="CC168" s="115" t="str">
        <f ca="1">IF($BP168="","",IF(OFFSET(BH$53,'Intermediate Data'!$BP168,0)=-98,"Unknown",IF(OFFSET(BH$53,'Intermediate Data'!$BP168,0)=-99,"N/A",OFFSET(BH$53,'Intermediate Data'!$BP168,0))))</f>
        <v/>
      </c>
      <c r="CD168" s="115" t="str">
        <f ca="1">IF($BP168="","",IF(OFFSET(BI$53,'Intermediate Data'!$BP168,0)=-98,"Unknown",IF(OFFSET(BI$53,'Intermediate Data'!$BP168,0)=-99,"N/A",OFFSET(BI$53,'Intermediate Data'!$BP168,0))))</f>
        <v/>
      </c>
      <c r="CE168" s="115" t="str">
        <f ca="1">IF($BP168="","",IF(OFFSET(BJ$53,'Intermediate Data'!$BP168,0)=-98,"Unknown",IF(OFFSET(BJ$53,'Intermediate Data'!$BP168,0)=-99,"N/A",OFFSET(BJ$53,'Intermediate Data'!$BP168,0))))</f>
        <v/>
      </c>
      <c r="CF168" s="115" t="str">
        <f ca="1">IF($BP168="","",IF(OFFSET(BK$53,'Intermediate Data'!$BP168,0)=-98,"Unknown",IF(OFFSET(BK$53,'Intermediate Data'!$BP168,0)=-99,"N/A",OFFSET(BK$53,'Intermediate Data'!$BP168,0))))</f>
        <v/>
      </c>
      <c r="CG168" s="115" t="str">
        <f ca="1">IF($BP168="","",IF(OFFSET(BL$53,'Intermediate Data'!$BP168,0)=-98,"Unknown",IF(OFFSET(BL$53,'Intermediate Data'!$BP168,0)=-99,"N/A",OFFSET(BL$53,'Intermediate Data'!$BP168,0))))</f>
        <v/>
      </c>
    </row>
    <row r="169" spans="1:85" x14ac:dyDescent="0.2">
      <c r="A169" s="91">
        <f>IF(DATA!F120='Intermediate Data'!$E$46,IF(OR($E$47=$C$27,$E$46=$B$4),DATA!A120,IF($G$47=DATA!D120,DATA!A120,"")),"")</f>
        <v>116</v>
      </c>
      <c r="B169" s="91">
        <f>IF($A169="","",DATA!CS120)</f>
        <v>18</v>
      </c>
      <c r="C169" s="91" t="str">
        <f>IF($A169="","",DATA!B120)</f>
        <v>Tooth brush</v>
      </c>
      <c r="D169" s="91">
        <f ca="1">IF($A169="","",OFFSET(DATA!$G120,0,($D$48*5)))</f>
        <v>-99</v>
      </c>
      <c r="E169" s="91">
        <f ca="1">IF($A169="","",OFFSET(DATA!$G120,0,($D$48*5)+1))</f>
        <v>-99</v>
      </c>
      <c r="F169" s="91">
        <f ca="1">IF($A169="","",OFFSET(DATA!$G120,0,($D$48*5)+2))</f>
        <v>-99</v>
      </c>
      <c r="G169" s="91">
        <f ca="1">IF($A169="","",OFFSET(DATA!$G120,0,($D$48*5)+3))</f>
        <v>-99</v>
      </c>
      <c r="H169" s="91">
        <f ca="1">IF($A169="","",OFFSET(DATA!$G120,0,($D$48*5)+4))</f>
        <v>-99</v>
      </c>
      <c r="I169" s="91">
        <f t="shared" ca="1" si="17"/>
        <v>-99</v>
      </c>
      <c r="J169" s="91" t="str">
        <f t="shared" ca="1" si="18"/>
        <v/>
      </c>
      <c r="K169" s="91">
        <f ca="1">IF($A169="","",OFFSET(DATA!$AF120,0,($D$48*5)))</f>
        <v>-99</v>
      </c>
      <c r="L169" s="91">
        <f ca="1">IF($A169="","",OFFSET(DATA!$AF120,0,($D$48*5)+1))</f>
        <v>-99</v>
      </c>
      <c r="M169" s="91">
        <f ca="1">IF($A169="","",OFFSET(DATA!$AF120,0,($D$48*5)+2))</f>
        <v>-99</v>
      </c>
      <c r="N169" s="91">
        <f ca="1">IF($A169="","",OFFSET(DATA!$AF120,0,($D$48*5)+3))</f>
        <v>-99</v>
      </c>
      <c r="O169" s="91">
        <f ca="1">IF($A169="","",OFFSET(DATA!$AF120,0,($D$48*5)+4))</f>
        <v>-99</v>
      </c>
      <c r="P169" s="91">
        <f t="shared" ca="1" si="19"/>
        <v>-99</v>
      </c>
      <c r="Q169" s="91" t="str">
        <f t="shared" ca="1" si="20"/>
        <v/>
      </c>
      <c r="R169" s="91">
        <f>IF($A169="","",DATA!BE120)</f>
        <v>0.22</v>
      </c>
      <c r="S169" s="91">
        <f>IF($A169="","",DATA!BI120)</f>
        <v>-99</v>
      </c>
      <c r="T169" s="91">
        <f t="shared" ca="1" si="21"/>
        <v>-99</v>
      </c>
      <c r="U169" s="100">
        <f t="shared" ca="1" si="22"/>
        <v>-99.009899998310004</v>
      </c>
      <c r="V169" s="113">
        <f t="shared" ca="1" si="23"/>
        <v>-99.009899999140004</v>
      </c>
      <c r="W169" s="91">
        <f t="shared" ca="1" si="24"/>
        <v>33</v>
      </c>
      <c r="Y169" s="91" t="str">
        <f ca="1">IF($W169="","",IF(OFFSET(C$53,'Intermediate Data'!$W169,0)=-98,"Unknown",IF(OFFSET(C$53,'Intermediate Data'!$W169,0)=-99,"N/A",OFFSET(C$53,'Intermediate Data'!$W169,0))))</f>
        <v>Electric can opener</v>
      </c>
      <c r="Z169" s="91" t="str">
        <f ca="1">IF($W169="","",IF(OFFSET(D$53,'Intermediate Data'!$W169,0)=-98,"N/A",IF(OFFSET(D$53,'Intermediate Data'!$W169,0)=-99,"N/A",OFFSET(D$53,'Intermediate Data'!$W169,0))))</f>
        <v>N/A</v>
      </c>
      <c r="AA169" s="91" t="str">
        <f ca="1">IF($W169="","",IF(OFFSET(E$53,'Intermediate Data'!$W169,0)=-98,"N/A",IF(OFFSET(E$53,'Intermediate Data'!$W169,0)=-99,"N/A",OFFSET(E$53,'Intermediate Data'!$W169,0))))</f>
        <v>N/A</v>
      </c>
      <c r="AB169" s="91" t="str">
        <f ca="1">IF($W169="","",IF(OFFSET(F$53,'Intermediate Data'!$W169,0)=-98,"N/A",IF(OFFSET(F$53,'Intermediate Data'!$W169,0)=-99,"N/A",OFFSET(F$53,'Intermediate Data'!$W169,0))))</f>
        <v>N/A</v>
      </c>
      <c r="AC169" s="91" t="str">
        <f ca="1">IF($W169="","",IF(OFFSET(G$53,'Intermediate Data'!$W169,0)=-98,"N/A",IF(OFFSET(G$53,'Intermediate Data'!$W169,0)=-99,"N/A",OFFSET(G$53,'Intermediate Data'!$W169,0))))</f>
        <v>N/A</v>
      </c>
      <c r="AD169" s="91" t="str">
        <f ca="1">IF($W169="","",IF(OFFSET(H$53,'Intermediate Data'!$W169,0)=-98,"N/A",IF(OFFSET(H$53,'Intermediate Data'!$W169,0)=-99,"N/A",OFFSET(H$53,'Intermediate Data'!$W169,0))))</f>
        <v>N/A</v>
      </c>
      <c r="AE169" s="91" t="str">
        <f ca="1">IF($W169="","",IF(OFFSET(I$53,'Intermediate Data'!$W169,0)=-98,"N/A",IF(OFFSET(I$53,'Intermediate Data'!$W169,0)=-99,"N/A",OFFSET(I$53,'Intermediate Data'!$W169,0))))</f>
        <v>N/A</v>
      </c>
      <c r="AF169" s="91" t="str">
        <f ca="1">IF($W169="","",IF(OFFSET(J$53,'Intermediate Data'!$W169,0)=-98,"N/A",IF(OFFSET(J$53,'Intermediate Data'!$W169,0)=-99,"N/A",OFFSET(J$53,'Intermediate Data'!$W169,0))))</f>
        <v/>
      </c>
      <c r="AG169" s="91" t="str">
        <f ca="1">IF($W169="","",IF(OFFSET(K$53,'Intermediate Data'!$W169,0)=-98,"N/A",IF(OFFSET(K$53,'Intermediate Data'!$W169,0)=-99,"N/A",OFFSET(K$53,'Intermediate Data'!$W169,0))))</f>
        <v>N/A</v>
      </c>
      <c r="AH169" s="91" t="str">
        <f ca="1">IF($W169="","",IF(OFFSET(L$53,'Intermediate Data'!$W169,0)=-98,"N/A",IF(OFFSET(L$53,'Intermediate Data'!$W169,0)=-99,"N/A",OFFSET(L$53,'Intermediate Data'!$W169,0))))</f>
        <v>N/A</v>
      </c>
      <c r="AI169" s="91" t="str">
        <f ca="1">IF($W169="","",IF(OFFSET(M$53,'Intermediate Data'!$W169,0)=-98,"N/A",IF(OFFSET(M$53,'Intermediate Data'!$W169,0)=-99,"N/A",OFFSET(M$53,'Intermediate Data'!$W169,0))))</f>
        <v>N/A</v>
      </c>
      <c r="AJ169" s="91" t="str">
        <f ca="1">IF($W169="","",IF(OFFSET(N$53,'Intermediate Data'!$W169,0)=-98,"N/A",IF(OFFSET(N$53,'Intermediate Data'!$W169,0)=-99,"N/A",OFFSET(N$53,'Intermediate Data'!$W169,0))))</f>
        <v>N/A</v>
      </c>
      <c r="AK169" s="91" t="str">
        <f ca="1">IF($W169="","",IF(OFFSET(O$53,'Intermediate Data'!$W169,0)=-98,"N/A",IF(OFFSET(O$53,'Intermediate Data'!$W169,0)=-99,"N/A",OFFSET(O$53,'Intermediate Data'!$W169,0))))</f>
        <v>N/A</v>
      </c>
      <c r="AL169" s="91" t="str">
        <f ca="1">IF($W169="","",IF(OFFSET(P$53,'Intermediate Data'!$W169,0)=-98,"N/A",IF(OFFSET(P$53,'Intermediate Data'!$W169,0)=-99,"N/A",OFFSET(P$53,'Intermediate Data'!$W169,0))))</f>
        <v>N/A</v>
      </c>
      <c r="AM169" s="91" t="str">
        <f ca="1">IF($W169="","",IF(OFFSET(Q$53,'Intermediate Data'!$W169,0)=-98,"N/A",IF(OFFSET(Q$53,'Intermediate Data'!$W169,0)=-99,"N/A",OFFSET(Q$53,'Intermediate Data'!$W169,0))))</f>
        <v/>
      </c>
      <c r="AN169" s="91" t="str">
        <f ca="1">IF($W169="","",IF(OFFSET(R$53,'Intermediate Data'!$W169,0)=-98,"Not published",IF(OFFSET(R$53,'Intermediate Data'!$W169,0)=-99,"No spec",OFFSET(R$53,'Intermediate Data'!$W169,0))))</f>
        <v>No spec</v>
      </c>
      <c r="AO169" s="91" t="str">
        <f ca="1">IF($W169="","",IF(OFFSET(S$53,'Intermediate Data'!$W169,0)=-98,"Unknown",IF(OFFSET(S$53,'Intermediate Data'!$W169,0)=-99,"No spec",OFFSET(S$53,'Intermediate Data'!$W169,0))))</f>
        <v>No spec</v>
      </c>
      <c r="AR169" s="113" t="str">
        <f>IF(AND(DATA!$F120='Intermediate Data'!$AV$46,DATA!$E120="Tier 1"),IF(OR($AU$47=0,$AU$46=1),DATA!A120,IF(AND($AU$47=1,INDEX('Intermediate Data'!$AV$25:$AV$42,MATCH(DATA!$B120,'Intermediate Data'!$AU$25:$AU$42,0))=TRUE),DATA!A120,"")),"")</f>
        <v/>
      </c>
      <c r="AS169" s="113" t="str">
        <f>IF($AR169="","",DATA!B120)</f>
        <v/>
      </c>
      <c r="AT169" s="113" t="str">
        <f>IF(OR($AR169="",DATA!BF120=""),"",DATA!BF120)</f>
        <v/>
      </c>
      <c r="AU169" s="113" t="str">
        <f>IF(OR($AR169="",DATA!BH120=""),"",DATA!BH120)</f>
        <v/>
      </c>
      <c r="AV169" s="113" t="str">
        <f>IF(OR($AR169="",DATA!BI120=""),"",DATA!BI120)</f>
        <v/>
      </c>
      <c r="AW169" s="113" t="str">
        <f>IF(OR($AR169="",DATA!BJ120=""),"",DATA!BJ120)</f>
        <v/>
      </c>
      <c r="AX169" s="113" t="str">
        <f>IF(OR($AR169="",DATA!BK120=""),"",DATA!BK120)</f>
        <v/>
      </c>
      <c r="AY169" s="113" t="str">
        <f>IF($AR169="","",DATA!BO120)</f>
        <v/>
      </c>
      <c r="AZ169" s="113" t="str">
        <f>IF($AR169="","",DATA!BP120)</f>
        <v/>
      </c>
      <c r="BA169" s="113" t="str">
        <f>IF($AR169="","",DATA!BQ120)</f>
        <v/>
      </c>
      <c r="BB169" s="113" t="str">
        <f>IF($AR169="","",DATA!BR120)</f>
        <v/>
      </c>
      <c r="BC169" s="113" t="str">
        <f>IF($AR169="","",DATA!BS120)</f>
        <v/>
      </c>
      <c r="BD169" s="113" t="str">
        <f>IF($AR169="","",DATA!BE120)</f>
        <v/>
      </c>
      <c r="BE169" s="113" t="str">
        <f>IF($AR169="","",DATA!CD120)</f>
        <v/>
      </c>
      <c r="BF169" s="113" t="str">
        <f>IF($AR169="","",DATA!CF120)</f>
        <v/>
      </c>
      <c r="BG169" s="113" t="str">
        <f>IF($AR169="","",DATA!CG120)</f>
        <v/>
      </c>
      <c r="BH169" s="113" t="str">
        <f>IF($AR169="","",DATA!CI120)</f>
        <v/>
      </c>
      <c r="BI169" s="113" t="str">
        <f>IF($AR169="","",DATA!CK120)</f>
        <v/>
      </c>
      <c r="BJ169" s="179" t="str">
        <f>IF($AR169="","",DATA!CL120)</f>
        <v/>
      </c>
      <c r="BK169" s="179" t="str">
        <f>IF($AR169="","",DATA!CN120)</f>
        <v/>
      </c>
      <c r="BL169" s="114" t="str">
        <f t="shared" si="25"/>
        <v/>
      </c>
      <c r="BM169" s="91" t="str">
        <f t="shared" ca="1" si="29"/>
        <v/>
      </c>
      <c r="BN169" s="100" t="str">
        <f t="shared" si="26"/>
        <v/>
      </c>
      <c r="BO169" s="91" t="str">
        <f t="shared" ca="1" si="27"/>
        <v/>
      </c>
      <c r="BP169" s="91" t="str">
        <f t="shared" ca="1" si="28"/>
        <v/>
      </c>
      <c r="BR169" s="91" t="str">
        <f ca="1">IF($BP169="","",IF(OFFSET(AS$53,'Intermediate Data'!$BP169,0)=-98,"Unknown",IF(OFFSET(AS$53,'Intermediate Data'!$BP169,0)=-99,"N/A",OFFSET(AS$53,'Intermediate Data'!$BP169,0))))</f>
        <v/>
      </c>
      <c r="BS169" s="91" t="str">
        <f ca="1">IF($BP169="","",IF(OFFSET(AT$53,'Intermediate Data'!$BP169,0)=-98,"Not collected",IF(OFFSET(AT$53,'Intermediate Data'!$BP169,0)=-99,"N/A",OFFSET(AT$53,'Intermediate Data'!$BP169,0))))</f>
        <v/>
      </c>
      <c r="BT169" s="91" t="str">
        <f ca="1">IF($BP169="","",IF(OFFSET(AU$53,'Intermediate Data'!$BP169,0)=-98,"Unknown",IF(OFFSET(AU$53,'Intermediate Data'!$BP169,0)=-99,"N/A",OFFSET(AU$53,'Intermediate Data'!$BP169,0))))</f>
        <v/>
      </c>
      <c r="BU169" s="127" t="str">
        <f ca="1">IF($BP169="","",IF(OFFSET(AV$53,'Intermediate Data'!$BP169,0)=-98,"Unknown",IF(OFFSET(AV$53,'Intermediate Data'!$BP169,0)=-99,"No spec",OFFSET(AV$53,'Intermediate Data'!$BP169,0))))</f>
        <v/>
      </c>
      <c r="BV169" s="127" t="str">
        <f ca="1">IF($BP169="","",IF(OFFSET(AW$53,'Intermediate Data'!$BP169,0)=-98,"Unknown",IF(OFFSET(AW$53,'Intermediate Data'!$BP169,0)=-99,"N/A",OFFSET(AW$53,'Intermediate Data'!$BP169,0))))</f>
        <v/>
      </c>
      <c r="BW169" s="91" t="str">
        <f ca="1">IF($BP169="","",IF(OFFSET(AX$53,'Intermediate Data'!$BP169,0)=-98,"Unknown",IF(OFFSET(AX$53,'Intermediate Data'!$BP169,0)=-99,"N/A",OFFSET(AX$53,'Intermediate Data'!$BP169,0))))</f>
        <v/>
      </c>
      <c r="BX169" s="91" t="str">
        <f ca="1">IF($BP169="","",IF(OFFSET(AY$53,'Intermediate Data'!$BP169,$AU$48)=-98,"Unknown",IF(OFFSET(AY$53,'Intermediate Data'!$BP169,$AU$48)=-99,"N/A",OFFSET(AY$53,'Intermediate Data'!$BP169,$AU$48))))</f>
        <v/>
      </c>
      <c r="BY169" s="91" t="str">
        <f ca="1">IF($BP169="","",IF(OFFSET(BD$53,'Intermediate Data'!$BP169,0)=-98,"Not published",IF(OFFSET(BD$53,'Intermediate Data'!$BP169,0)=-99,"No spec",OFFSET(BD$53,'Intermediate Data'!$BP169,0))))</f>
        <v/>
      </c>
      <c r="BZ169" s="115" t="str">
        <f ca="1">IF($BP169="","",IF(OFFSET(BE$53,'Intermediate Data'!$BP169,0)=-98,"Unknown",IF(OFFSET(BE$53,'Intermediate Data'!$BP169,0)=-99,"N/A",OFFSET(BE$53,'Intermediate Data'!$BP169,0))))</f>
        <v/>
      </c>
      <c r="CA169" s="115" t="str">
        <f ca="1">IF($BP169="","",IF(OFFSET(BF$53,'Intermediate Data'!$BP169,0)=-98,"Unknown",IF(OFFSET(BF$53,'Intermediate Data'!$BP169,0)=-99,"N/A",OFFSET(BF$53,'Intermediate Data'!$BP169,0))))</f>
        <v/>
      </c>
      <c r="CB169" s="115" t="str">
        <f ca="1">IF($BP169="","",IF(OFFSET(BG$53,'Intermediate Data'!$BP169,0)=-98,"Unknown",IF(OFFSET(BG$53,'Intermediate Data'!$BP169,0)=-99,"N/A",OFFSET(BG$53,'Intermediate Data'!$BP169,0))))</f>
        <v/>
      </c>
      <c r="CC169" s="115" t="str">
        <f ca="1">IF($BP169="","",IF(OFFSET(BH$53,'Intermediate Data'!$BP169,0)=-98,"Unknown",IF(OFFSET(BH$53,'Intermediate Data'!$BP169,0)=-99,"N/A",OFFSET(BH$53,'Intermediate Data'!$BP169,0))))</f>
        <v/>
      </c>
      <c r="CD169" s="115" t="str">
        <f ca="1">IF($BP169="","",IF(OFFSET(BI$53,'Intermediate Data'!$BP169,0)=-98,"Unknown",IF(OFFSET(BI$53,'Intermediate Data'!$BP169,0)=-99,"N/A",OFFSET(BI$53,'Intermediate Data'!$BP169,0))))</f>
        <v/>
      </c>
      <c r="CE169" s="115" t="str">
        <f ca="1">IF($BP169="","",IF(OFFSET(BJ$53,'Intermediate Data'!$BP169,0)=-98,"Unknown",IF(OFFSET(BJ$53,'Intermediate Data'!$BP169,0)=-99,"N/A",OFFSET(BJ$53,'Intermediate Data'!$BP169,0))))</f>
        <v/>
      </c>
      <c r="CF169" s="115" t="str">
        <f ca="1">IF($BP169="","",IF(OFFSET(BK$53,'Intermediate Data'!$BP169,0)=-98,"Unknown",IF(OFFSET(BK$53,'Intermediate Data'!$BP169,0)=-99,"N/A",OFFSET(BK$53,'Intermediate Data'!$BP169,0))))</f>
        <v/>
      </c>
      <c r="CG169" s="115" t="str">
        <f ca="1">IF($BP169="","",IF(OFFSET(BL$53,'Intermediate Data'!$BP169,0)=-98,"Unknown",IF(OFFSET(BL$53,'Intermediate Data'!$BP169,0)=-99,"N/A",OFFSET(BL$53,'Intermediate Data'!$BP169,0))))</f>
        <v/>
      </c>
    </row>
    <row r="170" spans="1:85" x14ac:dyDescent="0.2">
      <c r="A170" s="91">
        <f>IF(DATA!F121='Intermediate Data'!$E$46,IF(OR($E$47=$C$27,$E$46=$B$4),DATA!A121,IF($G$47=DATA!D121,DATA!A121,"")),"")</f>
        <v>117</v>
      </c>
      <c r="B170" s="91">
        <f>IF($A170="","",DATA!CS121)</f>
        <v>17</v>
      </c>
      <c r="C170" s="91" t="str">
        <f>IF($A170="","",DATA!B121)</f>
        <v>Towel warmer</v>
      </c>
      <c r="D170" s="91">
        <f ca="1">IF($A170="","",OFFSET(DATA!$G121,0,($D$48*5)))</f>
        <v>-99</v>
      </c>
      <c r="E170" s="91">
        <f ca="1">IF($A170="","",OFFSET(DATA!$G121,0,($D$48*5)+1))</f>
        <v>-99</v>
      </c>
      <c r="F170" s="91">
        <f ca="1">IF($A170="","",OFFSET(DATA!$G121,0,($D$48*5)+2))</f>
        <v>-99</v>
      </c>
      <c r="G170" s="91">
        <f ca="1">IF($A170="","",OFFSET(DATA!$G121,0,($D$48*5)+3))</f>
        <v>-99</v>
      </c>
      <c r="H170" s="91">
        <f ca="1">IF($A170="","",OFFSET(DATA!$G121,0,($D$48*5)+4))</f>
        <v>-99</v>
      </c>
      <c r="I170" s="91">
        <f t="shared" ca="1" si="17"/>
        <v>-99</v>
      </c>
      <c r="J170" s="91" t="str">
        <f t="shared" ca="1" si="18"/>
        <v/>
      </c>
      <c r="K170" s="91">
        <f ca="1">IF($A170="","",OFFSET(DATA!$AF121,0,($D$48*5)))</f>
        <v>-99</v>
      </c>
      <c r="L170" s="91">
        <f ca="1">IF($A170="","",OFFSET(DATA!$AF121,0,($D$48*5)+1))</f>
        <v>-99</v>
      </c>
      <c r="M170" s="91">
        <f ca="1">IF($A170="","",OFFSET(DATA!$AF121,0,($D$48*5)+2))</f>
        <v>-99</v>
      </c>
      <c r="N170" s="91">
        <f ca="1">IF($A170="","",OFFSET(DATA!$AF121,0,($D$48*5)+3))</f>
        <v>-99</v>
      </c>
      <c r="O170" s="91">
        <f ca="1">IF($A170="","",OFFSET(DATA!$AF121,0,($D$48*5)+4))</f>
        <v>-99</v>
      </c>
      <c r="P170" s="91">
        <f t="shared" ca="1" si="19"/>
        <v>-99</v>
      </c>
      <c r="Q170" s="91" t="str">
        <f t="shared" ca="1" si="20"/>
        <v/>
      </c>
      <c r="R170" s="91">
        <f>IF($A170="","",DATA!BE121)</f>
        <v>-99</v>
      </c>
      <c r="S170" s="91">
        <f>IF($A170="","",DATA!BI121)</f>
        <v>-99</v>
      </c>
      <c r="T170" s="91">
        <f t="shared" ca="1" si="21"/>
        <v>-99</v>
      </c>
      <c r="U170" s="100">
        <f t="shared" ca="1" si="22"/>
        <v>-99.0098999983</v>
      </c>
      <c r="V170" s="113">
        <f t="shared" ca="1" si="23"/>
        <v>-99.009899999150008</v>
      </c>
      <c r="W170" s="91">
        <f t="shared" ca="1" si="24"/>
        <v>32</v>
      </c>
      <c r="Y170" s="91" t="str">
        <f ca="1">IF($W170="","",IF(OFFSET(C$53,'Intermediate Data'!$W170,0)=-98,"Unknown",IF(OFFSET(C$53,'Intermediate Data'!$W170,0)=-99,"N/A",OFFSET(C$53,'Intermediate Data'!$W170,0))))</f>
        <v>Crockpot</v>
      </c>
      <c r="Z170" s="91" t="str">
        <f ca="1">IF($W170="","",IF(OFFSET(D$53,'Intermediate Data'!$W170,0)=-98,"N/A",IF(OFFSET(D$53,'Intermediate Data'!$W170,0)=-99,"N/A",OFFSET(D$53,'Intermediate Data'!$W170,0))))</f>
        <v>N/A</v>
      </c>
      <c r="AA170" s="91" t="str">
        <f ca="1">IF($W170="","",IF(OFFSET(E$53,'Intermediate Data'!$W170,0)=-98,"N/A",IF(OFFSET(E$53,'Intermediate Data'!$W170,0)=-99,"N/A",OFFSET(E$53,'Intermediate Data'!$W170,0))))</f>
        <v>N/A</v>
      </c>
      <c r="AB170" s="91" t="str">
        <f ca="1">IF($W170="","",IF(OFFSET(F$53,'Intermediate Data'!$W170,0)=-98,"N/A",IF(OFFSET(F$53,'Intermediate Data'!$W170,0)=-99,"N/A",OFFSET(F$53,'Intermediate Data'!$W170,0))))</f>
        <v>N/A</v>
      </c>
      <c r="AC170" s="91" t="str">
        <f ca="1">IF($W170="","",IF(OFFSET(G$53,'Intermediate Data'!$W170,0)=-98,"N/A",IF(OFFSET(G$53,'Intermediate Data'!$W170,0)=-99,"N/A",OFFSET(G$53,'Intermediate Data'!$W170,0))))</f>
        <v>N/A</v>
      </c>
      <c r="AD170" s="91" t="str">
        <f ca="1">IF($W170="","",IF(OFFSET(H$53,'Intermediate Data'!$W170,0)=-98,"N/A",IF(OFFSET(H$53,'Intermediate Data'!$W170,0)=-99,"N/A",OFFSET(H$53,'Intermediate Data'!$W170,0))))</f>
        <v>N/A</v>
      </c>
      <c r="AE170" s="91" t="str">
        <f ca="1">IF($W170="","",IF(OFFSET(I$53,'Intermediate Data'!$W170,0)=-98,"N/A",IF(OFFSET(I$53,'Intermediate Data'!$W170,0)=-99,"N/A",OFFSET(I$53,'Intermediate Data'!$W170,0))))</f>
        <v>N/A</v>
      </c>
      <c r="AF170" s="91" t="str">
        <f ca="1">IF($W170="","",IF(OFFSET(J$53,'Intermediate Data'!$W170,0)=-98,"N/A",IF(OFFSET(J$53,'Intermediate Data'!$W170,0)=-99,"N/A",OFFSET(J$53,'Intermediate Data'!$W170,0))))</f>
        <v/>
      </c>
      <c r="AG170" s="91" t="str">
        <f ca="1">IF($W170="","",IF(OFFSET(K$53,'Intermediate Data'!$W170,0)=-98,"N/A",IF(OFFSET(K$53,'Intermediate Data'!$W170,0)=-99,"N/A",OFFSET(K$53,'Intermediate Data'!$W170,0))))</f>
        <v>N/A</v>
      </c>
      <c r="AH170" s="91" t="str">
        <f ca="1">IF($W170="","",IF(OFFSET(L$53,'Intermediate Data'!$W170,0)=-98,"N/A",IF(OFFSET(L$53,'Intermediate Data'!$W170,0)=-99,"N/A",OFFSET(L$53,'Intermediate Data'!$W170,0))))</f>
        <v>N/A</v>
      </c>
      <c r="AI170" s="91" t="str">
        <f ca="1">IF($W170="","",IF(OFFSET(M$53,'Intermediate Data'!$W170,0)=-98,"N/A",IF(OFFSET(M$53,'Intermediate Data'!$W170,0)=-99,"N/A",OFFSET(M$53,'Intermediate Data'!$W170,0))))</f>
        <v>N/A</v>
      </c>
      <c r="AJ170" s="91" t="str">
        <f ca="1">IF($W170="","",IF(OFFSET(N$53,'Intermediate Data'!$W170,0)=-98,"N/A",IF(OFFSET(N$53,'Intermediate Data'!$W170,0)=-99,"N/A",OFFSET(N$53,'Intermediate Data'!$W170,0))))</f>
        <v>N/A</v>
      </c>
      <c r="AK170" s="91" t="str">
        <f ca="1">IF($W170="","",IF(OFFSET(O$53,'Intermediate Data'!$W170,0)=-98,"N/A",IF(OFFSET(O$53,'Intermediate Data'!$W170,0)=-99,"N/A",OFFSET(O$53,'Intermediate Data'!$W170,0))))</f>
        <v>N/A</v>
      </c>
      <c r="AL170" s="91" t="str">
        <f ca="1">IF($W170="","",IF(OFFSET(P$53,'Intermediate Data'!$W170,0)=-98,"N/A",IF(OFFSET(P$53,'Intermediate Data'!$W170,0)=-99,"N/A",OFFSET(P$53,'Intermediate Data'!$W170,0))))</f>
        <v>N/A</v>
      </c>
      <c r="AM170" s="91" t="str">
        <f ca="1">IF($W170="","",IF(OFFSET(Q$53,'Intermediate Data'!$W170,0)=-98,"N/A",IF(OFFSET(Q$53,'Intermediate Data'!$W170,0)=-99,"N/A",OFFSET(Q$53,'Intermediate Data'!$W170,0))))</f>
        <v/>
      </c>
      <c r="AN170" s="91" t="str">
        <f ca="1">IF($W170="","",IF(OFFSET(R$53,'Intermediate Data'!$W170,0)=-98,"Not published",IF(OFFSET(R$53,'Intermediate Data'!$W170,0)=-99,"No spec",OFFSET(R$53,'Intermediate Data'!$W170,0))))</f>
        <v>No spec</v>
      </c>
      <c r="AO170" s="91" t="str">
        <f ca="1">IF($W170="","",IF(OFFSET(S$53,'Intermediate Data'!$W170,0)=-98,"Unknown",IF(OFFSET(S$53,'Intermediate Data'!$W170,0)=-99,"No spec",OFFSET(S$53,'Intermediate Data'!$W170,0))))</f>
        <v>No spec</v>
      </c>
      <c r="AR170" s="113" t="str">
        <f>IF(AND(DATA!$F121='Intermediate Data'!$AV$46,DATA!$E121="Tier 1"),IF(OR($AU$47=0,$AU$46=1),DATA!A121,IF(AND($AU$47=1,INDEX('Intermediate Data'!$AV$25:$AV$42,MATCH(DATA!$B121,'Intermediate Data'!$AU$25:$AU$42,0))=TRUE),DATA!A121,"")),"")</f>
        <v/>
      </c>
      <c r="AS170" s="113" t="str">
        <f>IF($AR170="","",DATA!B121)</f>
        <v/>
      </c>
      <c r="AT170" s="113" t="str">
        <f>IF(OR($AR170="",DATA!BF121=""),"",DATA!BF121)</f>
        <v/>
      </c>
      <c r="AU170" s="113" t="str">
        <f>IF(OR($AR170="",DATA!BH121=""),"",DATA!BH121)</f>
        <v/>
      </c>
      <c r="AV170" s="113" t="str">
        <f>IF(OR($AR170="",DATA!BI121=""),"",DATA!BI121)</f>
        <v/>
      </c>
      <c r="AW170" s="113" t="str">
        <f>IF(OR($AR170="",DATA!BJ121=""),"",DATA!BJ121)</f>
        <v/>
      </c>
      <c r="AX170" s="113" t="str">
        <f>IF(OR($AR170="",DATA!BK121=""),"",DATA!BK121)</f>
        <v/>
      </c>
      <c r="AY170" s="113" t="str">
        <f>IF($AR170="","",DATA!BO121)</f>
        <v/>
      </c>
      <c r="AZ170" s="113" t="str">
        <f>IF($AR170="","",DATA!BP121)</f>
        <v/>
      </c>
      <c r="BA170" s="113" t="str">
        <f>IF($AR170="","",DATA!BQ121)</f>
        <v/>
      </c>
      <c r="BB170" s="113" t="str">
        <f>IF($AR170="","",DATA!BR121)</f>
        <v/>
      </c>
      <c r="BC170" s="113" t="str">
        <f>IF($AR170="","",DATA!BS121)</f>
        <v/>
      </c>
      <c r="BD170" s="113" t="str">
        <f>IF($AR170="","",DATA!BE121)</f>
        <v/>
      </c>
      <c r="BE170" s="113" t="str">
        <f>IF($AR170="","",DATA!CD121)</f>
        <v/>
      </c>
      <c r="BF170" s="113" t="str">
        <f>IF($AR170="","",DATA!CF121)</f>
        <v/>
      </c>
      <c r="BG170" s="113" t="str">
        <f>IF($AR170="","",DATA!CG121)</f>
        <v/>
      </c>
      <c r="BH170" s="113" t="str">
        <f>IF($AR170="","",DATA!CI121)</f>
        <v/>
      </c>
      <c r="BI170" s="113" t="str">
        <f>IF($AR170="","",DATA!CK121)</f>
        <v/>
      </c>
      <c r="BJ170" s="179" t="str">
        <f>IF($AR170="","",DATA!CL121)</f>
        <v/>
      </c>
      <c r="BK170" s="179" t="str">
        <f>IF($AR170="","",DATA!CN121)</f>
        <v/>
      </c>
      <c r="BL170" s="114" t="str">
        <f t="shared" si="25"/>
        <v/>
      </c>
      <c r="BM170" s="91" t="str">
        <f t="shared" ca="1" si="29"/>
        <v/>
      </c>
      <c r="BN170" s="100" t="str">
        <f t="shared" si="26"/>
        <v/>
      </c>
      <c r="BO170" s="91" t="str">
        <f t="shared" ca="1" si="27"/>
        <v/>
      </c>
      <c r="BP170" s="91" t="str">
        <f t="shared" ca="1" si="28"/>
        <v/>
      </c>
      <c r="BR170" s="91" t="str">
        <f ca="1">IF($BP170="","",IF(OFFSET(AS$53,'Intermediate Data'!$BP170,0)=-98,"Unknown",IF(OFFSET(AS$53,'Intermediate Data'!$BP170,0)=-99,"N/A",OFFSET(AS$53,'Intermediate Data'!$BP170,0))))</f>
        <v/>
      </c>
      <c r="BS170" s="91" t="str">
        <f ca="1">IF($BP170="","",IF(OFFSET(AT$53,'Intermediate Data'!$BP170,0)=-98,"Not collected",IF(OFFSET(AT$53,'Intermediate Data'!$BP170,0)=-99,"N/A",OFFSET(AT$53,'Intermediate Data'!$BP170,0))))</f>
        <v/>
      </c>
      <c r="BT170" s="91" t="str">
        <f ca="1">IF($BP170="","",IF(OFFSET(AU$53,'Intermediate Data'!$BP170,0)=-98,"Unknown",IF(OFFSET(AU$53,'Intermediate Data'!$BP170,0)=-99,"N/A",OFFSET(AU$53,'Intermediate Data'!$BP170,0))))</f>
        <v/>
      </c>
      <c r="BU170" s="127" t="str">
        <f ca="1">IF($BP170="","",IF(OFFSET(AV$53,'Intermediate Data'!$BP170,0)=-98,"Unknown",IF(OFFSET(AV$53,'Intermediate Data'!$BP170,0)=-99,"No spec",OFFSET(AV$53,'Intermediate Data'!$BP170,0))))</f>
        <v/>
      </c>
      <c r="BV170" s="127" t="str">
        <f ca="1">IF($BP170="","",IF(OFFSET(AW$53,'Intermediate Data'!$BP170,0)=-98,"Unknown",IF(OFFSET(AW$53,'Intermediate Data'!$BP170,0)=-99,"N/A",OFFSET(AW$53,'Intermediate Data'!$BP170,0))))</f>
        <v/>
      </c>
      <c r="BW170" s="91" t="str">
        <f ca="1">IF($BP170="","",IF(OFFSET(AX$53,'Intermediate Data'!$BP170,0)=-98,"Unknown",IF(OFFSET(AX$53,'Intermediate Data'!$BP170,0)=-99,"N/A",OFFSET(AX$53,'Intermediate Data'!$BP170,0))))</f>
        <v/>
      </c>
      <c r="BX170" s="91" t="str">
        <f ca="1">IF($BP170="","",IF(OFFSET(AY$53,'Intermediate Data'!$BP170,$AU$48)=-98,"Unknown",IF(OFFSET(AY$53,'Intermediate Data'!$BP170,$AU$48)=-99,"N/A",OFFSET(AY$53,'Intermediate Data'!$BP170,$AU$48))))</f>
        <v/>
      </c>
      <c r="BY170" s="91" t="str">
        <f ca="1">IF($BP170="","",IF(OFFSET(BD$53,'Intermediate Data'!$BP170,0)=-98,"Not published",IF(OFFSET(BD$53,'Intermediate Data'!$BP170,0)=-99,"No spec",OFFSET(BD$53,'Intermediate Data'!$BP170,0))))</f>
        <v/>
      </c>
      <c r="BZ170" s="115" t="str">
        <f ca="1">IF($BP170="","",IF(OFFSET(BE$53,'Intermediate Data'!$BP170,0)=-98,"Unknown",IF(OFFSET(BE$53,'Intermediate Data'!$BP170,0)=-99,"N/A",OFFSET(BE$53,'Intermediate Data'!$BP170,0))))</f>
        <v/>
      </c>
      <c r="CA170" s="115" t="str">
        <f ca="1">IF($BP170="","",IF(OFFSET(BF$53,'Intermediate Data'!$BP170,0)=-98,"Unknown",IF(OFFSET(BF$53,'Intermediate Data'!$BP170,0)=-99,"N/A",OFFSET(BF$53,'Intermediate Data'!$BP170,0))))</f>
        <v/>
      </c>
      <c r="CB170" s="115" t="str">
        <f ca="1">IF($BP170="","",IF(OFFSET(BG$53,'Intermediate Data'!$BP170,0)=-98,"Unknown",IF(OFFSET(BG$53,'Intermediate Data'!$BP170,0)=-99,"N/A",OFFSET(BG$53,'Intermediate Data'!$BP170,0))))</f>
        <v/>
      </c>
      <c r="CC170" s="115" t="str">
        <f ca="1">IF($BP170="","",IF(OFFSET(BH$53,'Intermediate Data'!$BP170,0)=-98,"Unknown",IF(OFFSET(BH$53,'Intermediate Data'!$BP170,0)=-99,"N/A",OFFSET(BH$53,'Intermediate Data'!$BP170,0))))</f>
        <v/>
      </c>
      <c r="CD170" s="115" t="str">
        <f ca="1">IF($BP170="","",IF(OFFSET(BI$53,'Intermediate Data'!$BP170,0)=-98,"Unknown",IF(OFFSET(BI$53,'Intermediate Data'!$BP170,0)=-99,"N/A",OFFSET(BI$53,'Intermediate Data'!$BP170,0))))</f>
        <v/>
      </c>
      <c r="CE170" s="115" t="str">
        <f ca="1">IF($BP170="","",IF(OFFSET(BJ$53,'Intermediate Data'!$BP170,0)=-98,"Unknown",IF(OFFSET(BJ$53,'Intermediate Data'!$BP170,0)=-99,"N/A",OFFSET(BJ$53,'Intermediate Data'!$BP170,0))))</f>
        <v/>
      </c>
      <c r="CF170" s="115" t="str">
        <f ca="1">IF($BP170="","",IF(OFFSET(BK$53,'Intermediate Data'!$BP170,0)=-98,"Unknown",IF(OFFSET(BK$53,'Intermediate Data'!$BP170,0)=-99,"N/A",OFFSET(BK$53,'Intermediate Data'!$BP170,0))))</f>
        <v/>
      </c>
      <c r="CG170" s="115" t="str">
        <f ca="1">IF($BP170="","",IF(OFFSET(BL$53,'Intermediate Data'!$BP170,0)=-98,"Unknown",IF(OFFSET(BL$53,'Intermediate Data'!$BP170,0)=-99,"N/A",OFFSET(BL$53,'Intermediate Data'!$BP170,0))))</f>
        <v/>
      </c>
    </row>
    <row r="171" spans="1:85" x14ac:dyDescent="0.2">
      <c r="A171" s="91">
        <f>IF(DATA!F122='Intermediate Data'!$E$46,IF(OR($E$47=$C$27,$E$46=$B$4),DATA!A122,IF($G$47=DATA!D122,DATA!A122,"")),"")</f>
        <v>118</v>
      </c>
      <c r="B171" s="91">
        <f>IF($A171="","",DATA!CS122)</f>
        <v>6</v>
      </c>
      <c r="C171" s="91" t="str">
        <f>IF($A171="","",DATA!B122)</f>
        <v>Water pik</v>
      </c>
      <c r="D171" s="91">
        <f ca="1">IF($A171="","",OFFSET(DATA!$G122,0,($D$48*5)))</f>
        <v>-99</v>
      </c>
      <c r="E171" s="91">
        <f ca="1">IF($A171="","",OFFSET(DATA!$G122,0,($D$48*5)+1))</f>
        <v>-99</v>
      </c>
      <c r="F171" s="91">
        <f ca="1">IF($A171="","",OFFSET(DATA!$G122,0,($D$48*5)+2))</f>
        <v>-99</v>
      </c>
      <c r="G171" s="91">
        <f ca="1">IF($A171="","",OFFSET(DATA!$G122,0,($D$48*5)+3))</f>
        <v>-99</v>
      </c>
      <c r="H171" s="91">
        <f ca="1">IF($A171="","",OFFSET(DATA!$G122,0,($D$48*5)+4))</f>
        <v>-99</v>
      </c>
      <c r="I171" s="91">
        <f t="shared" ca="1" si="17"/>
        <v>-99</v>
      </c>
      <c r="J171" s="91" t="str">
        <f t="shared" ca="1" si="18"/>
        <v/>
      </c>
      <c r="K171" s="91">
        <f ca="1">IF($A171="","",OFFSET(DATA!$AF122,0,($D$48*5)))</f>
        <v>-99</v>
      </c>
      <c r="L171" s="91">
        <f ca="1">IF($A171="","",OFFSET(DATA!$AF122,0,($D$48*5)+1))</f>
        <v>-99</v>
      </c>
      <c r="M171" s="91">
        <f ca="1">IF($A171="","",OFFSET(DATA!$AF122,0,($D$48*5)+2))</f>
        <v>-99</v>
      </c>
      <c r="N171" s="91">
        <f ca="1">IF($A171="","",OFFSET(DATA!$AF122,0,($D$48*5)+3))</f>
        <v>-99</v>
      </c>
      <c r="O171" s="91">
        <f ca="1">IF($A171="","",OFFSET(DATA!$AF122,0,($D$48*5)+4))</f>
        <v>-99</v>
      </c>
      <c r="P171" s="91">
        <f t="shared" ca="1" si="19"/>
        <v>-99</v>
      </c>
      <c r="Q171" s="91" t="str">
        <f t="shared" ca="1" si="20"/>
        <v/>
      </c>
      <c r="R171" s="91">
        <f>IF($A171="","",DATA!BE122)</f>
        <v>-99</v>
      </c>
      <c r="S171" s="91">
        <f>IF($A171="","",DATA!BI122)</f>
        <v>-99</v>
      </c>
      <c r="T171" s="91">
        <f t="shared" ca="1" si="21"/>
        <v>-99</v>
      </c>
      <c r="U171" s="100">
        <f t="shared" ca="1" si="22"/>
        <v>-99.009899998289995</v>
      </c>
      <c r="V171" s="113">
        <f t="shared" ca="1" si="23"/>
        <v>-99.009899999159998</v>
      </c>
      <c r="W171" s="91">
        <f t="shared" ca="1" si="24"/>
        <v>31</v>
      </c>
      <c r="Y171" s="91" t="str">
        <f ca="1">IF($W171="","",IF(OFFSET(C$53,'Intermediate Data'!$W171,0)=-98,"Unknown",IF(OFFSET(C$53,'Intermediate Data'!$W171,0)=-99,"N/A",OFFSET(C$53,'Intermediate Data'!$W171,0))))</f>
        <v>Coffee maker</v>
      </c>
      <c r="Z171" s="91" t="str">
        <f ca="1">IF($W171="","",IF(OFFSET(D$53,'Intermediate Data'!$W171,0)=-98,"N/A",IF(OFFSET(D$53,'Intermediate Data'!$W171,0)=-99,"N/A",OFFSET(D$53,'Intermediate Data'!$W171,0))))</f>
        <v>N/A</v>
      </c>
      <c r="AA171" s="91" t="str">
        <f ca="1">IF($W171="","",IF(OFFSET(E$53,'Intermediate Data'!$W171,0)=-98,"N/A",IF(OFFSET(E$53,'Intermediate Data'!$W171,0)=-99,"N/A",OFFSET(E$53,'Intermediate Data'!$W171,0))))</f>
        <v>N/A</v>
      </c>
      <c r="AB171" s="91" t="str">
        <f ca="1">IF($W171="","",IF(OFFSET(F$53,'Intermediate Data'!$W171,0)=-98,"N/A",IF(OFFSET(F$53,'Intermediate Data'!$W171,0)=-99,"N/A",OFFSET(F$53,'Intermediate Data'!$W171,0))))</f>
        <v>N/A</v>
      </c>
      <c r="AC171" s="91" t="str">
        <f ca="1">IF($W171="","",IF(OFFSET(G$53,'Intermediate Data'!$W171,0)=-98,"N/A",IF(OFFSET(G$53,'Intermediate Data'!$W171,0)=-99,"N/A",OFFSET(G$53,'Intermediate Data'!$W171,0))))</f>
        <v>N/A</v>
      </c>
      <c r="AD171" s="91" t="str">
        <f ca="1">IF($W171="","",IF(OFFSET(H$53,'Intermediate Data'!$W171,0)=-98,"N/A",IF(OFFSET(H$53,'Intermediate Data'!$W171,0)=-99,"N/A",OFFSET(H$53,'Intermediate Data'!$W171,0))))</f>
        <v>N/A</v>
      </c>
      <c r="AE171" s="91" t="str">
        <f ca="1">IF($W171="","",IF(OFFSET(I$53,'Intermediate Data'!$W171,0)=-98,"N/A",IF(OFFSET(I$53,'Intermediate Data'!$W171,0)=-99,"N/A",OFFSET(I$53,'Intermediate Data'!$W171,0))))</f>
        <v>N/A</v>
      </c>
      <c r="AF171" s="91" t="str">
        <f ca="1">IF($W171="","",IF(OFFSET(J$53,'Intermediate Data'!$W171,0)=-98,"N/A",IF(OFFSET(J$53,'Intermediate Data'!$W171,0)=-99,"N/A",OFFSET(J$53,'Intermediate Data'!$W171,0))))</f>
        <v/>
      </c>
      <c r="AG171" s="91" t="str">
        <f ca="1">IF($W171="","",IF(OFFSET(K$53,'Intermediate Data'!$W171,0)=-98,"N/A",IF(OFFSET(K$53,'Intermediate Data'!$W171,0)=-99,"N/A",OFFSET(K$53,'Intermediate Data'!$W171,0))))</f>
        <v>N/A</v>
      </c>
      <c r="AH171" s="91" t="str">
        <f ca="1">IF($W171="","",IF(OFFSET(L$53,'Intermediate Data'!$W171,0)=-98,"N/A",IF(OFFSET(L$53,'Intermediate Data'!$W171,0)=-99,"N/A",OFFSET(L$53,'Intermediate Data'!$W171,0))))</f>
        <v>N/A</v>
      </c>
      <c r="AI171" s="91" t="str">
        <f ca="1">IF($W171="","",IF(OFFSET(M$53,'Intermediate Data'!$W171,0)=-98,"N/A",IF(OFFSET(M$53,'Intermediate Data'!$W171,0)=-99,"N/A",OFFSET(M$53,'Intermediate Data'!$W171,0))))</f>
        <v>N/A</v>
      </c>
      <c r="AJ171" s="91" t="str">
        <f ca="1">IF($W171="","",IF(OFFSET(N$53,'Intermediate Data'!$W171,0)=-98,"N/A",IF(OFFSET(N$53,'Intermediate Data'!$W171,0)=-99,"N/A",OFFSET(N$53,'Intermediate Data'!$W171,0))))</f>
        <v>N/A</v>
      </c>
      <c r="AK171" s="91" t="str">
        <f ca="1">IF($W171="","",IF(OFFSET(O$53,'Intermediate Data'!$W171,0)=-98,"N/A",IF(OFFSET(O$53,'Intermediate Data'!$W171,0)=-99,"N/A",OFFSET(O$53,'Intermediate Data'!$W171,0))))</f>
        <v>N/A</v>
      </c>
      <c r="AL171" s="91" t="str">
        <f ca="1">IF($W171="","",IF(OFFSET(P$53,'Intermediate Data'!$W171,0)=-98,"N/A",IF(OFFSET(P$53,'Intermediate Data'!$W171,0)=-99,"N/A",OFFSET(P$53,'Intermediate Data'!$W171,0))))</f>
        <v>N/A</v>
      </c>
      <c r="AM171" s="91" t="str">
        <f ca="1">IF($W171="","",IF(OFFSET(Q$53,'Intermediate Data'!$W171,0)=-98,"N/A",IF(OFFSET(Q$53,'Intermediate Data'!$W171,0)=-99,"N/A",OFFSET(Q$53,'Intermediate Data'!$W171,0))))</f>
        <v/>
      </c>
      <c r="AN171" s="91" t="str">
        <f ca="1">IF($W171="","",IF(OFFSET(R$53,'Intermediate Data'!$W171,0)=-98,"Not published",IF(OFFSET(R$53,'Intermediate Data'!$W171,0)=-99,"No spec",OFFSET(R$53,'Intermediate Data'!$W171,0))))</f>
        <v>No spec</v>
      </c>
      <c r="AO171" s="91" t="str">
        <f ca="1">IF($W171="","",IF(OFFSET(S$53,'Intermediate Data'!$W171,0)=-98,"Unknown",IF(OFFSET(S$53,'Intermediate Data'!$W171,0)=-99,"No spec",OFFSET(S$53,'Intermediate Data'!$W171,0))))</f>
        <v>No spec</v>
      </c>
      <c r="AR171" s="113" t="str">
        <f>IF(AND(DATA!$F122='Intermediate Data'!$AV$46,DATA!$E122="Tier 1"),IF(OR($AU$47=0,$AU$46=1),DATA!A122,IF(AND($AU$47=1,INDEX('Intermediate Data'!$AV$25:$AV$42,MATCH(DATA!$B122,'Intermediate Data'!$AU$25:$AU$42,0))=TRUE),DATA!A122,"")),"")</f>
        <v/>
      </c>
      <c r="AS171" s="113" t="str">
        <f>IF($AR171="","",DATA!B122)</f>
        <v/>
      </c>
      <c r="AT171" s="113" t="str">
        <f>IF(OR($AR171="",DATA!BF122=""),"",DATA!BF122)</f>
        <v/>
      </c>
      <c r="AU171" s="113" t="str">
        <f>IF(OR($AR171="",DATA!BH122=""),"",DATA!BH122)</f>
        <v/>
      </c>
      <c r="AV171" s="113" t="str">
        <f>IF(OR($AR171="",DATA!BI122=""),"",DATA!BI122)</f>
        <v/>
      </c>
      <c r="AW171" s="113" t="str">
        <f>IF(OR($AR171="",DATA!BJ122=""),"",DATA!BJ122)</f>
        <v/>
      </c>
      <c r="AX171" s="113" t="str">
        <f>IF(OR($AR171="",DATA!BK122=""),"",DATA!BK122)</f>
        <v/>
      </c>
      <c r="AY171" s="113" t="str">
        <f>IF($AR171="","",DATA!BO122)</f>
        <v/>
      </c>
      <c r="AZ171" s="113" t="str">
        <f>IF($AR171="","",DATA!BP122)</f>
        <v/>
      </c>
      <c r="BA171" s="113" t="str">
        <f>IF($AR171="","",DATA!BQ122)</f>
        <v/>
      </c>
      <c r="BB171" s="113" t="str">
        <f>IF($AR171="","",DATA!BR122)</f>
        <v/>
      </c>
      <c r="BC171" s="113" t="str">
        <f>IF($AR171="","",DATA!BS122)</f>
        <v/>
      </c>
      <c r="BD171" s="113" t="str">
        <f>IF($AR171="","",DATA!BE122)</f>
        <v/>
      </c>
      <c r="BE171" s="113" t="str">
        <f>IF($AR171="","",DATA!CD122)</f>
        <v/>
      </c>
      <c r="BF171" s="113" t="str">
        <f>IF($AR171="","",DATA!CF122)</f>
        <v/>
      </c>
      <c r="BG171" s="113" t="str">
        <f>IF($AR171="","",DATA!CG122)</f>
        <v/>
      </c>
      <c r="BH171" s="113" t="str">
        <f>IF($AR171="","",DATA!CI122)</f>
        <v/>
      </c>
      <c r="BI171" s="113" t="str">
        <f>IF($AR171="","",DATA!CK122)</f>
        <v/>
      </c>
      <c r="BJ171" s="179" t="str">
        <f>IF($AR171="","",DATA!CL122)</f>
        <v/>
      </c>
      <c r="BK171" s="179" t="str">
        <f>IF($AR171="","",DATA!CN122)</f>
        <v/>
      </c>
      <c r="BL171" s="114" t="str">
        <f t="shared" si="25"/>
        <v/>
      </c>
      <c r="BM171" s="91" t="str">
        <f t="shared" ca="1" si="29"/>
        <v/>
      </c>
      <c r="BN171" s="100" t="str">
        <f t="shared" si="26"/>
        <v/>
      </c>
      <c r="BO171" s="91" t="str">
        <f t="shared" ca="1" si="27"/>
        <v/>
      </c>
      <c r="BP171" s="91" t="str">
        <f t="shared" ca="1" si="28"/>
        <v/>
      </c>
      <c r="BR171" s="91" t="str">
        <f ca="1">IF($BP171="","",IF(OFFSET(AS$53,'Intermediate Data'!$BP171,0)=-98,"Unknown",IF(OFFSET(AS$53,'Intermediate Data'!$BP171,0)=-99,"N/A",OFFSET(AS$53,'Intermediate Data'!$BP171,0))))</f>
        <v/>
      </c>
      <c r="BS171" s="91" t="str">
        <f ca="1">IF($BP171="","",IF(OFFSET(AT$53,'Intermediate Data'!$BP171,0)=-98,"Not collected",IF(OFFSET(AT$53,'Intermediate Data'!$BP171,0)=-99,"N/A",OFFSET(AT$53,'Intermediate Data'!$BP171,0))))</f>
        <v/>
      </c>
      <c r="BT171" s="91" t="str">
        <f ca="1">IF($BP171="","",IF(OFFSET(AU$53,'Intermediate Data'!$BP171,0)=-98,"Unknown",IF(OFFSET(AU$53,'Intermediate Data'!$BP171,0)=-99,"N/A",OFFSET(AU$53,'Intermediate Data'!$BP171,0))))</f>
        <v/>
      </c>
      <c r="BU171" s="127" t="str">
        <f ca="1">IF($BP171="","",IF(OFFSET(AV$53,'Intermediate Data'!$BP171,0)=-98,"Unknown",IF(OFFSET(AV$53,'Intermediate Data'!$BP171,0)=-99,"No spec",OFFSET(AV$53,'Intermediate Data'!$BP171,0))))</f>
        <v/>
      </c>
      <c r="BV171" s="127" t="str">
        <f ca="1">IF($BP171="","",IF(OFFSET(AW$53,'Intermediate Data'!$BP171,0)=-98,"Unknown",IF(OFFSET(AW$53,'Intermediate Data'!$BP171,0)=-99,"N/A",OFFSET(AW$53,'Intermediate Data'!$BP171,0))))</f>
        <v/>
      </c>
      <c r="BW171" s="91" t="str">
        <f ca="1">IF($BP171="","",IF(OFFSET(AX$53,'Intermediate Data'!$BP171,0)=-98,"Unknown",IF(OFFSET(AX$53,'Intermediate Data'!$BP171,0)=-99,"N/A",OFFSET(AX$53,'Intermediate Data'!$BP171,0))))</f>
        <v/>
      </c>
      <c r="BX171" s="91" t="str">
        <f ca="1">IF($BP171="","",IF(OFFSET(AY$53,'Intermediate Data'!$BP171,$AU$48)=-98,"Unknown",IF(OFFSET(AY$53,'Intermediate Data'!$BP171,$AU$48)=-99,"N/A",OFFSET(AY$53,'Intermediate Data'!$BP171,$AU$48))))</f>
        <v/>
      </c>
      <c r="BY171" s="91" t="str">
        <f ca="1">IF($BP171="","",IF(OFFSET(BD$53,'Intermediate Data'!$BP171,0)=-98,"Not published",IF(OFFSET(BD$53,'Intermediate Data'!$BP171,0)=-99,"No spec",OFFSET(BD$53,'Intermediate Data'!$BP171,0))))</f>
        <v/>
      </c>
      <c r="BZ171" s="115" t="str">
        <f ca="1">IF($BP171="","",IF(OFFSET(BE$53,'Intermediate Data'!$BP171,0)=-98,"Unknown",IF(OFFSET(BE$53,'Intermediate Data'!$BP171,0)=-99,"N/A",OFFSET(BE$53,'Intermediate Data'!$BP171,0))))</f>
        <v/>
      </c>
      <c r="CA171" s="115" t="str">
        <f ca="1">IF($BP171="","",IF(OFFSET(BF$53,'Intermediate Data'!$BP171,0)=-98,"Unknown",IF(OFFSET(BF$53,'Intermediate Data'!$BP171,0)=-99,"N/A",OFFSET(BF$53,'Intermediate Data'!$BP171,0))))</f>
        <v/>
      </c>
      <c r="CB171" s="115" t="str">
        <f ca="1">IF($BP171="","",IF(OFFSET(BG$53,'Intermediate Data'!$BP171,0)=-98,"Unknown",IF(OFFSET(BG$53,'Intermediate Data'!$BP171,0)=-99,"N/A",OFFSET(BG$53,'Intermediate Data'!$BP171,0))))</f>
        <v/>
      </c>
      <c r="CC171" s="115" t="str">
        <f ca="1">IF($BP171="","",IF(OFFSET(BH$53,'Intermediate Data'!$BP171,0)=-98,"Unknown",IF(OFFSET(BH$53,'Intermediate Data'!$BP171,0)=-99,"N/A",OFFSET(BH$53,'Intermediate Data'!$BP171,0))))</f>
        <v/>
      </c>
      <c r="CD171" s="115" t="str">
        <f ca="1">IF($BP171="","",IF(OFFSET(BI$53,'Intermediate Data'!$BP171,0)=-98,"Unknown",IF(OFFSET(BI$53,'Intermediate Data'!$BP171,0)=-99,"N/A",OFFSET(BI$53,'Intermediate Data'!$BP171,0))))</f>
        <v/>
      </c>
      <c r="CE171" s="115" t="str">
        <f ca="1">IF($BP171="","",IF(OFFSET(BJ$53,'Intermediate Data'!$BP171,0)=-98,"Unknown",IF(OFFSET(BJ$53,'Intermediate Data'!$BP171,0)=-99,"N/A",OFFSET(BJ$53,'Intermediate Data'!$BP171,0))))</f>
        <v/>
      </c>
      <c r="CF171" s="115" t="str">
        <f ca="1">IF($BP171="","",IF(OFFSET(BK$53,'Intermediate Data'!$BP171,0)=-98,"Unknown",IF(OFFSET(BK$53,'Intermediate Data'!$BP171,0)=-99,"N/A",OFFSET(BK$53,'Intermediate Data'!$BP171,0))))</f>
        <v/>
      </c>
      <c r="CG171" s="115" t="str">
        <f ca="1">IF($BP171="","",IF(OFFSET(BL$53,'Intermediate Data'!$BP171,0)=-98,"Unknown",IF(OFFSET(BL$53,'Intermediate Data'!$BP171,0)=-99,"N/A",OFFSET(BL$53,'Intermediate Data'!$BP171,0))))</f>
        <v/>
      </c>
    </row>
    <row r="172" spans="1:85" x14ac:dyDescent="0.2">
      <c r="A172" s="91">
        <f>IF(DATA!F123='Intermediate Data'!$E$46,IF(OR($E$47=$C$27,$E$46=$B$4),DATA!A123,IF($G$47=DATA!D123,DATA!A123,"")),"")</f>
        <v>119</v>
      </c>
      <c r="B172" s="91">
        <f>IF($A172="","",DATA!CS123)</f>
        <v>129</v>
      </c>
      <c r="C172" s="91" t="str">
        <f>IF($A172="","",DATA!B123)</f>
        <v>Beverage cooler</v>
      </c>
      <c r="D172" s="91">
        <f ca="1">IF($A172="","",OFFSET(DATA!$G123,0,($D$48*5)))</f>
        <v>-99</v>
      </c>
      <c r="E172" s="91">
        <f ca="1">IF($A172="","",OFFSET(DATA!$G123,0,($D$48*5)+1))</f>
        <v>-99</v>
      </c>
      <c r="F172" s="91">
        <f ca="1">IF($A172="","",OFFSET(DATA!$G123,0,($D$48*5)+2))</f>
        <v>-99</v>
      </c>
      <c r="G172" s="91">
        <f ca="1">IF($A172="","",OFFSET(DATA!$G123,0,($D$48*5)+3))</f>
        <v>5.7195024349907107E-2</v>
      </c>
      <c r="H172" s="91">
        <f ca="1">IF($A172="","",OFFSET(DATA!$G123,0,($D$48*5)+4))</f>
        <v>-99</v>
      </c>
      <c r="I172" s="91">
        <f t="shared" ca="1" si="17"/>
        <v>5.7195024349907107E-2</v>
      </c>
      <c r="J172" s="91" t="str">
        <f t="shared" ca="1" si="18"/>
        <v>RASS</v>
      </c>
      <c r="K172" s="91">
        <f ca="1">IF($A172="","",OFFSET(DATA!$AF123,0,($D$48*5)))</f>
        <v>-99</v>
      </c>
      <c r="L172" s="91">
        <f ca="1">IF($A172="","",OFFSET(DATA!$AF123,0,($D$48*5)+1))</f>
        <v>-99</v>
      </c>
      <c r="M172" s="91">
        <f ca="1">IF($A172="","",OFFSET(DATA!$AF123,0,($D$48*5)+2))</f>
        <v>-99</v>
      </c>
      <c r="N172" s="91">
        <f ca="1">IF($A172="","",OFFSET(DATA!$AF123,0,($D$48*5)+3))</f>
        <v>6.1477262868794992E-2</v>
      </c>
      <c r="O172" s="91">
        <f ca="1">IF($A172="","",OFFSET(DATA!$AF123,0,($D$48*5)+4))</f>
        <v>-99</v>
      </c>
      <c r="P172" s="91">
        <f t="shared" ca="1" si="19"/>
        <v>6.1477262868794992E-2</v>
      </c>
      <c r="Q172" s="91" t="str">
        <f t="shared" ca="1" si="20"/>
        <v>RASS</v>
      </c>
      <c r="R172" s="91">
        <f>IF($A172="","",DATA!BE123)</f>
        <v>-99</v>
      </c>
      <c r="S172" s="91">
        <f>IF($A172="","",DATA!BI123)</f>
        <v>-99</v>
      </c>
      <c r="T172" s="91">
        <f t="shared" ca="1" si="21"/>
        <v>5.7195024349907107E-2</v>
      </c>
      <c r="U172" s="100">
        <f t="shared" ca="1" si="22"/>
        <v>5.0266784743022791E-2</v>
      </c>
      <c r="V172" s="113">
        <f t="shared" ca="1" si="23"/>
        <v>-99.009899999189997</v>
      </c>
      <c r="W172" s="91">
        <f t="shared" ca="1" si="24"/>
        <v>28</v>
      </c>
      <c r="Y172" s="91" t="str">
        <f ca="1">IF($W172="","",IF(OFFSET(C$53,'Intermediate Data'!$W172,0)=-98,"Unknown",IF(OFFSET(C$53,'Intermediate Data'!$W172,0)=-99,"N/A",OFFSET(C$53,'Intermediate Data'!$W172,0))))</f>
        <v>Waste disposal/Insink-erator</v>
      </c>
      <c r="Z172" s="91" t="str">
        <f ca="1">IF($W172="","",IF(OFFSET(D$53,'Intermediate Data'!$W172,0)=-98,"N/A",IF(OFFSET(D$53,'Intermediate Data'!$W172,0)=-99,"N/A",OFFSET(D$53,'Intermediate Data'!$W172,0))))</f>
        <v>N/A</v>
      </c>
      <c r="AA172" s="91" t="str">
        <f ca="1">IF($W172="","",IF(OFFSET(E$53,'Intermediate Data'!$W172,0)=-98,"N/A",IF(OFFSET(E$53,'Intermediate Data'!$W172,0)=-99,"N/A",OFFSET(E$53,'Intermediate Data'!$W172,0))))</f>
        <v>N/A</v>
      </c>
      <c r="AB172" s="91" t="str">
        <f ca="1">IF($W172="","",IF(OFFSET(F$53,'Intermediate Data'!$W172,0)=-98,"N/A",IF(OFFSET(F$53,'Intermediate Data'!$W172,0)=-99,"N/A",OFFSET(F$53,'Intermediate Data'!$W172,0))))</f>
        <v>N/A</v>
      </c>
      <c r="AC172" s="91" t="str">
        <f ca="1">IF($W172="","",IF(OFFSET(G$53,'Intermediate Data'!$W172,0)=-98,"N/A",IF(OFFSET(G$53,'Intermediate Data'!$W172,0)=-99,"N/A",OFFSET(G$53,'Intermediate Data'!$W172,0))))</f>
        <v>N/A</v>
      </c>
      <c r="AD172" s="91" t="str">
        <f ca="1">IF($W172="","",IF(OFFSET(H$53,'Intermediate Data'!$W172,0)=-98,"N/A",IF(OFFSET(H$53,'Intermediate Data'!$W172,0)=-99,"N/A",OFFSET(H$53,'Intermediate Data'!$W172,0))))</f>
        <v>N/A</v>
      </c>
      <c r="AE172" s="91" t="str">
        <f ca="1">IF($W172="","",IF(OFFSET(I$53,'Intermediate Data'!$W172,0)=-98,"N/A",IF(OFFSET(I$53,'Intermediate Data'!$W172,0)=-99,"N/A",OFFSET(I$53,'Intermediate Data'!$W172,0))))</f>
        <v>N/A</v>
      </c>
      <c r="AF172" s="91" t="str">
        <f ca="1">IF($W172="","",IF(OFFSET(J$53,'Intermediate Data'!$W172,0)=-98,"N/A",IF(OFFSET(J$53,'Intermediate Data'!$W172,0)=-99,"N/A",OFFSET(J$53,'Intermediate Data'!$W172,0))))</f>
        <v/>
      </c>
      <c r="AG172" s="91" t="str">
        <f ca="1">IF($W172="","",IF(OFFSET(K$53,'Intermediate Data'!$W172,0)=-98,"N/A",IF(OFFSET(K$53,'Intermediate Data'!$W172,0)=-99,"N/A",OFFSET(K$53,'Intermediate Data'!$W172,0))))</f>
        <v>N/A</v>
      </c>
      <c r="AH172" s="91" t="str">
        <f ca="1">IF($W172="","",IF(OFFSET(L$53,'Intermediate Data'!$W172,0)=-98,"N/A",IF(OFFSET(L$53,'Intermediate Data'!$W172,0)=-99,"N/A",OFFSET(L$53,'Intermediate Data'!$W172,0))))</f>
        <v>N/A</v>
      </c>
      <c r="AI172" s="91" t="str">
        <f ca="1">IF($W172="","",IF(OFFSET(M$53,'Intermediate Data'!$W172,0)=-98,"N/A",IF(OFFSET(M$53,'Intermediate Data'!$W172,0)=-99,"N/A",OFFSET(M$53,'Intermediate Data'!$W172,0))))</f>
        <v>N/A</v>
      </c>
      <c r="AJ172" s="91" t="str">
        <f ca="1">IF($W172="","",IF(OFFSET(N$53,'Intermediate Data'!$W172,0)=-98,"N/A",IF(OFFSET(N$53,'Intermediate Data'!$W172,0)=-99,"N/A",OFFSET(N$53,'Intermediate Data'!$W172,0))))</f>
        <v>N/A</v>
      </c>
      <c r="AK172" s="91" t="str">
        <f ca="1">IF($W172="","",IF(OFFSET(O$53,'Intermediate Data'!$W172,0)=-98,"N/A",IF(OFFSET(O$53,'Intermediate Data'!$W172,0)=-99,"N/A",OFFSET(O$53,'Intermediate Data'!$W172,0))))</f>
        <v>N/A</v>
      </c>
      <c r="AL172" s="91" t="str">
        <f ca="1">IF($W172="","",IF(OFFSET(P$53,'Intermediate Data'!$W172,0)=-98,"N/A",IF(OFFSET(P$53,'Intermediate Data'!$W172,0)=-99,"N/A",OFFSET(P$53,'Intermediate Data'!$W172,0))))</f>
        <v>N/A</v>
      </c>
      <c r="AM172" s="91" t="str">
        <f ca="1">IF($W172="","",IF(OFFSET(Q$53,'Intermediate Data'!$W172,0)=-98,"N/A",IF(OFFSET(Q$53,'Intermediate Data'!$W172,0)=-99,"N/A",OFFSET(Q$53,'Intermediate Data'!$W172,0))))</f>
        <v/>
      </c>
      <c r="AN172" s="91" t="str">
        <f ca="1">IF($W172="","",IF(OFFSET(R$53,'Intermediate Data'!$W172,0)=-98,"Not published",IF(OFFSET(R$53,'Intermediate Data'!$W172,0)=-99,"No spec",OFFSET(R$53,'Intermediate Data'!$W172,0))))</f>
        <v>No spec</v>
      </c>
      <c r="AO172" s="91" t="str">
        <f ca="1">IF($W172="","",IF(OFFSET(S$53,'Intermediate Data'!$W172,0)=-98,"Unknown",IF(OFFSET(S$53,'Intermediate Data'!$W172,0)=-99,"No spec",OFFSET(S$53,'Intermediate Data'!$W172,0))))</f>
        <v>No spec</v>
      </c>
      <c r="AR172" s="113" t="str">
        <f>IF(AND(DATA!$F123='Intermediate Data'!$AV$46,DATA!$E123="Tier 1"),IF(OR($AU$47=0,$AU$46=1),DATA!A123,IF(AND($AU$47=1,INDEX('Intermediate Data'!$AV$25:$AV$42,MATCH(DATA!$B123,'Intermediate Data'!$AU$25:$AU$42,0))=TRUE),DATA!A123,"")),"")</f>
        <v/>
      </c>
      <c r="AS172" s="113" t="str">
        <f>IF($AR172="","",DATA!B123)</f>
        <v/>
      </c>
      <c r="AT172" s="113" t="str">
        <f>IF(OR($AR172="",DATA!BF123=""),"",DATA!BF123)</f>
        <v/>
      </c>
      <c r="AU172" s="113" t="str">
        <f>IF(OR($AR172="",DATA!BH123=""),"",DATA!BH123)</f>
        <v/>
      </c>
      <c r="AV172" s="113" t="str">
        <f>IF(OR($AR172="",DATA!BI123=""),"",DATA!BI123)</f>
        <v/>
      </c>
      <c r="AW172" s="113" t="str">
        <f>IF(OR($AR172="",DATA!BJ123=""),"",DATA!BJ123)</f>
        <v/>
      </c>
      <c r="AX172" s="113" t="str">
        <f>IF(OR($AR172="",DATA!BK123=""),"",DATA!BK123)</f>
        <v/>
      </c>
      <c r="AY172" s="113" t="str">
        <f>IF($AR172="","",DATA!BO123)</f>
        <v/>
      </c>
      <c r="AZ172" s="113" t="str">
        <f>IF($AR172="","",DATA!BP123)</f>
        <v/>
      </c>
      <c r="BA172" s="113" t="str">
        <f>IF($AR172="","",DATA!BQ123)</f>
        <v/>
      </c>
      <c r="BB172" s="113" t="str">
        <f>IF($AR172="","",DATA!BR123)</f>
        <v/>
      </c>
      <c r="BC172" s="113" t="str">
        <f>IF($AR172="","",DATA!BS123)</f>
        <v/>
      </c>
      <c r="BD172" s="113" t="str">
        <f>IF($AR172="","",DATA!BE123)</f>
        <v/>
      </c>
      <c r="BE172" s="113" t="str">
        <f>IF($AR172="","",DATA!CD123)</f>
        <v/>
      </c>
      <c r="BF172" s="113" t="str">
        <f>IF($AR172="","",DATA!CF123)</f>
        <v/>
      </c>
      <c r="BG172" s="113" t="str">
        <f>IF($AR172="","",DATA!CG123)</f>
        <v/>
      </c>
      <c r="BH172" s="113" t="str">
        <f>IF($AR172="","",DATA!CI123)</f>
        <v/>
      </c>
      <c r="BI172" s="113" t="str">
        <f>IF($AR172="","",DATA!CK123)</f>
        <v/>
      </c>
      <c r="BJ172" s="179" t="str">
        <f>IF($AR172="","",DATA!CL123)</f>
        <v/>
      </c>
      <c r="BK172" s="179" t="str">
        <f>IF($AR172="","",DATA!CN123)</f>
        <v/>
      </c>
      <c r="BL172" s="114" t="str">
        <f t="shared" si="25"/>
        <v/>
      </c>
      <c r="BM172" s="91" t="str">
        <f t="shared" ca="1" si="29"/>
        <v/>
      </c>
      <c r="BN172" s="100" t="str">
        <f t="shared" si="26"/>
        <v/>
      </c>
      <c r="BO172" s="91" t="str">
        <f t="shared" ca="1" si="27"/>
        <v/>
      </c>
      <c r="BP172" s="91" t="str">
        <f t="shared" ca="1" si="28"/>
        <v/>
      </c>
      <c r="BR172" s="91" t="str">
        <f ca="1">IF($BP172="","",IF(OFFSET(AS$53,'Intermediate Data'!$BP172,0)=-98,"Unknown",IF(OFFSET(AS$53,'Intermediate Data'!$BP172,0)=-99,"N/A",OFFSET(AS$53,'Intermediate Data'!$BP172,0))))</f>
        <v/>
      </c>
      <c r="BS172" s="91" t="str">
        <f ca="1">IF($BP172="","",IF(OFFSET(AT$53,'Intermediate Data'!$BP172,0)=-98,"Not collected",IF(OFFSET(AT$53,'Intermediate Data'!$BP172,0)=-99,"N/A",OFFSET(AT$53,'Intermediate Data'!$BP172,0))))</f>
        <v/>
      </c>
      <c r="BT172" s="91" t="str">
        <f ca="1">IF($BP172="","",IF(OFFSET(AU$53,'Intermediate Data'!$BP172,0)=-98,"Unknown",IF(OFFSET(AU$53,'Intermediate Data'!$BP172,0)=-99,"N/A",OFFSET(AU$53,'Intermediate Data'!$BP172,0))))</f>
        <v/>
      </c>
      <c r="BU172" s="127" t="str">
        <f ca="1">IF($BP172="","",IF(OFFSET(AV$53,'Intermediate Data'!$BP172,0)=-98,"Unknown",IF(OFFSET(AV$53,'Intermediate Data'!$BP172,0)=-99,"No spec",OFFSET(AV$53,'Intermediate Data'!$BP172,0))))</f>
        <v/>
      </c>
      <c r="BV172" s="127" t="str">
        <f ca="1">IF($BP172="","",IF(OFFSET(AW$53,'Intermediate Data'!$BP172,0)=-98,"Unknown",IF(OFFSET(AW$53,'Intermediate Data'!$BP172,0)=-99,"N/A",OFFSET(AW$53,'Intermediate Data'!$BP172,0))))</f>
        <v/>
      </c>
      <c r="BW172" s="91" t="str">
        <f ca="1">IF($BP172="","",IF(OFFSET(AX$53,'Intermediate Data'!$BP172,0)=-98,"Unknown",IF(OFFSET(AX$53,'Intermediate Data'!$BP172,0)=-99,"N/A",OFFSET(AX$53,'Intermediate Data'!$BP172,0))))</f>
        <v/>
      </c>
      <c r="BX172" s="91" t="str">
        <f ca="1">IF($BP172="","",IF(OFFSET(AY$53,'Intermediate Data'!$BP172,$AU$48)=-98,"Unknown",IF(OFFSET(AY$53,'Intermediate Data'!$BP172,$AU$48)=-99,"N/A",OFFSET(AY$53,'Intermediate Data'!$BP172,$AU$48))))</f>
        <v/>
      </c>
      <c r="BY172" s="91" t="str">
        <f ca="1">IF($BP172="","",IF(OFFSET(BD$53,'Intermediate Data'!$BP172,0)=-98,"Not published",IF(OFFSET(BD$53,'Intermediate Data'!$BP172,0)=-99,"No spec",OFFSET(BD$53,'Intermediate Data'!$BP172,0))))</f>
        <v/>
      </c>
      <c r="BZ172" s="115" t="str">
        <f ca="1">IF($BP172="","",IF(OFFSET(BE$53,'Intermediate Data'!$BP172,0)=-98,"Unknown",IF(OFFSET(BE$53,'Intermediate Data'!$BP172,0)=-99,"N/A",OFFSET(BE$53,'Intermediate Data'!$BP172,0))))</f>
        <v/>
      </c>
      <c r="CA172" s="115" t="str">
        <f ca="1">IF($BP172="","",IF(OFFSET(BF$53,'Intermediate Data'!$BP172,0)=-98,"Unknown",IF(OFFSET(BF$53,'Intermediate Data'!$BP172,0)=-99,"N/A",OFFSET(BF$53,'Intermediate Data'!$BP172,0))))</f>
        <v/>
      </c>
      <c r="CB172" s="115" t="str">
        <f ca="1">IF($BP172="","",IF(OFFSET(BG$53,'Intermediate Data'!$BP172,0)=-98,"Unknown",IF(OFFSET(BG$53,'Intermediate Data'!$BP172,0)=-99,"N/A",OFFSET(BG$53,'Intermediate Data'!$BP172,0))))</f>
        <v/>
      </c>
      <c r="CC172" s="115" t="str">
        <f ca="1">IF($BP172="","",IF(OFFSET(BH$53,'Intermediate Data'!$BP172,0)=-98,"Unknown",IF(OFFSET(BH$53,'Intermediate Data'!$BP172,0)=-99,"N/A",OFFSET(BH$53,'Intermediate Data'!$BP172,0))))</f>
        <v/>
      </c>
      <c r="CD172" s="115" t="str">
        <f ca="1">IF($BP172="","",IF(OFFSET(BI$53,'Intermediate Data'!$BP172,0)=-98,"Unknown",IF(OFFSET(BI$53,'Intermediate Data'!$BP172,0)=-99,"N/A",OFFSET(BI$53,'Intermediate Data'!$BP172,0))))</f>
        <v/>
      </c>
      <c r="CE172" s="115" t="str">
        <f ca="1">IF($BP172="","",IF(OFFSET(BJ$53,'Intermediate Data'!$BP172,0)=-98,"Unknown",IF(OFFSET(BJ$53,'Intermediate Data'!$BP172,0)=-99,"N/A",OFFSET(BJ$53,'Intermediate Data'!$BP172,0))))</f>
        <v/>
      </c>
      <c r="CF172" s="115" t="str">
        <f ca="1">IF($BP172="","",IF(OFFSET(BK$53,'Intermediate Data'!$BP172,0)=-98,"Unknown",IF(OFFSET(BK$53,'Intermediate Data'!$BP172,0)=-99,"N/A",OFFSET(BK$53,'Intermediate Data'!$BP172,0))))</f>
        <v/>
      </c>
      <c r="CG172" s="115" t="str">
        <f ca="1">IF($BP172="","",IF(OFFSET(BL$53,'Intermediate Data'!$BP172,0)=-98,"Unknown",IF(OFFSET(BL$53,'Intermediate Data'!$BP172,0)=-99,"N/A",OFFSET(BL$53,'Intermediate Data'!$BP172,0))))</f>
        <v/>
      </c>
    </row>
    <row r="173" spans="1:85" x14ac:dyDescent="0.2">
      <c r="A173" s="91">
        <f>IF(DATA!F124='Intermediate Data'!$E$46,IF(OR($E$47=$C$27,$E$46=$B$4),DATA!A124,IF($G$47=DATA!D124,DATA!A124,"")),"")</f>
        <v>120</v>
      </c>
      <c r="B173" s="91">
        <f>IF($A173="","",DATA!CS124)</f>
        <v>72</v>
      </c>
      <c r="C173" s="91" t="str">
        <f>IF($A173="","",DATA!B124)</f>
        <v>Ice maker</v>
      </c>
      <c r="D173" s="91">
        <f ca="1">IF($A173="","",OFFSET(DATA!$G124,0,($D$48*5)))</f>
        <v>-99</v>
      </c>
      <c r="E173" s="91">
        <f ca="1">IF($A173="","",OFFSET(DATA!$G124,0,($D$48*5)+1))</f>
        <v>-99</v>
      </c>
      <c r="F173" s="91">
        <f ca="1">IF($A173="","",OFFSET(DATA!$G124,0,($D$48*5)+2))</f>
        <v>-99</v>
      </c>
      <c r="G173" s="91">
        <f ca="1">IF($A173="","",OFFSET(DATA!$G124,0,($D$48*5)+3))</f>
        <v>-99</v>
      </c>
      <c r="H173" s="91">
        <f ca="1">IF($A173="","",OFFSET(DATA!$G124,0,($D$48*5)+4))</f>
        <v>-99</v>
      </c>
      <c r="I173" s="91">
        <f t="shared" ca="1" si="17"/>
        <v>-99</v>
      </c>
      <c r="J173" s="91" t="str">
        <f t="shared" ca="1" si="18"/>
        <v/>
      </c>
      <c r="K173" s="91">
        <f ca="1">IF($A173="","",OFFSET(DATA!$AF124,0,($D$48*5)))</f>
        <v>-99</v>
      </c>
      <c r="L173" s="91">
        <f ca="1">IF($A173="","",OFFSET(DATA!$AF124,0,($D$48*5)+1))</f>
        <v>-99</v>
      </c>
      <c r="M173" s="91">
        <f ca="1">IF($A173="","",OFFSET(DATA!$AF124,0,($D$48*5)+2))</f>
        <v>-99</v>
      </c>
      <c r="N173" s="91">
        <f ca="1">IF($A173="","",OFFSET(DATA!$AF124,0,($D$48*5)+3))</f>
        <v>-99</v>
      </c>
      <c r="O173" s="91">
        <f ca="1">IF($A173="","",OFFSET(DATA!$AF124,0,($D$48*5)+4))</f>
        <v>-99</v>
      </c>
      <c r="P173" s="91">
        <f t="shared" ca="1" si="19"/>
        <v>-99</v>
      </c>
      <c r="Q173" s="91" t="str">
        <f t="shared" ca="1" si="20"/>
        <v/>
      </c>
      <c r="R173" s="91">
        <f>IF($A173="","",DATA!BE124)</f>
        <v>-99</v>
      </c>
      <c r="S173" s="91">
        <f>IF($A173="","",DATA!BI124)</f>
        <v>-99</v>
      </c>
      <c r="T173" s="91">
        <f t="shared" ca="1" si="21"/>
        <v>-99</v>
      </c>
      <c r="U173" s="100">
        <f t="shared" ca="1" si="22"/>
        <v>-99.009899998270001</v>
      </c>
      <c r="V173" s="113">
        <f t="shared" ca="1" si="23"/>
        <v>-99.009899999200002</v>
      </c>
      <c r="W173" s="91">
        <f t="shared" ca="1" si="24"/>
        <v>27</v>
      </c>
      <c r="Y173" s="91" t="str">
        <f ca="1">IF($W173="","",IF(OFFSET(C$53,'Intermediate Data'!$W173,0)=-98,"Unknown",IF(OFFSET(C$53,'Intermediate Data'!$W173,0)=-99,"N/A",OFFSET(C$53,'Intermediate Data'!$W173,0))))</f>
        <v>Vacuum cleaner - Portable</v>
      </c>
      <c r="Z173" s="91" t="str">
        <f ca="1">IF($W173="","",IF(OFFSET(D$53,'Intermediate Data'!$W173,0)=-98,"N/A",IF(OFFSET(D$53,'Intermediate Data'!$W173,0)=-99,"N/A",OFFSET(D$53,'Intermediate Data'!$W173,0))))</f>
        <v>N/A</v>
      </c>
      <c r="AA173" s="91" t="str">
        <f ca="1">IF($W173="","",IF(OFFSET(E$53,'Intermediate Data'!$W173,0)=-98,"N/A",IF(OFFSET(E$53,'Intermediate Data'!$W173,0)=-99,"N/A",OFFSET(E$53,'Intermediate Data'!$W173,0))))</f>
        <v>N/A</v>
      </c>
      <c r="AB173" s="91" t="str">
        <f ca="1">IF($W173="","",IF(OFFSET(F$53,'Intermediate Data'!$W173,0)=-98,"N/A",IF(OFFSET(F$53,'Intermediate Data'!$W173,0)=-99,"N/A",OFFSET(F$53,'Intermediate Data'!$W173,0))))</f>
        <v>N/A</v>
      </c>
      <c r="AC173" s="91" t="str">
        <f ca="1">IF($W173="","",IF(OFFSET(G$53,'Intermediate Data'!$W173,0)=-98,"N/A",IF(OFFSET(G$53,'Intermediate Data'!$W173,0)=-99,"N/A",OFFSET(G$53,'Intermediate Data'!$W173,0))))</f>
        <v>N/A</v>
      </c>
      <c r="AD173" s="91" t="str">
        <f ca="1">IF($W173="","",IF(OFFSET(H$53,'Intermediate Data'!$W173,0)=-98,"N/A",IF(OFFSET(H$53,'Intermediate Data'!$W173,0)=-99,"N/A",OFFSET(H$53,'Intermediate Data'!$W173,0))))</f>
        <v>N/A</v>
      </c>
      <c r="AE173" s="91" t="str">
        <f ca="1">IF($W173="","",IF(OFFSET(I$53,'Intermediate Data'!$W173,0)=-98,"N/A",IF(OFFSET(I$53,'Intermediate Data'!$W173,0)=-99,"N/A",OFFSET(I$53,'Intermediate Data'!$W173,0))))</f>
        <v>N/A</v>
      </c>
      <c r="AF173" s="91" t="str">
        <f ca="1">IF($W173="","",IF(OFFSET(J$53,'Intermediate Data'!$W173,0)=-98,"N/A",IF(OFFSET(J$53,'Intermediate Data'!$W173,0)=-99,"N/A",OFFSET(J$53,'Intermediate Data'!$W173,0))))</f>
        <v/>
      </c>
      <c r="AG173" s="91" t="str">
        <f ca="1">IF($W173="","",IF(OFFSET(K$53,'Intermediate Data'!$W173,0)=-98,"N/A",IF(OFFSET(K$53,'Intermediate Data'!$W173,0)=-99,"N/A",OFFSET(K$53,'Intermediate Data'!$W173,0))))</f>
        <v>N/A</v>
      </c>
      <c r="AH173" s="91" t="str">
        <f ca="1">IF($W173="","",IF(OFFSET(L$53,'Intermediate Data'!$W173,0)=-98,"N/A",IF(OFFSET(L$53,'Intermediate Data'!$W173,0)=-99,"N/A",OFFSET(L$53,'Intermediate Data'!$W173,0))))</f>
        <v>N/A</v>
      </c>
      <c r="AI173" s="91" t="str">
        <f ca="1">IF($W173="","",IF(OFFSET(M$53,'Intermediate Data'!$W173,0)=-98,"N/A",IF(OFFSET(M$53,'Intermediate Data'!$W173,0)=-99,"N/A",OFFSET(M$53,'Intermediate Data'!$W173,0))))</f>
        <v>N/A</v>
      </c>
      <c r="AJ173" s="91" t="str">
        <f ca="1">IF($W173="","",IF(OFFSET(N$53,'Intermediate Data'!$W173,0)=-98,"N/A",IF(OFFSET(N$53,'Intermediate Data'!$W173,0)=-99,"N/A",OFFSET(N$53,'Intermediate Data'!$W173,0))))</f>
        <v>N/A</v>
      </c>
      <c r="AK173" s="91" t="str">
        <f ca="1">IF($W173="","",IF(OFFSET(O$53,'Intermediate Data'!$W173,0)=-98,"N/A",IF(OFFSET(O$53,'Intermediate Data'!$W173,0)=-99,"N/A",OFFSET(O$53,'Intermediate Data'!$W173,0))))</f>
        <v>N/A</v>
      </c>
      <c r="AL173" s="91" t="str">
        <f ca="1">IF($W173="","",IF(OFFSET(P$53,'Intermediate Data'!$W173,0)=-98,"N/A",IF(OFFSET(P$53,'Intermediate Data'!$W173,0)=-99,"N/A",OFFSET(P$53,'Intermediate Data'!$W173,0))))</f>
        <v>N/A</v>
      </c>
      <c r="AM173" s="91" t="str">
        <f ca="1">IF($W173="","",IF(OFFSET(Q$53,'Intermediate Data'!$W173,0)=-98,"N/A",IF(OFFSET(Q$53,'Intermediate Data'!$W173,0)=-99,"N/A",OFFSET(Q$53,'Intermediate Data'!$W173,0))))</f>
        <v/>
      </c>
      <c r="AN173" s="91" t="str">
        <f ca="1">IF($W173="","",IF(OFFSET(R$53,'Intermediate Data'!$W173,0)=-98,"Not published",IF(OFFSET(R$53,'Intermediate Data'!$W173,0)=-99,"No spec",OFFSET(R$53,'Intermediate Data'!$W173,0))))</f>
        <v>No spec</v>
      </c>
      <c r="AO173" s="91" t="str">
        <f ca="1">IF($W173="","",IF(OFFSET(S$53,'Intermediate Data'!$W173,0)=-98,"Unknown",IF(OFFSET(S$53,'Intermediate Data'!$W173,0)=-99,"No spec",OFFSET(S$53,'Intermediate Data'!$W173,0))))</f>
        <v>No spec</v>
      </c>
      <c r="AR173" s="113" t="str">
        <f>IF(AND(DATA!$F124='Intermediate Data'!$AV$46,DATA!$E124="Tier 1"),IF(OR($AU$47=0,$AU$46=1),DATA!A124,IF(AND($AU$47=1,INDEX('Intermediate Data'!$AV$25:$AV$42,MATCH(DATA!$B124,'Intermediate Data'!$AU$25:$AU$42,0))=TRUE),DATA!A124,"")),"")</f>
        <v/>
      </c>
      <c r="AS173" s="113" t="str">
        <f>IF($AR173="","",DATA!B124)</f>
        <v/>
      </c>
      <c r="AT173" s="113" t="str">
        <f>IF(OR($AR173="",DATA!BF124=""),"",DATA!BF124)</f>
        <v/>
      </c>
      <c r="AU173" s="113" t="str">
        <f>IF(OR($AR173="",DATA!BH124=""),"",DATA!BH124)</f>
        <v/>
      </c>
      <c r="AV173" s="113" t="str">
        <f>IF(OR($AR173="",DATA!BI124=""),"",DATA!BI124)</f>
        <v/>
      </c>
      <c r="AW173" s="113" t="str">
        <f>IF(OR($AR173="",DATA!BJ124=""),"",DATA!BJ124)</f>
        <v/>
      </c>
      <c r="AX173" s="113" t="str">
        <f>IF(OR($AR173="",DATA!BK124=""),"",DATA!BK124)</f>
        <v/>
      </c>
      <c r="AY173" s="113" t="str">
        <f>IF($AR173="","",DATA!BO124)</f>
        <v/>
      </c>
      <c r="AZ173" s="113" t="str">
        <f>IF($AR173="","",DATA!BP124)</f>
        <v/>
      </c>
      <c r="BA173" s="113" t="str">
        <f>IF($AR173="","",DATA!BQ124)</f>
        <v/>
      </c>
      <c r="BB173" s="113" t="str">
        <f>IF($AR173="","",DATA!BR124)</f>
        <v/>
      </c>
      <c r="BC173" s="113" t="str">
        <f>IF($AR173="","",DATA!BS124)</f>
        <v/>
      </c>
      <c r="BD173" s="113" t="str">
        <f>IF($AR173="","",DATA!BE124)</f>
        <v/>
      </c>
      <c r="BE173" s="113" t="str">
        <f>IF($AR173="","",DATA!CD124)</f>
        <v/>
      </c>
      <c r="BF173" s="113" t="str">
        <f>IF($AR173="","",DATA!CF124)</f>
        <v/>
      </c>
      <c r="BG173" s="113" t="str">
        <f>IF($AR173="","",DATA!CG124)</f>
        <v/>
      </c>
      <c r="BH173" s="113" t="str">
        <f>IF($AR173="","",DATA!CI124)</f>
        <v/>
      </c>
      <c r="BI173" s="113" t="str">
        <f>IF($AR173="","",DATA!CK124)</f>
        <v/>
      </c>
      <c r="BJ173" s="179" t="str">
        <f>IF($AR173="","",DATA!CL124)</f>
        <v/>
      </c>
      <c r="BK173" s="179" t="str">
        <f>IF($AR173="","",DATA!CN124)</f>
        <v/>
      </c>
      <c r="BL173" s="114" t="str">
        <f t="shared" si="25"/>
        <v/>
      </c>
      <c r="BM173" s="91" t="str">
        <f t="shared" ca="1" si="29"/>
        <v/>
      </c>
      <c r="BN173" s="100" t="str">
        <f t="shared" si="26"/>
        <v/>
      </c>
      <c r="BO173" s="91" t="str">
        <f t="shared" ca="1" si="27"/>
        <v/>
      </c>
      <c r="BP173" s="91" t="str">
        <f t="shared" ca="1" si="28"/>
        <v/>
      </c>
      <c r="BR173" s="91" t="str">
        <f ca="1">IF($BP173="","",IF(OFFSET(AS$53,'Intermediate Data'!$BP173,0)=-98,"Unknown",IF(OFFSET(AS$53,'Intermediate Data'!$BP173,0)=-99,"N/A",OFFSET(AS$53,'Intermediate Data'!$BP173,0))))</f>
        <v/>
      </c>
      <c r="BS173" s="91" t="str">
        <f ca="1">IF($BP173="","",IF(OFFSET(AT$53,'Intermediate Data'!$BP173,0)=-98,"Not collected",IF(OFFSET(AT$53,'Intermediate Data'!$BP173,0)=-99,"N/A",OFFSET(AT$53,'Intermediate Data'!$BP173,0))))</f>
        <v/>
      </c>
      <c r="BT173" s="91" t="str">
        <f ca="1">IF($BP173="","",IF(OFFSET(AU$53,'Intermediate Data'!$BP173,0)=-98,"Unknown",IF(OFFSET(AU$53,'Intermediate Data'!$BP173,0)=-99,"N/A",OFFSET(AU$53,'Intermediate Data'!$BP173,0))))</f>
        <v/>
      </c>
      <c r="BU173" s="127" t="str">
        <f ca="1">IF($BP173="","",IF(OFFSET(AV$53,'Intermediate Data'!$BP173,0)=-98,"Unknown",IF(OFFSET(AV$53,'Intermediate Data'!$BP173,0)=-99,"No spec",OFFSET(AV$53,'Intermediate Data'!$BP173,0))))</f>
        <v/>
      </c>
      <c r="BV173" s="127" t="str">
        <f ca="1">IF($BP173="","",IF(OFFSET(AW$53,'Intermediate Data'!$BP173,0)=-98,"Unknown",IF(OFFSET(AW$53,'Intermediate Data'!$BP173,0)=-99,"N/A",OFFSET(AW$53,'Intermediate Data'!$BP173,0))))</f>
        <v/>
      </c>
      <c r="BW173" s="91" t="str">
        <f ca="1">IF($BP173="","",IF(OFFSET(AX$53,'Intermediate Data'!$BP173,0)=-98,"Unknown",IF(OFFSET(AX$53,'Intermediate Data'!$BP173,0)=-99,"N/A",OFFSET(AX$53,'Intermediate Data'!$BP173,0))))</f>
        <v/>
      </c>
      <c r="BX173" s="91" t="str">
        <f ca="1">IF($BP173="","",IF(OFFSET(AY$53,'Intermediate Data'!$BP173,$AU$48)=-98,"Unknown",IF(OFFSET(AY$53,'Intermediate Data'!$BP173,$AU$48)=-99,"N/A",OFFSET(AY$53,'Intermediate Data'!$BP173,$AU$48))))</f>
        <v/>
      </c>
      <c r="BY173" s="91" t="str">
        <f ca="1">IF($BP173="","",IF(OFFSET(BD$53,'Intermediate Data'!$BP173,0)=-98,"Not published",IF(OFFSET(BD$53,'Intermediate Data'!$BP173,0)=-99,"No spec",OFFSET(BD$53,'Intermediate Data'!$BP173,0))))</f>
        <v/>
      </c>
      <c r="BZ173" s="115" t="str">
        <f ca="1">IF($BP173="","",IF(OFFSET(BE$53,'Intermediate Data'!$BP173,0)=-98,"Unknown",IF(OFFSET(BE$53,'Intermediate Data'!$BP173,0)=-99,"N/A",OFFSET(BE$53,'Intermediate Data'!$BP173,0))))</f>
        <v/>
      </c>
      <c r="CA173" s="115" t="str">
        <f ca="1">IF($BP173="","",IF(OFFSET(BF$53,'Intermediate Data'!$BP173,0)=-98,"Unknown",IF(OFFSET(BF$53,'Intermediate Data'!$BP173,0)=-99,"N/A",OFFSET(BF$53,'Intermediate Data'!$BP173,0))))</f>
        <v/>
      </c>
      <c r="CB173" s="115" t="str">
        <f ca="1">IF($BP173="","",IF(OFFSET(BG$53,'Intermediate Data'!$BP173,0)=-98,"Unknown",IF(OFFSET(BG$53,'Intermediate Data'!$BP173,0)=-99,"N/A",OFFSET(BG$53,'Intermediate Data'!$BP173,0))))</f>
        <v/>
      </c>
      <c r="CC173" s="115" t="str">
        <f ca="1">IF($BP173="","",IF(OFFSET(BH$53,'Intermediate Data'!$BP173,0)=-98,"Unknown",IF(OFFSET(BH$53,'Intermediate Data'!$BP173,0)=-99,"N/A",OFFSET(BH$53,'Intermediate Data'!$BP173,0))))</f>
        <v/>
      </c>
      <c r="CD173" s="115" t="str">
        <f ca="1">IF($BP173="","",IF(OFFSET(BI$53,'Intermediate Data'!$BP173,0)=-98,"Unknown",IF(OFFSET(BI$53,'Intermediate Data'!$BP173,0)=-99,"N/A",OFFSET(BI$53,'Intermediate Data'!$BP173,0))))</f>
        <v/>
      </c>
      <c r="CE173" s="115" t="str">
        <f ca="1">IF($BP173="","",IF(OFFSET(BJ$53,'Intermediate Data'!$BP173,0)=-98,"Unknown",IF(OFFSET(BJ$53,'Intermediate Data'!$BP173,0)=-99,"N/A",OFFSET(BJ$53,'Intermediate Data'!$BP173,0))))</f>
        <v/>
      </c>
      <c r="CF173" s="115" t="str">
        <f ca="1">IF($BP173="","",IF(OFFSET(BK$53,'Intermediate Data'!$BP173,0)=-98,"Unknown",IF(OFFSET(BK$53,'Intermediate Data'!$BP173,0)=-99,"N/A",OFFSET(BK$53,'Intermediate Data'!$BP173,0))))</f>
        <v/>
      </c>
      <c r="CG173" s="115" t="str">
        <f ca="1">IF($BP173="","",IF(OFFSET(BL$53,'Intermediate Data'!$BP173,0)=-98,"Unknown",IF(OFFSET(BL$53,'Intermediate Data'!$BP173,0)=-99,"N/A",OFFSET(BL$53,'Intermediate Data'!$BP173,0))))</f>
        <v/>
      </c>
    </row>
    <row r="174" spans="1:85" x14ac:dyDescent="0.2">
      <c r="A174" s="91">
        <f>IF(DATA!F125='Intermediate Data'!$E$46,IF(OR($E$47=$C$27,$E$46=$B$4),DATA!A125,IF($G$47=DATA!D125,DATA!A125,"")),"")</f>
        <v>121</v>
      </c>
      <c r="B174" s="91">
        <f>IF($A174="","",DATA!CS125)</f>
        <v>7</v>
      </c>
      <c r="C174" s="91" t="str">
        <f>IF($A174="","",DATA!B125)</f>
        <v>Water cooler</v>
      </c>
      <c r="D174" s="91">
        <f ca="1">IF($A174="","",OFFSET(DATA!$G125,0,($D$48*5)))</f>
        <v>-99</v>
      </c>
      <c r="E174" s="91">
        <f ca="1">IF($A174="","",OFFSET(DATA!$G125,0,($D$48*5)+1))</f>
        <v>-99</v>
      </c>
      <c r="F174" s="91">
        <f ca="1">IF($A174="","",OFFSET(DATA!$G125,0,($D$48*5)+2))</f>
        <v>-99</v>
      </c>
      <c r="G174" s="91">
        <f ca="1">IF($A174="","",OFFSET(DATA!$G125,0,($D$48*5)+3))</f>
        <v>-99</v>
      </c>
      <c r="H174" s="91">
        <f ca="1">IF($A174="","",OFFSET(DATA!$G125,0,($D$48*5)+4))</f>
        <v>-99</v>
      </c>
      <c r="I174" s="91">
        <f t="shared" ca="1" si="17"/>
        <v>-99</v>
      </c>
      <c r="J174" s="91" t="str">
        <f t="shared" ca="1" si="18"/>
        <v/>
      </c>
      <c r="K174" s="91">
        <f ca="1">IF($A174="","",OFFSET(DATA!$AF125,0,($D$48*5)))</f>
        <v>-99</v>
      </c>
      <c r="L174" s="91">
        <f ca="1">IF($A174="","",OFFSET(DATA!$AF125,0,($D$48*5)+1))</f>
        <v>-99</v>
      </c>
      <c r="M174" s="91">
        <f ca="1">IF($A174="","",OFFSET(DATA!$AF125,0,($D$48*5)+2))</f>
        <v>-99</v>
      </c>
      <c r="N174" s="91">
        <f ca="1">IF($A174="","",OFFSET(DATA!$AF125,0,($D$48*5)+3))</f>
        <v>-99</v>
      </c>
      <c r="O174" s="91">
        <f ca="1">IF($A174="","",OFFSET(DATA!$AF125,0,($D$48*5)+4))</f>
        <v>-99</v>
      </c>
      <c r="P174" s="91">
        <f t="shared" ca="1" si="19"/>
        <v>-99</v>
      </c>
      <c r="Q174" s="91" t="str">
        <f t="shared" ca="1" si="20"/>
        <v/>
      </c>
      <c r="R174" s="91">
        <f>IF($A174="","",DATA!BE125)</f>
        <v>-99</v>
      </c>
      <c r="S174" s="91">
        <f>IF($A174="","",DATA!BI125)</f>
        <v>-99</v>
      </c>
      <c r="T174" s="91">
        <f t="shared" ca="1" si="21"/>
        <v>-99</v>
      </c>
      <c r="U174" s="100">
        <f t="shared" ca="1" si="22"/>
        <v>-99.009899998259996</v>
      </c>
      <c r="V174" s="113">
        <f t="shared" ca="1" si="23"/>
        <v>-99.009899999210006</v>
      </c>
      <c r="W174" s="91">
        <f t="shared" ca="1" si="24"/>
        <v>26</v>
      </c>
      <c r="Y174" s="91" t="str">
        <f ca="1">IF($W174="","",IF(OFFSET(C$53,'Intermediate Data'!$W174,0)=-98,"Unknown",IF(OFFSET(C$53,'Intermediate Data'!$W174,0)=-99,"N/A",OFFSET(C$53,'Intermediate Data'!$W174,0))))</f>
        <v>Vacuum cleaner - Built-in</v>
      </c>
      <c r="Z174" s="91" t="str">
        <f ca="1">IF($W174="","",IF(OFFSET(D$53,'Intermediate Data'!$W174,0)=-98,"N/A",IF(OFFSET(D$53,'Intermediate Data'!$W174,0)=-99,"N/A",OFFSET(D$53,'Intermediate Data'!$W174,0))))</f>
        <v>N/A</v>
      </c>
      <c r="AA174" s="91" t="str">
        <f ca="1">IF($W174="","",IF(OFFSET(E$53,'Intermediate Data'!$W174,0)=-98,"N/A",IF(OFFSET(E$53,'Intermediate Data'!$W174,0)=-99,"N/A",OFFSET(E$53,'Intermediate Data'!$W174,0))))</f>
        <v>N/A</v>
      </c>
      <c r="AB174" s="91" t="str">
        <f ca="1">IF($W174="","",IF(OFFSET(F$53,'Intermediate Data'!$W174,0)=-98,"N/A",IF(OFFSET(F$53,'Intermediate Data'!$W174,0)=-99,"N/A",OFFSET(F$53,'Intermediate Data'!$W174,0))))</f>
        <v>N/A</v>
      </c>
      <c r="AC174" s="91" t="str">
        <f ca="1">IF($W174="","",IF(OFFSET(G$53,'Intermediate Data'!$W174,0)=-98,"N/A",IF(OFFSET(G$53,'Intermediate Data'!$W174,0)=-99,"N/A",OFFSET(G$53,'Intermediate Data'!$W174,0))))</f>
        <v>N/A</v>
      </c>
      <c r="AD174" s="91" t="str">
        <f ca="1">IF($W174="","",IF(OFFSET(H$53,'Intermediate Data'!$W174,0)=-98,"N/A",IF(OFFSET(H$53,'Intermediate Data'!$W174,0)=-99,"N/A",OFFSET(H$53,'Intermediate Data'!$W174,0))))</f>
        <v>N/A</v>
      </c>
      <c r="AE174" s="91" t="str">
        <f ca="1">IF($W174="","",IF(OFFSET(I$53,'Intermediate Data'!$W174,0)=-98,"N/A",IF(OFFSET(I$53,'Intermediate Data'!$W174,0)=-99,"N/A",OFFSET(I$53,'Intermediate Data'!$W174,0))))</f>
        <v>N/A</v>
      </c>
      <c r="AF174" s="91" t="str">
        <f ca="1">IF($W174="","",IF(OFFSET(J$53,'Intermediate Data'!$W174,0)=-98,"N/A",IF(OFFSET(J$53,'Intermediate Data'!$W174,0)=-99,"N/A",OFFSET(J$53,'Intermediate Data'!$W174,0))))</f>
        <v/>
      </c>
      <c r="AG174" s="91" t="str">
        <f ca="1">IF($W174="","",IF(OFFSET(K$53,'Intermediate Data'!$W174,0)=-98,"N/A",IF(OFFSET(K$53,'Intermediate Data'!$W174,0)=-99,"N/A",OFFSET(K$53,'Intermediate Data'!$W174,0))))</f>
        <v>N/A</v>
      </c>
      <c r="AH174" s="91" t="str">
        <f ca="1">IF($W174="","",IF(OFFSET(L$53,'Intermediate Data'!$W174,0)=-98,"N/A",IF(OFFSET(L$53,'Intermediate Data'!$W174,0)=-99,"N/A",OFFSET(L$53,'Intermediate Data'!$W174,0))))</f>
        <v>N/A</v>
      </c>
      <c r="AI174" s="91" t="str">
        <f ca="1">IF($W174="","",IF(OFFSET(M$53,'Intermediate Data'!$W174,0)=-98,"N/A",IF(OFFSET(M$53,'Intermediate Data'!$W174,0)=-99,"N/A",OFFSET(M$53,'Intermediate Data'!$W174,0))))</f>
        <v>N/A</v>
      </c>
      <c r="AJ174" s="91" t="str">
        <f ca="1">IF($W174="","",IF(OFFSET(N$53,'Intermediate Data'!$W174,0)=-98,"N/A",IF(OFFSET(N$53,'Intermediate Data'!$W174,0)=-99,"N/A",OFFSET(N$53,'Intermediate Data'!$W174,0))))</f>
        <v>N/A</v>
      </c>
      <c r="AK174" s="91" t="str">
        <f ca="1">IF($W174="","",IF(OFFSET(O$53,'Intermediate Data'!$W174,0)=-98,"N/A",IF(OFFSET(O$53,'Intermediate Data'!$W174,0)=-99,"N/A",OFFSET(O$53,'Intermediate Data'!$W174,0))))</f>
        <v>N/A</v>
      </c>
      <c r="AL174" s="91" t="str">
        <f ca="1">IF($W174="","",IF(OFFSET(P$53,'Intermediate Data'!$W174,0)=-98,"N/A",IF(OFFSET(P$53,'Intermediate Data'!$W174,0)=-99,"N/A",OFFSET(P$53,'Intermediate Data'!$W174,0))))</f>
        <v>N/A</v>
      </c>
      <c r="AM174" s="91" t="str">
        <f ca="1">IF($W174="","",IF(OFFSET(Q$53,'Intermediate Data'!$W174,0)=-98,"N/A",IF(OFFSET(Q$53,'Intermediate Data'!$W174,0)=-99,"N/A",OFFSET(Q$53,'Intermediate Data'!$W174,0))))</f>
        <v/>
      </c>
      <c r="AN174" s="91" t="str">
        <f ca="1">IF($W174="","",IF(OFFSET(R$53,'Intermediate Data'!$W174,0)=-98,"Not published",IF(OFFSET(R$53,'Intermediate Data'!$W174,0)=-99,"No spec",OFFSET(R$53,'Intermediate Data'!$W174,0))))</f>
        <v>No spec</v>
      </c>
      <c r="AO174" s="91" t="str">
        <f ca="1">IF($W174="","",IF(OFFSET(S$53,'Intermediate Data'!$W174,0)=-98,"Unknown",IF(OFFSET(S$53,'Intermediate Data'!$W174,0)=-99,"No spec",OFFSET(S$53,'Intermediate Data'!$W174,0))))</f>
        <v>No spec</v>
      </c>
      <c r="AR174" s="113" t="str">
        <f>IF(AND(DATA!$F125='Intermediate Data'!$AV$46,DATA!$E125="Tier 1"),IF(OR($AU$47=0,$AU$46=1),DATA!A125,IF(AND($AU$47=1,INDEX('Intermediate Data'!$AV$25:$AV$42,MATCH(DATA!$B125,'Intermediate Data'!$AU$25:$AU$42,0))=TRUE),DATA!A125,"")),"")</f>
        <v/>
      </c>
      <c r="AS174" s="113" t="str">
        <f>IF($AR174="","",DATA!B125)</f>
        <v/>
      </c>
      <c r="AT174" s="113" t="str">
        <f>IF(OR($AR174="",DATA!BF125=""),"",DATA!BF125)</f>
        <v/>
      </c>
      <c r="AU174" s="113" t="str">
        <f>IF(OR($AR174="",DATA!BH125=""),"",DATA!BH125)</f>
        <v/>
      </c>
      <c r="AV174" s="113" t="str">
        <f>IF(OR($AR174="",DATA!BI125=""),"",DATA!BI125)</f>
        <v/>
      </c>
      <c r="AW174" s="113" t="str">
        <f>IF(OR($AR174="",DATA!BJ125=""),"",DATA!BJ125)</f>
        <v/>
      </c>
      <c r="AX174" s="113" t="str">
        <f>IF(OR($AR174="",DATA!BK125=""),"",DATA!BK125)</f>
        <v/>
      </c>
      <c r="AY174" s="113" t="str">
        <f>IF($AR174="","",DATA!BO125)</f>
        <v/>
      </c>
      <c r="AZ174" s="113" t="str">
        <f>IF($AR174="","",DATA!BP125)</f>
        <v/>
      </c>
      <c r="BA174" s="113" t="str">
        <f>IF($AR174="","",DATA!BQ125)</f>
        <v/>
      </c>
      <c r="BB174" s="113" t="str">
        <f>IF($AR174="","",DATA!BR125)</f>
        <v/>
      </c>
      <c r="BC174" s="113" t="str">
        <f>IF($AR174="","",DATA!BS125)</f>
        <v/>
      </c>
      <c r="BD174" s="113" t="str">
        <f>IF($AR174="","",DATA!BE125)</f>
        <v/>
      </c>
      <c r="BE174" s="113" t="str">
        <f>IF($AR174="","",DATA!CD125)</f>
        <v/>
      </c>
      <c r="BF174" s="113" t="str">
        <f>IF($AR174="","",DATA!CF125)</f>
        <v/>
      </c>
      <c r="BG174" s="113" t="str">
        <f>IF($AR174="","",DATA!CG125)</f>
        <v/>
      </c>
      <c r="BH174" s="113" t="str">
        <f>IF($AR174="","",DATA!CI125)</f>
        <v/>
      </c>
      <c r="BI174" s="113" t="str">
        <f>IF($AR174="","",DATA!CK125)</f>
        <v/>
      </c>
      <c r="BJ174" s="179" t="str">
        <f>IF($AR174="","",DATA!CL125)</f>
        <v/>
      </c>
      <c r="BK174" s="179" t="str">
        <f>IF($AR174="","",DATA!CN125)</f>
        <v/>
      </c>
      <c r="BL174" s="114" t="str">
        <f t="shared" si="25"/>
        <v/>
      </c>
      <c r="BM174" s="91" t="str">
        <f t="shared" ca="1" si="29"/>
        <v/>
      </c>
      <c r="BN174" s="100" t="str">
        <f t="shared" si="26"/>
        <v/>
      </c>
      <c r="BO174" s="91" t="str">
        <f t="shared" ca="1" si="27"/>
        <v/>
      </c>
      <c r="BP174" s="91" t="str">
        <f t="shared" ca="1" si="28"/>
        <v/>
      </c>
      <c r="BR174" s="91" t="str">
        <f ca="1">IF($BP174="","",IF(OFFSET(AS$53,'Intermediate Data'!$BP174,0)=-98,"Unknown",IF(OFFSET(AS$53,'Intermediate Data'!$BP174,0)=-99,"N/A",OFFSET(AS$53,'Intermediate Data'!$BP174,0))))</f>
        <v/>
      </c>
      <c r="BS174" s="91" t="str">
        <f ca="1">IF($BP174="","",IF(OFFSET(AT$53,'Intermediate Data'!$BP174,0)=-98,"Not collected",IF(OFFSET(AT$53,'Intermediate Data'!$BP174,0)=-99,"N/A",OFFSET(AT$53,'Intermediate Data'!$BP174,0))))</f>
        <v/>
      </c>
      <c r="BT174" s="91" t="str">
        <f ca="1">IF($BP174="","",IF(OFFSET(AU$53,'Intermediate Data'!$BP174,0)=-98,"Unknown",IF(OFFSET(AU$53,'Intermediate Data'!$BP174,0)=-99,"N/A",OFFSET(AU$53,'Intermediate Data'!$BP174,0))))</f>
        <v/>
      </c>
      <c r="BU174" s="127" t="str">
        <f ca="1">IF($BP174="","",IF(OFFSET(AV$53,'Intermediate Data'!$BP174,0)=-98,"Unknown",IF(OFFSET(AV$53,'Intermediate Data'!$BP174,0)=-99,"No spec",OFFSET(AV$53,'Intermediate Data'!$BP174,0))))</f>
        <v/>
      </c>
      <c r="BV174" s="127" t="str">
        <f ca="1">IF($BP174="","",IF(OFFSET(AW$53,'Intermediate Data'!$BP174,0)=-98,"Unknown",IF(OFFSET(AW$53,'Intermediate Data'!$BP174,0)=-99,"N/A",OFFSET(AW$53,'Intermediate Data'!$BP174,0))))</f>
        <v/>
      </c>
      <c r="BW174" s="91" t="str">
        <f ca="1">IF($BP174="","",IF(OFFSET(AX$53,'Intermediate Data'!$BP174,0)=-98,"Unknown",IF(OFFSET(AX$53,'Intermediate Data'!$BP174,0)=-99,"N/A",OFFSET(AX$53,'Intermediate Data'!$BP174,0))))</f>
        <v/>
      </c>
      <c r="BX174" s="91" t="str">
        <f ca="1">IF($BP174="","",IF(OFFSET(AY$53,'Intermediate Data'!$BP174,$AU$48)=-98,"Unknown",IF(OFFSET(AY$53,'Intermediate Data'!$BP174,$AU$48)=-99,"N/A",OFFSET(AY$53,'Intermediate Data'!$BP174,$AU$48))))</f>
        <v/>
      </c>
      <c r="BY174" s="91" t="str">
        <f ca="1">IF($BP174="","",IF(OFFSET(BD$53,'Intermediate Data'!$BP174,0)=-98,"Not published",IF(OFFSET(BD$53,'Intermediate Data'!$BP174,0)=-99,"No spec",OFFSET(BD$53,'Intermediate Data'!$BP174,0))))</f>
        <v/>
      </c>
      <c r="BZ174" s="115" t="str">
        <f ca="1">IF($BP174="","",IF(OFFSET(BE$53,'Intermediate Data'!$BP174,0)=-98,"Unknown",IF(OFFSET(BE$53,'Intermediate Data'!$BP174,0)=-99,"N/A",OFFSET(BE$53,'Intermediate Data'!$BP174,0))))</f>
        <v/>
      </c>
      <c r="CA174" s="115" t="str">
        <f ca="1">IF($BP174="","",IF(OFFSET(BF$53,'Intermediate Data'!$BP174,0)=-98,"Unknown",IF(OFFSET(BF$53,'Intermediate Data'!$BP174,0)=-99,"N/A",OFFSET(BF$53,'Intermediate Data'!$BP174,0))))</f>
        <v/>
      </c>
      <c r="CB174" s="115" t="str">
        <f ca="1">IF($BP174="","",IF(OFFSET(BG$53,'Intermediate Data'!$BP174,0)=-98,"Unknown",IF(OFFSET(BG$53,'Intermediate Data'!$BP174,0)=-99,"N/A",OFFSET(BG$53,'Intermediate Data'!$BP174,0))))</f>
        <v/>
      </c>
      <c r="CC174" s="115" t="str">
        <f ca="1">IF($BP174="","",IF(OFFSET(BH$53,'Intermediate Data'!$BP174,0)=-98,"Unknown",IF(OFFSET(BH$53,'Intermediate Data'!$BP174,0)=-99,"N/A",OFFSET(BH$53,'Intermediate Data'!$BP174,0))))</f>
        <v/>
      </c>
      <c r="CD174" s="115" t="str">
        <f ca="1">IF($BP174="","",IF(OFFSET(BI$53,'Intermediate Data'!$BP174,0)=-98,"Unknown",IF(OFFSET(BI$53,'Intermediate Data'!$BP174,0)=-99,"N/A",OFFSET(BI$53,'Intermediate Data'!$BP174,0))))</f>
        <v/>
      </c>
      <c r="CE174" s="115" t="str">
        <f ca="1">IF($BP174="","",IF(OFFSET(BJ$53,'Intermediate Data'!$BP174,0)=-98,"Unknown",IF(OFFSET(BJ$53,'Intermediate Data'!$BP174,0)=-99,"N/A",OFFSET(BJ$53,'Intermediate Data'!$BP174,0))))</f>
        <v/>
      </c>
      <c r="CF174" s="115" t="str">
        <f ca="1">IF($BP174="","",IF(OFFSET(BK$53,'Intermediate Data'!$BP174,0)=-98,"Unknown",IF(OFFSET(BK$53,'Intermediate Data'!$BP174,0)=-99,"N/A",OFFSET(BK$53,'Intermediate Data'!$BP174,0))))</f>
        <v/>
      </c>
      <c r="CG174" s="115" t="str">
        <f ca="1">IF($BP174="","",IF(OFFSET(BL$53,'Intermediate Data'!$BP174,0)=-98,"Unknown",IF(OFFSET(BL$53,'Intermediate Data'!$BP174,0)=-99,"N/A",OFFSET(BL$53,'Intermediate Data'!$BP174,0))))</f>
        <v/>
      </c>
    </row>
    <row r="175" spans="1:85" x14ac:dyDescent="0.2">
      <c r="A175" s="91">
        <f>IF(DATA!F126='Intermediate Data'!$E$46,IF(OR($E$47=$C$27,$E$46=$B$4),DATA!A126,IF($G$47=DATA!D126,DATA!A126,"")),"")</f>
        <v>122</v>
      </c>
      <c r="B175" s="91">
        <f>IF($A175="","",DATA!CS126)</f>
        <v>127</v>
      </c>
      <c r="C175" s="91" t="str">
        <f>IF($A175="","",DATA!B126)</f>
        <v>Carbon monoxide detector</v>
      </c>
      <c r="D175" s="91">
        <f ca="1">IF($A175="","",OFFSET(DATA!$G126,0,($D$48*5)))</f>
        <v>-99</v>
      </c>
      <c r="E175" s="91">
        <f ca="1">IF($A175="","",OFFSET(DATA!$G126,0,($D$48*5)+1))</f>
        <v>-99</v>
      </c>
      <c r="F175" s="91">
        <f ca="1">IF($A175="","",OFFSET(DATA!$G126,0,($D$48*5)+2))</f>
        <v>-99</v>
      </c>
      <c r="G175" s="91">
        <f ca="1">IF($A175="","",OFFSET(DATA!$G126,0,($D$48*5)+3))</f>
        <v>-99</v>
      </c>
      <c r="H175" s="91">
        <f ca="1">IF($A175="","",OFFSET(DATA!$G126,0,($D$48*5)+4))</f>
        <v>-99</v>
      </c>
      <c r="I175" s="91">
        <f t="shared" ca="1" si="17"/>
        <v>-99</v>
      </c>
      <c r="J175" s="91" t="str">
        <f t="shared" ca="1" si="18"/>
        <v/>
      </c>
      <c r="K175" s="91">
        <f ca="1">IF($A175="","",OFFSET(DATA!$AF126,0,($D$48*5)))</f>
        <v>-99</v>
      </c>
      <c r="L175" s="91">
        <f ca="1">IF($A175="","",OFFSET(DATA!$AF126,0,($D$48*5)+1))</f>
        <v>-99</v>
      </c>
      <c r="M175" s="91">
        <f ca="1">IF($A175="","",OFFSET(DATA!$AF126,0,($D$48*5)+2))</f>
        <v>-99</v>
      </c>
      <c r="N175" s="91">
        <f ca="1">IF($A175="","",OFFSET(DATA!$AF126,0,($D$48*5)+3))</f>
        <v>-99</v>
      </c>
      <c r="O175" s="91">
        <f ca="1">IF($A175="","",OFFSET(DATA!$AF126,0,($D$48*5)+4))</f>
        <v>-99</v>
      </c>
      <c r="P175" s="91">
        <f t="shared" ca="1" si="19"/>
        <v>-99</v>
      </c>
      <c r="Q175" s="91" t="str">
        <f t="shared" ca="1" si="20"/>
        <v/>
      </c>
      <c r="R175" s="91">
        <f>IF($A175="","",DATA!BE126)</f>
        <v>-99</v>
      </c>
      <c r="S175" s="91">
        <f>IF($A175="","",DATA!BI126)</f>
        <v>-99</v>
      </c>
      <c r="T175" s="91">
        <f t="shared" ca="1" si="21"/>
        <v>-99</v>
      </c>
      <c r="U175" s="100">
        <f t="shared" ca="1" si="22"/>
        <v>-99.009899998250006</v>
      </c>
      <c r="V175" s="113">
        <f t="shared" ca="1" si="23"/>
        <v>-99.009899999230001</v>
      </c>
      <c r="W175" s="91">
        <f t="shared" ca="1" si="24"/>
        <v>24</v>
      </c>
      <c r="Y175" s="91" t="str">
        <f ca="1">IF($W175="","",IF(OFFSET(C$53,'Intermediate Data'!$W175,0)=-98,"Unknown",IF(OFFSET(C$53,'Intermediate Data'!$W175,0)=-99,"N/A",OFFSET(C$53,'Intermediate Data'!$W175,0))))</f>
        <v>Rug cleaner</v>
      </c>
      <c r="Z175" s="91" t="str">
        <f ca="1">IF($W175="","",IF(OFFSET(D$53,'Intermediate Data'!$W175,0)=-98,"N/A",IF(OFFSET(D$53,'Intermediate Data'!$W175,0)=-99,"N/A",OFFSET(D$53,'Intermediate Data'!$W175,0))))</f>
        <v>N/A</v>
      </c>
      <c r="AA175" s="91" t="str">
        <f ca="1">IF($W175="","",IF(OFFSET(E$53,'Intermediate Data'!$W175,0)=-98,"N/A",IF(OFFSET(E$53,'Intermediate Data'!$W175,0)=-99,"N/A",OFFSET(E$53,'Intermediate Data'!$W175,0))))</f>
        <v>N/A</v>
      </c>
      <c r="AB175" s="91" t="str">
        <f ca="1">IF($W175="","",IF(OFFSET(F$53,'Intermediate Data'!$W175,0)=-98,"N/A",IF(OFFSET(F$53,'Intermediate Data'!$W175,0)=-99,"N/A",OFFSET(F$53,'Intermediate Data'!$W175,0))))</f>
        <v>N/A</v>
      </c>
      <c r="AC175" s="91" t="str">
        <f ca="1">IF($W175="","",IF(OFFSET(G$53,'Intermediate Data'!$W175,0)=-98,"N/A",IF(OFFSET(G$53,'Intermediate Data'!$W175,0)=-99,"N/A",OFFSET(G$53,'Intermediate Data'!$W175,0))))</f>
        <v>N/A</v>
      </c>
      <c r="AD175" s="91" t="str">
        <f ca="1">IF($W175="","",IF(OFFSET(H$53,'Intermediate Data'!$W175,0)=-98,"N/A",IF(OFFSET(H$53,'Intermediate Data'!$W175,0)=-99,"N/A",OFFSET(H$53,'Intermediate Data'!$W175,0))))</f>
        <v>N/A</v>
      </c>
      <c r="AE175" s="91" t="str">
        <f ca="1">IF($W175="","",IF(OFFSET(I$53,'Intermediate Data'!$W175,0)=-98,"N/A",IF(OFFSET(I$53,'Intermediate Data'!$W175,0)=-99,"N/A",OFFSET(I$53,'Intermediate Data'!$W175,0))))</f>
        <v>N/A</v>
      </c>
      <c r="AF175" s="91" t="str">
        <f ca="1">IF($W175="","",IF(OFFSET(J$53,'Intermediate Data'!$W175,0)=-98,"N/A",IF(OFFSET(J$53,'Intermediate Data'!$W175,0)=-99,"N/A",OFFSET(J$53,'Intermediate Data'!$W175,0))))</f>
        <v/>
      </c>
      <c r="AG175" s="91" t="str">
        <f ca="1">IF($W175="","",IF(OFFSET(K$53,'Intermediate Data'!$W175,0)=-98,"N/A",IF(OFFSET(K$53,'Intermediate Data'!$W175,0)=-99,"N/A",OFFSET(K$53,'Intermediate Data'!$W175,0))))</f>
        <v>N/A</v>
      </c>
      <c r="AH175" s="91" t="str">
        <f ca="1">IF($W175="","",IF(OFFSET(L$53,'Intermediate Data'!$W175,0)=-98,"N/A",IF(OFFSET(L$53,'Intermediate Data'!$W175,0)=-99,"N/A",OFFSET(L$53,'Intermediate Data'!$W175,0))))</f>
        <v>N/A</v>
      </c>
      <c r="AI175" s="91" t="str">
        <f ca="1">IF($W175="","",IF(OFFSET(M$53,'Intermediate Data'!$W175,0)=-98,"N/A",IF(OFFSET(M$53,'Intermediate Data'!$W175,0)=-99,"N/A",OFFSET(M$53,'Intermediate Data'!$W175,0))))</f>
        <v>N/A</v>
      </c>
      <c r="AJ175" s="91" t="str">
        <f ca="1">IF($W175="","",IF(OFFSET(N$53,'Intermediate Data'!$W175,0)=-98,"N/A",IF(OFFSET(N$53,'Intermediate Data'!$W175,0)=-99,"N/A",OFFSET(N$53,'Intermediate Data'!$W175,0))))</f>
        <v>N/A</v>
      </c>
      <c r="AK175" s="91" t="str">
        <f ca="1">IF($W175="","",IF(OFFSET(O$53,'Intermediate Data'!$W175,0)=-98,"N/A",IF(OFFSET(O$53,'Intermediate Data'!$W175,0)=-99,"N/A",OFFSET(O$53,'Intermediate Data'!$W175,0))))</f>
        <v>N/A</v>
      </c>
      <c r="AL175" s="91" t="str">
        <f ca="1">IF($W175="","",IF(OFFSET(P$53,'Intermediate Data'!$W175,0)=-98,"N/A",IF(OFFSET(P$53,'Intermediate Data'!$W175,0)=-99,"N/A",OFFSET(P$53,'Intermediate Data'!$W175,0))))</f>
        <v>N/A</v>
      </c>
      <c r="AM175" s="91" t="str">
        <f ca="1">IF($W175="","",IF(OFFSET(Q$53,'Intermediate Data'!$W175,0)=-98,"N/A",IF(OFFSET(Q$53,'Intermediate Data'!$W175,0)=-99,"N/A",OFFSET(Q$53,'Intermediate Data'!$W175,0))))</f>
        <v/>
      </c>
      <c r="AN175" s="91" t="str">
        <f ca="1">IF($W175="","",IF(OFFSET(R$53,'Intermediate Data'!$W175,0)=-98,"Not published",IF(OFFSET(R$53,'Intermediate Data'!$W175,0)=-99,"No spec",OFFSET(R$53,'Intermediate Data'!$W175,0))))</f>
        <v>No spec</v>
      </c>
      <c r="AO175" s="91" t="str">
        <f ca="1">IF($W175="","",IF(OFFSET(S$53,'Intermediate Data'!$W175,0)=-98,"Unknown",IF(OFFSET(S$53,'Intermediate Data'!$W175,0)=-99,"No spec",OFFSET(S$53,'Intermediate Data'!$W175,0))))</f>
        <v>No spec</v>
      </c>
      <c r="AR175" s="113" t="str">
        <f>IF(AND(DATA!$F126='Intermediate Data'!$AV$46,DATA!$E126="Tier 1"),IF(OR($AU$47=0,$AU$46=1),DATA!A126,IF(AND($AU$47=1,INDEX('Intermediate Data'!$AV$25:$AV$42,MATCH(DATA!$B126,'Intermediate Data'!$AU$25:$AU$42,0))=TRUE),DATA!A126,"")),"")</f>
        <v/>
      </c>
      <c r="AS175" s="113" t="str">
        <f>IF($AR175="","",DATA!B126)</f>
        <v/>
      </c>
      <c r="AT175" s="113" t="str">
        <f>IF(OR($AR175="",DATA!BF126=""),"",DATA!BF126)</f>
        <v/>
      </c>
      <c r="AU175" s="113" t="str">
        <f>IF(OR($AR175="",DATA!BH126=""),"",DATA!BH126)</f>
        <v/>
      </c>
      <c r="AV175" s="113" t="str">
        <f>IF(OR($AR175="",DATA!BI126=""),"",DATA!BI126)</f>
        <v/>
      </c>
      <c r="AW175" s="113" t="str">
        <f>IF(OR($AR175="",DATA!BJ126=""),"",DATA!BJ126)</f>
        <v/>
      </c>
      <c r="AX175" s="113" t="str">
        <f>IF(OR($AR175="",DATA!BK126=""),"",DATA!BK126)</f>
        <v/>
      </c>
      <c r="AY175" s="113" t="str">
        <f>IF($AR175="","",DATA!BO126)</f>
        <v/>
      </c>
      <c r="AZ175" s="113" t="str">
        <f>IF($AR175="","",DATA!BP126)</f>
        <v/>
      </c>
      <c r="BA175" s="113" t="str">
        <f>IF($AR175="","",DATA!BQ126)</f>
        <v/>
      </c>
      <c r="BB175" s="113" t="str">
        <f>IF($AR175="","",DATA!BR126)</f>
        <v/>
      </c>
      <c r="BC175" s="113" t="str">
        <f>IF($AR175="","",DATA!BS126)</f>
        <v/>
      </c>
      <c r="BD175" s="113" t="str">
        <f>IF($AR175="","",DATA!BE126)</f>
        <v/>
      </c>
      <c r="BE175" s="113" t="str">
        <f>IF($AR175="","",DATA!CD126)</f>
        <v/>
      </c>
      <c r="BF175" s="113" t="str">
        <f>IF($AR175="","",DATA!CF126)</f>
        <v/>
      </c>
      <c r="BG175" s="113" t="str">
        <f>IF($AR175="","",DATA!CG126)</f>
        <v/>
      </c>
      <c r="BH175" s="113" t="str">
        <f>IF($AR175="","",DATA!CI126)</f>
        <v/>
      </c>
      <c r="BI175" s="113" t="str">
        <f>IF($AR175="","",DATA!CK126)</f>
        <v/>
      </c>
      <c r="BJ175" s="179" t="str">
        <f>IF($AR175="","",DATA!CL126)</f>
        <v/>
      </c>
      <c r="BK175" s="179" t="str">
        <f>IF($AR175="","",DATA!CN126)</f>
        <v/>
      </c>
      <c r="BL175" s="114" t="str">
        <f t="shared" si="25"/>
        <v/>
      </c>
      <c r="BM175" s="91" t="str">
        <f t="shared" ca="1" si="29"/>
        <v/>
      </c>
      <c r="BN175" s="100" t="str">
        <f t="shared" si="26"/>
        <v/>
      </c>
      <c r="BO175" s="91" t="str">
        <f t="shared" ca="1" si="27"/>
        <v/>
      </c>
      <c r="BP175" s="91" t="str">
        <f t="shared" ca="1" si="28"/>
        <v/>
      </c>
      <c r="BR175" s="91" t="str">
        <f ca="1">IF($BP175="","",IF(OFFSET(AS$53,'Intermediate Data'!$BP175,0)=-98,"Unknown",IF(OFFSET(AS$53,'Intermediate Data'!$BP175,0)=-99,"N/A",OFFSET(AS$53,'Intermediate Data'!$BP175,0))))</f>
        <v/>
      </c>
      <c r="BS175" s="91" t="str">
        <f ca="1">IF($BP175="","",IF(OFFSET(AT$53,'Intermediate Data'!$BP175,0)=-98,"Not collected",IF(OFFSET(AT$53,'Intermediate Data'!$BP175,0)=-99,"N/A",OFFSET(AT$53,'Intermediate Data'!$BP175,0))))</f>
        <v/>
      </c>
      <c r="BT175" s="91" t="str">
        <f ca="1">IF($BP175="","",IF(OFFSET(AU$53,'Intermediate Data'!$BP175,0)=-98,"Unknown",IF(OFFSET(AU$53,'Intermediate Data'!$BP175,0)=-99,"N/A",OFFSET(AU$53,'Intermediate Data'!$BP175,0))))</f>
        <v/>
      </c>
      <c r="BU175" s="127" t="str">
        <f ca="1">IF($BP175="","",IF(OFFSET(AV$53,'Intermediate Data'!$BP175,0)=-98,"Unknown",IF(OFFSET(AV$53,'Intermediate Data'!$BP175,0)=-99,"No spec",OFFSET(AV$53,'Intermediate Data'!$BP175,0))))</f>
        <v/>
      </c>
      <c r="BV175" s="127" t="str">
        <f ca="1">IF($BP175="","",IF(OFFSET(AW$53,'Intermediate Data'!$BP175,0)=-98,"Unknown",IF(OFFSET(AW$53,'Intermediate Data'!$BP175,0)=-99,"N/A",OFFSET(AW$53,'Intermediate Data'!$BP175,0))))</f>
        <v/>
      </c>
      <c r="BW175" s="91" t="str">
        <f ca="1">IF($BP175="","",IF(OFFSET(AX$53,'Intermediate Data'!$BP175,0)=-98,"Unknown",IF(OFFSET(AX$53,'Intermediate Data'!$BP175,0)=-99,"N/A",OFFSET(AX$53,'Intermediate Data'!$BP175,0))))</f>
        <v/>
      </c>
      <c r="BX175" s="91" t="str">
        <f ca="1">IF($BP175="","",IF(OFFSET(AY$53,'Intermediate Data'!$BP175,$AU$48)=-98,"Unknown",IF(OFFSET(AY$53,'Intermediate Data'!$BP175,$AU$48)=-99,"N/A",OFFSET(AY$53,'Intermediate Data'!$BP175,$AU$48))))</f>
        <v/>
      </c>
      <c r="BY175" s="91" t="str">
        <f ca="1">IF($BP175="","",IF(OFFSET(BD$53,'Intermediate Data'!$BP175,0)=-98,"Not published",IF(OFFSET(BD$53,'Intermediate Data'!$BP175,0)=-99,"No spec",OFFSET(BD$53,'Intermediate Data'!$BP175,0))))</f>
        <v/>
      </c>
      <c r="BZ175" s="115" t="str">
        <f ca="1">IF($BP175="","",IF(OFFSET(BE$53,'Intermediate Data'!$BP175,0)=-98,"Unknown",IF(OFFSET(BE$53,'Intermediate Data'!$BP175,0)=-99,"N/A",OFFSET(BE$53,'Intermediate Data'!$BP175,0))))</f>
        <v/>
      </c>
      <c r="CA175" s="115" t="str">
        <f ca="1">IF($BP175="","",IF(OFFSET(BF$53,'Intermediate Data'!$BP175,0)=-98,"Unknown",IF(OFFSET(BF$53,'Intermediate Data'!$BP175,0)=-99,"N/A",OFFSET(BF$53,'Intermediate Data'!$BP175,0))))</f>
        <v/>
      </c>
      <c r="CB175" s="115" t="str">
        <f ca="1">IF($BP175="","",IF(OFFSET(BG$53,'Intermediate Data'!$BP175,0)=-98,"Unknown",IF(OFFSET(BG$53,'Intermediate Data'!$BP175,0)=-99,"N/A",OFFSET(BG$53,'Intermediate Data'!$BP175,0))))</f>
        <v/>
      </c>
      <c r="CC175" s="115" t="str">
        <f ca="1">IF($BP175="","",IF(OFFSET(BH$53,'Intermediate Data'!$BP175,0)=-98,"Unknown",IF(OFFSET(BH$53,'Intermediate Data'!$BP175,0)=-99,"N/A",OFFSET(BH$53,'Intermediate Data'!$BP175,0))))</f>
        <v/>
      </c>
      <c r="CD175" s="115" t="str">
        <f ca="1">IF($BP175="","",IF(OFFSET(BI$53,'Intermediate Data'!$BP175,0)=-98,"Unknown",IF(OFFSET(BI$53,'Intermediate Data'!$BP175,0)=-99,"N/A",OFFSET(BI$53,'Intermediate Data'!$BP175,0))))</f>
        <v/>
      </c>
      <c r="CE175" s="115" t="str">
        <f ca="1">IF($BP175="","",IF(OFFSET(BJ$53,'Intermediate Data'!$BP175,0)=-98,"Unknown",IF(OFFSET(BJ$53,'Intermediate Data'!$BP175,0)=-99,"N/A",OFFSET(BJ$53,'Intermediate Data'!$BP175,0))))</f>
        <v/>
      </c>
      <c r="CF175" s="115" t="str">
        <f ca="1">IF($BP175="","",IF(OFFSET(BK$53,'Intermediate Data'!$BP175,0)=-98,"Unknown",IF(OFFSET(BK$53,'Intermediate Data'!$BP175,0)=-99,"N/A",OFFSET(BK$53,'Intermediate Data'!$BP175,0))))</f>
        <v/>
      </c>
      <c r="CG175" s="115" t="str">
        <f ca="1">IF($BP175="","",IF(OFFSET(BL$53,'Intermediate Data'!$BP175,0)=-98,"Unknown",IF(OFFSET(BL$53,'Intermediate Data'!$BP175,0)=-99,"N/A",OFFSET(BL$53,'Intermediate Data'!$BP175,0))))</f>
        <v/>
      </c>
    </row>
    <row r="176" spans="1:85" x14ac:dyDescent="0.2">
      <c r="A176" s="91">
        <f>IF(DATA!F127='Intermediate Data'!$E$46,IF(OR($E$47=$C$27,$E$46=$B$4),DATA!A127,IF($G$47=DATA!D127,DATA!A127,"")),"")</f>
        <v>123</v>
      </c>
      <c r="B176" s="91">
        <f>IF($A176="","",DATA!CS127)</f>
        <v>103</v>
      </c>
      <c r="C176" s="91" t="str">
        <f>IF($A176="","",DATA!B127)</f>
        <v>Door bell</v>
      </c>
      <c r="D176" s="91">
        <f ca="1">IF($A176="","",OFFSET(DATA!$G127,0,($D$48*5)))</f>
        <v>-99</v>
      </c>
      <c r="E176" s="91">
        <f ca="1">IF($A176="","",OFFSET(DATA!$G127,0,($D$48*5)+1))</f>
        <v>-99</v>
      </c>
      <c r="F176" s="91">
        <f ca="1">IF($A176="","",OFFSET(DATA!$G127,0,($D$48*5)+2))</f>
        <v>-99</v>
      </c>
      <c r="G176" s="91">
        <f ca="1">IF($A176="","",OFFSET(DATA!$G127,0,($D$48*5)+3))</f>
        <v>-99</v>
      </c>
      <c r="H176" s="91">
        <f ca="1">IF($A176="","",OFFSET(DATA!$G127,0,($D$48*5)+4))</f>
        <v>-99</v>
      </c>
      <c r="I176" s="91">
        <f t="shared" ca="1" si="17"/>
        <v>-99</v>
      </c>
      <c r="J176" s="91" t="str">
        <f t="shared" ca="1" si="18"/>
        <v/>
      </c>
      <c r="K176" s="91">
        <f ca="1">IF($A176="","",OFFSET(DATA!$AF127,0,($D$48*5)))</f>
        <v>-99</v>
      </c>
      <c r="L176" s="91">
        <f ca="1">IF($A176="","",OFFSET(DATA!$AF127,0,($D$48*5)+1))</f>
        <v>-99</v>
      </c>
      <c r="M176" s="91">
        <f ca="1">IF($A176="","",OFFSET(DATA!$AF127,0,($D$48*5)+2))</f>
        <v>-99</v>
      </c>
      <c r="N176" s="91">
        <f ca="1">IF($A176="","",OFFSET(DATA!$AF127,0,($D$48*5)+3))</f>
        <v>-99</v>
      </c>
      <c r="O176" s="91">
        <f ca="1">IF($A176="","",OFFSET(DATA!$AF127,0,($D$48*5)+4))</f>
        <v>-99</v>
      </c>
      <c r="P176" s="91">
        <f t="shared" ca="1" si="19"/>
        <v>-99</v>
      </c>
      <c r="Q176" s="91" t="str">
        <f t="shared" ca="1" si="20"/>
        <v/>
      </c>
      <c r="R176" s="91">
        <f>IF($A176="","",DATA!BE127)</f>
        <v>-99</v>
      </c>
      <c r="S176" s="91">
        <f>IF($A176="","",DATA!BI127)</f>
        <v>-99</v>
      </c>
      <c r="T176" s="91">
        <f t="shared" ca="1" si="21"/>
        <v>-99</v>
      </c>
      <c r="U176" s="100">
        <f t="shared" ca="1" si="22"/>
        <v>-99.009899998240002</v>
      </c>
      <c r="V176" s="113">
        <f t="shared" ca="1" si="23"/>
        <v>-99.009899999249996</v>
      </c>
      <c r="W176" s="91">
        <f t="shared" ca="1" si="24"/>
        <v>22</v>
      </c>
      <c r="Y176" s="91" t="str">
        <f ca="1">IF($W176="","",IF(OFFSET(C$53,'Intermediate Data'!$W176,0)=-98,"Unknown",IF(OFFSET(C$53,'Intermediate Data'!$W176,0)=-99,"N/A",OFFSET(C$53,'Intermediate Data'!$W176,0))))</f>
        <v>Clothes iron</v>
      </c>
      <c r="Z176" s="91" t="str">
        <f ca="1">IF($W176="","",IF(OFFSET(D$53,'Intermediate Data'!$W176,0)=-98,"N/A",IF(OFFSET(D$53,'Intermediate Data'!$W176,0)=-99,"N/A",OFFSET(D$53,'Intermediate Data'!$W176,0))))</f>
        <v>N/A</v>
      </c>
      <c r="AA176" s="91" t="str">
        <f ca="1">IF($W176="","",IF(OFFSET(E$53,'Intermediate Data'!$W176,0)=-98,"N/A",IF(OFFSET(E$53,'Intermediate Data'!$W176,0)=-99,"N/A",OFFSET(E$53,'Intermediate Data'!$W176,0))))</f>
        <v>N/A</v>
      </c>
      <c r="AB176" s="91" t="str">
        <f ca="1">IF($W176="","",IF(OFFSET(F$53,'Intermediate Data'!$W176,0)=-98,"N/A",IF(OFFSET(F$53,'Intermediate Data'!$W176,0)=-99,"N/A",OFFSET(F$53,'Intermediate Data'!$W176,0))))</f>
        <v>N/A</v>
      </c>
      <c r="AC176" s="91" t="str">
        <f ca="1">IF($W176="","",IF(OFFSET(G$53,'Intermediate Data'!$W176,0)=-98,"N/A",IF(OFFSET(G$53,'Intermediate Data'!$W176,0)=-99,"N/A",OFFSET(G$53,'Intermediate Data'!$W176,0))))</f>
        <v>N/A</v>
      </c>
      <c r="AD176" s="91" t="str">
        <f ca="1">IF($W176="","",IF(OFFSET(H$53,'Intermediate Data'!$W176,0)=-98,"N/A",IF(OFFSET(H$53,'Intermediate Data'!$W176,0)=-99,"N/A",OFFSET(H$53,'Intermediate Data'!$W176,0))))</f>
        <v>N/A</v>
      </c>
      <c r="AE176" s="91" t="str">
        <f ca="1">IF($W176="","",IF(OFFSET(I$53,'Intermediate Data'!$W176,0)=-98,"N/A",IF(OFFSET(I$53,'Intermediate Data'!$W176,0)=-99,"N/A",OFFSET(I$53,'Intermediate Data'!$W176,0))))</f>
        <v>N/A</v>
      </c>
      <c r="AF176" s="91" t="str">
        <f ca="1">IF($W176="","",IF(OFFSET(J$53,'Intermediate Data'!$W176,0)=-98,"N/A",IF(OFFSET(J$53,'Intermediate Data'!$W176,0)=-99,"N/A",OFFSET(J$53,'Intermediate Data'!$W176,0))))</f>
        <v/>
      </c>
      <c r="AG176" s="91" t="str">
        <f ca="1">IF($W176="","",IF(OFFSET(K$53,'Intermediate Data'!$W176,0)=-98,"N/A",IF(OFFSET(K$53,'Intermediate Data'!$W176,0)=-99,"N/A",OFFSET(K$53,'Intermediate Data'!$W176,0))))</f>
        <v>N/A</v>
      </c>
      <c r="AH176" s="91" t="str">
        <f ca="1">IF($W176="","",IF(OFFSET(L$53,'Intermediate Data'!$W176,0)=-98,"N/A",IF(OFFSET(L$53,'Intermediate Data'!$W176,0)=-99,"N/A",OFFSET(L$53,'Intermediate Data'!$W176,0))))</f>
        <v>N/A</v>
      </c>
      <c r="AI176" s="91" t="str">
        <f ca="1">IF($W176="","",IF(OFFSET(M$53,'Intermediate Data'!$W176,0)=-98,"N/A",IF(OFFSET(M$53,'Intermediate Data'!$W176,0)=-99,"N/A",OFFSET(M$53,'Intermediate Data'!$W176,0))))</f>
        <v>N/A</v>
      </c>
      <c r="AJ176" s="91" t="str">
        <f ca="1">IF($W176="","",IF(OFFSET(N$53,'Intermediate Data'!$W176,0)=-98,"N/A",IF(OFFSET(N$53,'Intermediate Data'!$W176,0)=-99,"N/A",OFFSET(N$53,'Intermediate Data'!$W176,0))))</f>
        <v>N/A</v>
      </c>
      <c r="AK176" s="91" t="str">
        <f ca="1">IF($W176="","",IF(OFFSET(O$53,'Intermediate Data'!$W176,0)=-98,"N/A",IF(OFFSET(O$53,'Intermediate Data'!$W176,0)=-99,"N/A",OFFSET(O$53,'Intermediate Data'!$W176,0))))</f>
        <v>N/A</v>
      </c>
      <c r="AL176" s="91" t="str">
        <f ca="1">IF($W176="","",IF(OFFSET(P$53,'Intermediate Data'!$W176,0)=-98,"N/A",IF(OFFSET(P$53,'Intermediate Data'!$W176,0)=-99,"N/A",OFFSET(P$53,'Intermediate Data'!$W176,0))))</f>
        <v>N/A</v>
      </c>
      <c r="AM176" s="91" t="str">
        <f ca="1">IF($W176="","",IF(OFFSET(Q$53,'Intermediate Data'!$W176,0)=-98,"N/A",IF(OFFSET(Q$53,'Intermediate Data'!$W176,0)=-99,"N/A",OFFSET(Q$53,'Intermediate Data'!$W176,0))))</f>
        <v/>
      </c>
      <c r="AN176" s="91" t="str">
        <f ca="1">IF($W176="","",IF(OFFSET(R$53,'Intermediate Data'!$W176,0)=-98,"Not published",IF(OFFSET(R$53,'Intermediate Data'!$W176,0)=-99,"No spec",OFFSET(R$53,'Intermediate Data'!$W176,0))))</f>
        <v>No spec</v>
      </c>
      <c r="AO176" s="91" t="str">
        <f ca="1">IF($W176="","",IF(OFFSET(S$53,'Intermediate Data'!$W176,0)=-98,"Unknown",IF(OFFSET(S$53,'Intermediate Data'!$W176,0)=-99,"No spec",OFFSET(S$53,'Intermediate Data'!$W176,0))))</f>
        <v>No spec</v>
      </c>
      <c r="AR176" s="113" t="str">
        <f>IF(AND(DATA!$F127='Intermediate Data'!$AV$46,DATA!$E127="Tier 1"),IF(OR($AU$47=0,$AU$46=1),DATA!A127,IF(AND($AU$47=1,INDEX('Intermediate Data'!$AV$25:$AV$42,MATCH(DATA!$B127,'Intermediate Data'!$AU$25:$AU$42,0))=TRUE),DATA!A127,"")),"")</f>
        <v/>
      </c>
      <c r="AS176" s="113" t="str">
        <f>IF($AR176="","",DATA!B127)</f>
        <v/>
      </c>
      <c r="AT176" s="113" t="str">
        <f>IF(OR($AR176="",DATA!BF127=""),"",DATA!BF127)</f>
        <v/>
      </c>
      <c r="AU176" s="113" t="str">
        <f>IF(OR($AR176="",DATA!BH127=""),"",DATA!BH127)</f>
        <v/>
      </c>
      <c r="AV176" s="113" t="str">
        <f>IF(OR($AR176="",DATA!BI127=""),"",DATA!BI127)</f>
        <v/>
      </c>
      <c r="AW176" s="113" t="str">
        <f>IF(OR($AR176="",DATA!BJ127=""),"",DATA!BJ127)</f>
        <v/>
      </c>
      <c r="AX176" s="113" t="str">
        <f>IF(OR($AR176="",DATA!BK127=""),"",DATA!BK127)</f>
        <v/>
      </c>
      <c r="AY176" s="113" t="str">
        <f>IF($AR176="","",DATA!BO127)</f>
        <v/>
      </c>
      <c r="AZ176" s="113" t="str">
        <f>IF($AR176="","",DATA!BP127)</f>
        <v/>
      </c>
      <c r="BA176" s="113" t="str">
        <f>IF($AR176="","",DATA!BQ127)</f>
        <v/>
      </c>
      <c r="BB176" s="113" t="str">
        <f>IF($AR176="","",DATA!BR127)</f>
        <v/>
      </c>
      <c r="BC176" s="113" t="str">
        <f>IF($AR176="","",DATA!BS127)</f>
        <v/>
      </c>
      <c r="BD176" s="113" t="str">
        <f>IF($AR176="","",DATA!BE127)</f>
        <v/>
      </c>
      <c r="BE176" s="113" t="str">
        <f>IF($AR176="","",DATA!CD127)</f>
        <v/>
      </c>
      <c r="BF176" s="113" t="str">
        <f>IF($AR176="","",DATA!CF127)</f>
        <v/>
      </c>
      <c r="BG176" s="113" t="str">
        <f>IF($AR176="","",DATA!CG127)</f>
        <v/>
      </c>
      <c r="BH176" s="113" t="str">
        <f>IF($AR176="","",DATA!CI127)</f>
        <v/>
      </c>
      <c r="BI176" s="113" t="str">
        <f>IF($AR176="","",DATA!CK127)</f>
        <v/>
      </c>
      <c r="BJ176" s="179" t="str">
        <f>IF($AR176="","",DATA!CL127)</f>
        <v/>
      </c>
      <c r="BK176" s="179" t="str">
        <f>IF($AR176="","",DATA!CN127)</f>
        <v/>
      </c>
      <c r="BL176" s="114" t="str">
        <f t="shared" si="25"/>
        <v/>
      </c>
      <c r="BM176" s="91" t="str">
        <f t="shared" ca="1" si="29"/>
        <v/>
      </c>
      <c r="BN176" s="100" t="str">
        <f t="shared" si="26"/>
        <v/>
      </c>
      <c r="BO176" s="91" t="str">
        <f t="shared" ca="1" si="27"/>
        <v/>
      </c>
      <c r="BP176" s="91" t="str">
        <f t="shared" ca="1" si="28"/>
        <v/>
      </c>
      <c r="BR176" s="91" t="str">
        <f ca="1">IF($BP176="","",IF(OFFSET(AS$53,'Intermediate Data'!$BP176,0)=-98,"Unknown",IF(OFFSET(AS$53,'Intermediate Data'!$BP176,0)=-99,"N/A",OFFSET(AS$53,'Intermediate Data'!$BP176,0))))</f>
        <v/>
      </c>
      <c r="BS176" s="91" t="str">
        <f ca="1">IF($BP176="","",IF(OFFSET(AT$53,'Intermediate Data'!$BP176,0)=-98,"Not collected",IF(OFFSET(AT$53,'Intermediate Data'!$BP176,0)=-99,"N/A",OFFSET(AT$53,'Intermediate Data'!$BP176,0))))</f>
        <v/>
      </c>
      <c r="BT176" s="91" t="str">
        <f ca="1">IF($BP176="","",IF(OFFSET(AU$53,'Intermediate Data'!$BP176,0)=-98,"Unknown",IF(OFFSET(AU$53,'Intermediate Data'!$BP176,0)=-99,"N/A",OFFSET(AU$53,'Intermediate Data'!$BP176,0))))</f>
        <v/>
      </c>
      <c r="BU176" s="127" t="str">
        <f ca="1">IF($BP176="","",IF(OFFSET(AV$53,'Intermediate Data'!$BP176,0)=-98,"Unknown",IF(OFFSET(AV$53,'Intermediate Data'!$BP176,0)=-99,"No spec",OFFSET(AV$53,'Intermediate Data'!$BP176,0))))</f>
        <v/>
      </c>
      <c r="BV176" s="127" t="str">
        <f ca="1">IF($BP176="","",IF(OFFSET(AW$53,'Intermediate Data'!$BP176,0)=-98,"Unknown",IF(OFFSET(AW$53,'Intermediate Data'!$BP176,0)=-99,"N/A",OFFSET(AW$53,'Intermediate Data'!$BP176,0))))</f>
        <v/>
      </c>
      <c r="BW176" s="91" t="str">
        <f ca="1">IF($BP176="","",IF(OFFSET(AX$53,'Intermediate Data'!$BP176,0)=-98,"Unknown",IF(OFFSET(AX$53,'Intermediate Data'!$BP176,0)=-99,"N/A",OFFSET(AX$53,'Intermediate Data'!$BP176,0))))</f>
        <v/>
      </c>
      <c r="BX176" s="91" t="str">
        <f ca="1">IF($BP176="","",IF(OFFSET(AY$53,'Intermediate Data'!$BP176,$AU$48)=-98,"Unknown",IF(OFFSET(AY$53,'Intermediate Data'!$BP176,$AU$48)=-99,"N/A",OFFSET(AY$53,'Intermediate Data'!$BP176,$AU$48))))</f>
        <v/>
      </c>
      <c r="BY176" s="91" t="str">
        <f ca="1">IF($BP176="","",IF(OFFSET(BD$53,'Intermediate Data'!$BP176,0)=-98,"Not published",IF(OFFSET(BD$53,'Intermediate Data'!$BP176,0)=-99,"No spec",OFFSET(BD$53,'Intermediate Data'!$BP176,0))))</f>
        <v/>
      </c>
      <c r="BZ176" s="115" t="str">
        <f ca="1">IF($BP176="","",IF(OFFSET(BE$53,'Intermediate Data'!$BP176,0)=-98,"Unknown",IF(OFFSET(BE$53,'Intermediate Data'!$BP176,0)=-99,"N/A",OFFSET(BE$53,'Intermediate Data'!$BP176,0))))</f>
        <v/>
      </c>
      <c r="CA176" s="115" t="str">
        <f ca="1">IF($BP176="","",IF(OFFSET(BF$53,'Intermediate Data'!$BP176,0)=-98,"Unknown",IF(OFFSET(BF$53,'Intermediate Data'!$BP176,0)=-99,"N/A",OFFSET(BF$53,'Intermediate Data'!$BP176,0))))</f>
        <v/>
      </c>
      <c r="CB176" s="115" t="str">
        <f ca="1">IF($BP176="","",IF(OFFSET(BG$53,'Intermediate Data'!$BP176,0)=-98,"Unknown",IF(OFFSET(BG$53,'Intermediate Data'!$BP176,0)=-99,"N/A",OFFSET(BG$53,'Intermediate Data'!$BP176,0))))</f>
        <v/>
      </c>
      <c r="CC176" s="115" t="str">
        <f ca="1">IF($BP176="","",IF(OFFSET(BH$53,'Intermediate Data'!$BP176,0)=-98,"Unknown",IF(OFFSET(BH$53,'Intermediate Data'!$BP176,0)=-99,"N/A",OFFSET(BH$53,'Intermediate Data'!$BP176,0))))</f>
        <v/>
      </c>
      <c r="CD176" s="115" t="str">
        <f ca="1">IF($BP176="","",IF(OFFSET(BI$53,'Intermediate Data'!$BP176,0)=-98,"Unknown",IF(OFFSET(BI$53,'Intermediate Data'!$BP176,0)=-99,"N/A",OFFSET(BI$53,'Intermediate Data'!$BP176,0))))</f>
        <v/>
      </c>
      <c r="CE176" s="115" t="str">
        <f ca="1">IF($BP176="","",IF(OFFSET(BJ$53,'Intermediate Data'!$BP176,0)=-98,"Unknown",IF(OFFSET(BJ$53,'Intermediate Data'!$BP176,0)=-99,"N/A",OFFSET(BJ$53,'Intermediate Data'!$BP176,0))))</f>
        <v/>
      </c>
      <c r="CF176" s="115" t="str">
        <f ca="1">IF($BP176="","",IF(OFFSET(BK$53,'Intermediate Data'!$BP176,0)=-98,"Unknown",IF(OFFSET(BK$53,'Intermediate Data'!$BP176,0)=-99,"N/A",OFFSET(BK$53,'Intermediate Data'!$BP176,0))))</f>
        <v/>
      </c>
      <c r="CG176" s="115" t="str">
        <f ca="1">IF($BP176="","",IF(OFFSET(BL$53,'Intermediate Data'!$BP176,0)=-98,"Unknown",IF(OFFSET(BL$53,'Intermediate Data'!$BP176,0)=-99,"N/A",OFFSET(BL$53,'Intermediate Data'!$BP176,0))))</f>
        <v/>
      </c>
    </row>
    <row r="177" spans="1:85" x14ac:dyDescent="0.2">
      <c r="A177" s="91">
        <f>IF(DATA!F128='Intermediate Data'!$E$46,IF(OR($E$47=$C$27,$E$46=$B$4),DATA!A128,IF($G$47=DATA!D128,DATA!A128,"")),"")</f>
        <v>124</v>
      </c>
      <c r="B177" s="91">
        <f>IF($A177="","",DATA!CS128)</f>
        <v>99</v>
      </c>
      <c r="C177" s="91" t="str">
        <f>IF($A177="","",DATA!B128)</f>
        <v>Electric fence</v>
      </c>
      <c r="D177" s="91">
        <f ca="1">IF($A177="","",OFFSET(DATA!$G128,0,($D$48*5)))</f>
        <v>-99</v>
      </c>
      <c r="E177" s="91">
        <f ca="1">IF($A177="","",OFFSET(DATA!$G128,0,($D$48*5)+1))</f>
        <v>-99</v>
      </c>
      <c r="F177" s="91">
        <f ca="1">IF($A177="","",OFFSET(DATA!$G128,0,($D$48*5)+2))</f>
        <v>-99</v>
      </c>
      <c r="G177" s="91">
        <f ca="1">IF($A177="","",OFFSET(DATA!$G128,0,($D$48*5)+3))</f>
        <v>-99</v>
      </c>
      <c r="H177" s="91">
        <f ca="1">IF($A177="","",OFFSET(DATA!$G128,0,($D$48*5)+4))</f>
        <v>-99</v>
      </c>
      <c r="I177" s="91">
        <f t="shared" ca="1" si="17"/>
        <v>-99</v>
      </c>
      <c r="J177" s="91" t="str">
        <f t="shared" ca="1" si="18"/>
        <v/>
      </c>
      <c r="K177" s="91">
        <f ca="1">IF($A177="","",OFFSET(DATA!$AF128,0,($D$48*5)))</f>
        <v>-99</v>
      </c>
      <c r="L177" s="91">
        <f ca="1">IF($A177="","",OFFSET(DATA!$AF128,0,($D$48*5)+1))</f>
        <v>-99</v>
      </c>
      <c r="M177" s="91">
        <f ca="1">IF($A177="","",OFFSET(DATA!$AF128,0,($D$48*5)+2))</f>
        <v>-99</v>
      </c>
      <c r="N177" s="91">
        <f ca="1">IF($A177="","",OFFSET(DATA!$AF128,0,($D$48*5)+3))</f>
        <v>-99</v>
      </c>
      <c r="O177" s="91">
        <f ca="1">IF($A177="","",OFFSET(DATA!$AF128,0,($D$48*5)+4))</f>
        <v>-99</v>
      </c>
      <c r="P177" s="91">
        <f t="shared" ca="1" si="19"/>
        <v>-99</v>
      </c>
      <c r="Q177" s="91" t="str">
        <f t="shared" ca="1" si="20"/>
        <v/>
      </c>
      <c r="R177" s="91">
        <f>IF($A177="","",DATA!BE128)</f>
        <v>-99</v>
      </c>
      <c r="S177" s="91">
        <f>IF($A177="","",DATA!BI128)</f>
        <v>-99</v>
      </c>
      <c r="T177" s="91">
        <f t="shared" ca="1" si="21"/>
        <v>-99</v>
      </c>
      <c r="U177" s="100">
        <f t="shared" ca="1" si="22"/>
        <v>-99.009899998229997</v>
      </c>
      <c r="V177" s="113">
        <f t="shared" ca="1" si="23"/>
        <v>-99.009899999280009</v>
      </c>
      <c r="W177" s="91">
        <f t="shared" ca="1" si="24"/>
        <v>19</v>
      </c>
      <c r="Y177" s="91" t="str">
        <f ca="1">IF($W177="","",IF(OFFSET(C$53,'Intermediate Data'!$W177,0)=-98,"Unknown",IF(OFFSET(C$53,'Intermediate Data'!$W177,0)=-99,"N/A",OFFSET(C$53,'Intermediate Data'!$W177,0))))</f>
        <v>Display</v>
      </c>
      <c r="Z177" s="91" t="str">
        <f ca="1">IF($W177="","",IF(OFFSET(D$53,'Intermediate Data'!$W177,0)=-98,"N/A",IF(OFFSET(D$53,'Intermediate Data'!$W177,0)=-99,"N/A",OFFSET(D$53,'Intermediate Data'!$W177,0))))</f>
        <v>N/A</v>
      </c>
      <c r="AA177" s="91" t="str">
        <f ca="1">IF($W177="","",IF(OFFSET(E$53,'Intermediate Data'!$W177,0)=-98,"N/A",IF(OFFSET(E$53,'Intermediate Data'!$W177,0)=-99,"N/A",OFFSET(E$53,'Intermediate Data'!$W177,0))))</f>
        <v>N/A</v>
      </c>
      <c r="AB177" s="91" t="str">
        <f ca="1">IF($W177="","",IF(OFFSET(F$53,'Intermediate Data'!$W177,0)=-98,"N/A",IF(OFFSET(F$53,'Intermediate Data'!$W177,0)=-99,"N/A",OFFSET(F$53,'Intermediate Data'!$W177,0))))</f>
        <v>N/A</v>
      </c>
      <c r="AC177" s="91" t="str">
        <f ca="1">IF($W177="","",IF(OFFSET(G$53,'Intermediate Data'!$W177,0)=-98,"N/A",IF(OFFSET(G$53,'Intermediate Data'!$W177,0)=-99,"N/A",OFFSET(G$53,'Intermediate Data'!$W177,0))))</f>
        <v>N/A</v>
      </c>
      <c r="AD177" s="91" t="str">
        <f ca="1">IF($W177="","",IF(OFFSET(H$53,'Intermediate Data'!$W177,0)=-98,"N/A",IF(OFFSET(H$53,'Intermediate Data'!$W177,0)=-99,"N/A",OFFSET(H$53,'Intermediate Data'!$W177,0))))</f>
        <v>N/A</v>
      </c>
      <c r="AE177" s="91" t="str">
        <f ca="1">IF($W177="","",IF(OFFSET(I$53,'Intermediate Data'!$W177,0)=-98,"N/A",IF(OFFSET(I$53,'Intermediate Data'!$W177,0)=-99,"N/A",OFFSET(I$53,'Intermediate Data'!$W177,0))))</f>
        <v>N/A</v>
      </c>
      <c r="AF177" s="91" t="str">
        <f ca="1">IF($W177="","",IF(OFFSET(J$53,'Intermediate Data'!$W177,0)=-98,"N/A",IF(OFFSET(J$53,'Intermediate Data'!$W177,0)=-99,"N/A",OFFSET(J$53,'Intermediate Data'!$W177,0))))</f>
        <v/>
      </c>
      <c r="AG177" s="91" t="str">
        <f ca="1">IF($W177="","",IF(OFFSET(K$53,'Intermediate Data'!$W177,0)=-98,"N/A",IF(OFFSET(K$53,'Intermediate Data'!$W177,0)=-99,"N/A",OFFSET(K$53,'Intermediate Data'!$W177,0))))</f>
        <v>N/A</v>
      </c>
      <c r="AH177" s="91" t="str">
        <f ca="1">IF($W177="","",IF(OFFSET(L$53,'Intermediate Data'!$W177,0)=-98,"N/A",IF(OFFSET(L$53,'Intermediate Data'!$W177,0)=-99,"N/A",OFFSET(L$53,'Intermediate Data'!$W177,0))))</f>
        <v>N/A</v>
      </c>
      <c r="AI177" s="91" t="str">
        <f ca="1">IF($W177="","",IF(OFFSET(M$53,'Intermediate Data'!$W177,0)=-98,"N/A",IF(OFFSET(M$53,'Intermediate Data'!$W177,0)=-99,"N/A",OFFSET(M$53,'Intermediate Data'!$W177,0))))</f>
        <v>N/A</v>
      </c>
      <c r="AJ177" s="91" t="str">
        <f ca="1">IF($W177="","",IF(OFFSET(N$53,'Intermediate Data'!$W177,0)=-98,"N/A",IF(OFFSET(N$53,'Intermediate Data'!$W177,0)=-99,"N/A",OFFSET(N$53,'Intermediate Data'!$W177,0))))</f>
        <v>N/A</v>
      </c>
      <c r="AK177" s="91" t="str">
        <f ca="1">IF($W177="","",IF(OFFSET(O$53,'Intermediate Data'!$W177,0)=-98,"N/A",IF(OFFSET(O$53,'Intermediate Data'!$W177,0)=-99,"N/A",OFFSET(O$53,'Intermediate Data'!$W177,0))))</f>
        <v>N/A</v>
      </c>
      <c r="AL177" s="91" t="str">
        <f ca="1">IF($W177="","",IF(OFFSET(P$53,'Intermediate Data'!$W177,0)=-98,"N/A",IF(OFFSET(P$53,'Intermediate Data'!$W177,0)=-99,"N/A",OFFSET(P$53,'Intermediate Data'!$W177,0))))</f>
        <v>N/A</v>
      </c>
      <c r="AM177" s="91" t="str">
        <f ca="1">IF($W177="","",IF(OFFSET(Q$53,'Intermediate Data'!$W177,0)=-98,"N/A",IF(OFFSET(Q$53,'Intermediate Data'!$W177,0)=-99,"N/A",OFFSET(Q$53,'Intermediate Data'!$W177,0))))</f>
        <v/>
      </c>
      <c r="AN177" s="91">
        <f ca="1">IF($W177="","",IF(OFFSET(R$53,'Intermediate Data'!$W177,0)=-98,"Not published",IF(OFFSET(R$53,'Intermediate Data'!$W177,0)=-99,"No spec",OFFSET(R$53,'Intermediate Data'!$W177,0))))</f>
        <v>0.83</v>
      </c>
      <c r="AO177" s="91">
        <f ca="1">IF($W177="","",IF(OFFSET(S$53,'Intermediate Data'!$W177,0)=-98,"Unknown",IF(OFFSET(S$53,'Intermediate Data'!$W177,0)=-99,"No spec",OFFSET(S$53,'Intermediate Data'!$W177,0))))</f>
        <v>9</v>
      </c>
      <c r="AR177" s="113" t="str">
        <f>IF(AND(DATA!$F128='Intermediate Data'!$AV$46,DATA!$E128="Tier 1"),IF(OR($AU$47=0,$AU$46=1),DATA!A128,IF(AND($AU$47=1,INDEX('Intermediate Data'!$AV$25:$AV$42,MATCH(DATA!$B128,'Intermediate Data'!$AU$25:$AU$42,0))=TRUE),DATA!A128,"")),"")</f>
        <v/>
      </c>
      <c r="AS177" s="113" t="str">
        <f>IF($AR177="","",DATA!B128)</f>
        <v/>
      </c>
      <c r="AT177" s="113" t="str">
        <f>IF(OR($AR177="",DATA!BF128=""),"",DATA!BF128)</f>
        <v/>
      </c>
      <c r="AU177" s="113" t="str">
        <f>IF(OR($AR177="",DATA!BH128=""),"",DATA!BH128)</f>
        <v/>
      </c>
      <c r="AV177" s="113" t="str">
        <f>IF(OR($AR177="",DATA!BI128=""),"",DATA!BI128)</f>
        <v/>
      </c>
      <c r="AW177" s="113" t="str">
        <f>IF(OR($AR177="",DATA!BJ128=""),"",DATA!BJ128)</f>
        <v/>
      </c>
      <c r="AX177" s="113" t="str">
        <f>IF(OR($AR177="",DATA!BK128=""),"",DATA!BK128)</f>
        <v/>
      </c>
      <c r="AY177" s="113" t="str">
        <f>IF($AR177="","",DATA!BO128)</f>
        <v/>
      </c>
      <c r="AZ177" s="113" t="str">
        <f>IF($AR177="","",DATA!BP128)</f>
        <v/>
      </c>
      <c r="BA177" s="113" t="str">
        <f>IF($AR177="","",DATA!BQ128)</f>
        <v/>
      </c>
      <c r="BB177" s="113" t="str">
        <f>IF($AR177="","",DATA!BR128)</f>
        <v/>
      </c>
      <c r="BC177" s="113" t="str">
        <f>IF($AR177="","",DATA!BS128)</f>
        <v/>
      </c>
      <c r="BD177" s="113" t="str">
        <f>IF($AR177="","",DATA!BE128)</f>
        <v/>
      </c>
      <c r="BE177" s="113" t="str">
        <f>IF($AR177="","",DATA!CD128)</f>
        <v/>
      </c>
      <c r="BF177" s="113" t="str">
        <f>IF($AR177="","",DATA!CF128)</f>
        <v/>
      </c>
      <c r="BG177" s="113" t="str">
        <f>IF($AR177="","",DATA!CG128)</f>
        <v/>
      </c>
      <c r="BH177" s="113" t="str">
        <f>IF($AR177="","",DATA!CI128)</f>
        <v/>
      </c>
      <c r="BI177" s="113" t="str">
        <f>IF($AR177="","",DATA!CK128)</f>
        <v/>
      </c>
      <c r="BJ177" s="179" t="str">
        <f>IF($AR177="","",DATA!CL128)</f>
        <v/>
      </c>
      <c r="BK177" s="179" t="str">
        <f>IF($AR177="","",DATA!CN128)</f>
        <v/>
      </c>
      <c r="BL177" s="114" t="str">
        <f t="shared" si="25"/>
        <v/>
      </c>
      <c r="BM177" s="91" t="str">
        <f t="shared" ca="1" si="29"/>
        <v/>
      </c>
      <c r="BN177" s="100" t="str">
        <f t="shared" si="26"/>
        <v/>
      </c>
      <c r="BO177" s="91" t="str">
        <f t="shared" ca="1" si="27"/>
        <v/>
      </c>
      <c r="BP177" s="91" t="str">
        <f t="shared" ca="1" si="28"/>
        <v/>
      </c>
      <c r="BR177" s="91" t="str">
        <f ca="1">IF($BP177="","",IF(OFFSET(AS$53,'Intermediate Data'!$BP177,0)=-98,"Unknown",IF(OFFSET(AS$53,'Intermediate Data'!$BP177,0)=-99,"N/A",OFFSET(AS$53,'Intermediate Data'!$BP177,0))))</f>
        <v/>
      </c>
      <c r="BS177" s="91" t="str">
        <f ca="1">IF($BP177="","",IF(OFFSET(AT$53,'Intermediate Data'!$BP177,0)=-98,"Not collected",IF(OFFSET(AT$53,'Intermediate Data'!$BP177,0)=-99,"N/A",OFFSET(AT$53,'Intermediate Data'!$BP177,0))))</f>
        <v/>
      </c>
      <c r="BT177" s="91" t="str">
        <f ca="1">IF($BP177="","",IF(OFFSET(AU$53,'Intermediate Data'!$BP177,0)=-98,"Unknown",IF(OFFSET(AU$53,'Intermediate Data'!$BP177,0)=-99,"N/A",OFFSET(AU$53,'Intermediate Data'!$BP177,0))))</f>
        <v/>
      </c>
      <c r="BU177" s="127" t="str">
        <f ca="1">IF($BP177="","",IF(OFFSET(AV$53,'Intermediate Data'!$BP177,0)=-98,"Unknown",IF(OFFSET(AV$53,'Intermediate Data'!$BP177,0)=-99,"No spec",OFFSET(AV$53,'Intermediate Data'!$BP177,0))))</f>
        <v/>
      </c>
      <c r="BV177" s="127" t="str">
        <f ca="1">IF($BP177="","",IF(OFFSET(AW$53,'Intermediate Data'!$BP177,0)=-98,"Unknown",IF(OFFSET(AW$53,'Intermediate Data'!$BP177,0)=-99,"N/A",OFFSET(AW$53,'Intermediate Data'!$BP177,0))))</f>
        <v/>
      </c>
      <c r="BW177" s="91" t="str">
        <f ca="1">IF($BP177="","",IF(OFFSET(AX$53,'Intermediate Data'!$BP177,0)=-98,"Unknown",IF(OFFSET(AX$53,'Intermediate Data'!$BP177,0)=-99,"N/A",OFFSET(AX$53,'Intermediate Data'!$BP177,0))))</f>
        <v/>
      </c>
      <c r="BX177" s="91" t="str">
        <f ca="1">IF($BP177="","",IF(OFFSET(AY$53,'Intermediate Data'!$BP177,$AU$48)=-98,"Unknown",IF(OFFSET(AY$53,'Intermediate Data'!$BP177,$AU$48)=-99,"N/A",OFFSET(AY$53,'Intermediate Data'!$BP177,$AU$48))))</f>
        <v/>
      </c>
      <c r="BY177" s="91" t="str">
        <f ca="1">IF($BP177="","",IF(OFFSET(BD$53,'Intermediate Data'!$BP177,0)=-98,"Not published",IF(OFFSET(BD$53,'Intermediate Data'!$BP177,0)=-99,"No spec",OFFSET(BD$53,'Intermediate Data'!$BP177,0))))</f>
        <v/>
      </c>
      <c r="BZ177" s="115" t="str">
        <f ca="1">IF($BP177="","",IF(OFFSET(BE$53,'Intermediate Data'!$BP177,0)=-98,"Unknown",IF(OFFSET(BE$53,'Intermediate Data'!$BP177,0)=-99,"N/A",OFFSET(BE$53,'Intermediate Data'!$BP177,0))))</f>
        <v/>
      </c>
      <c r="CA177" s="115" t="str">
        <f ca="1">IF($BP177="","",IF(OFFSET(BF$53,'Intermediate Data'!$BP177,0)=-98,"Unknown",IF(OFFSET(BF$53,'Intermediate Data'!$BP177,0)=-99,"N/A",OFFSET(BF$53,'Intermediate Data'!$BP177,0))))</f>
        <v/>
      </c>
      <c r="CB177" s="115" t="str">
        <f ca="1">IF($BP177="","",IF(OFFSET(BG$53,'Intermediate Data'!$BP177,0)=-98,"Unknown",IF(OFFSET(BG$53,'Intermediate Data'!$BP177,0)=-99,"N/A",OFFSET(BG$53,'Intermediate Data'!$BP177,0))))</f>
        <v/>
      </c>
      <c r="CC177" s="115" t="str">
        <f ca="1">IF($BP177="","",IF(OFFSET(BH$53,'Intermediate Data'!$BP177,0)=-98,"Unknown",IF(OFFSET(BH$53,'Intermediate Data'!$BP177,0)=-99,"N/A",OFFSET(BH$53,'Intermediate Data'!$BP177,0))))</f>
        <v/>
      </c>
      <c r="CD177" s="115" t="str">
        <f ca="1">IF($BP177="","",IF(OFFSET(BI$53,'Intermediate Data'!$BP177,0)=-98,"Unknown",IF(OFFSET(BI$53,'Intermediate Data'!$BP177,0)=-99,"N/A",OFFSET(BI$53,'Intermediate Data'!$BP177,0))))</f>
        <v/>
      </c>
      <c r="CE177" s="115" t="str">
        <f ca="1">IF($BP177="","",IF(OFFSET(BJ$53,'Intermediate Data'!$BP177,0)=-98,"Unknown",IF(OFFSET(BJ$53,'Intermediate Data'!$BP177,0)=-99,"N/A",OFFSET(BJ$53,'Intermediate Data'!$BP177,0))))</f>
        <v/>
      </c>
      <c r="CF177" s="115" t="str">
        <f ca="1">IF($BP177="","",IF(OFFSET(BK$53,'Intermediate Data'!$BP177,0)=-98,"Unknown",IF(OFFSET(BK$53,'Intermediate Data'!$BP177,0)=-99,"N/A",OFFSET(BK$53,'Intermediate Data'!$BP177,0))))</f>
        <v/>
      </c>
      <c r="CG177" s="115" t="str">
        <f ca="1">IF($BP177="","",IF(OFFSET(BL$53,'Intermediate Data'!$BP177,0)=-98,"Unknown",IF(OFFSET(BL$53,'Intermediate Data'!$BP177,0)=-99,"N/A",OFFSET(BL$53,'Intermediate Data'!$BP177,0))))</f>
        <v/>
      </c>
    </row>
    <row r="178" spans="1:85" x14ac:dyDescent="0.2">
      <c r="A178" s="91">
        <f>IF(DATA!F129='Intermediate Data'!$E$46,IF(OR($E$47=$C$27,$E$46=$B$4),DATA!A129,IF($G$47=DATA!D129,DATA!A129,"")),"")</f>
        <v>125</v>
      </c>
      <c r="B178" s="91">
        <f>IF($A178="","",DATA!CS129)</f>
        <v>86</v>
      </c>
      <c r="C178" s="91" t="str">
        <f>IF($A178="","",DATA!B129)</f>
        <v>Garage door opener</v>
      </c>
      <c r="D178" s="91">
        <f ca="1">IF($A178="","",OFFSET(DATA!$G129,0,($D$48*5)))</f>
        <v>-99</v>
      </c>
      <c r="E178" s="91">
        <f ca="1">IF($A178="","",OFFSET(DATA!$G129,0,($D$48*5)+1))</f>
        <v>0.408969211023756</v>
      </c>
      <c r="F178" s="91">
        <f ca="1">IF($A178="","",OFFSET(DATA!$G129,0,($D$48*5)+2))</f>
        <v>-99</v>
      </c>
      <c r="G178" s="91">
        <f ca="1">IF($A178="","",OFFSET(DATA!$G129,0,($D$48*5)+3))</f>
        <v>0.48344731109113542</v>
      </c>
      <c r="H178" s="91">
        <f ca="1">IF($A178="","",OFFSET(DATA!$G129,0,($D$48*5)+4))</f>
        <v>-99</v>
      </c>
      <c r="I178" s="91">
        <f t="shared" ca="1" si="17"/>
        <v>0.48344731109113542</v>
      </c>
      <c r="J178" s="91" t="str">
        <f t="shared" ca="1" si="18"/>
        <v>RASS</v>
      </c>
      <c r="K178" s="91">
        <f ca="1">IF($A178="","",OFFSET(DATA!$AF129,0,($D$48*5)))</f>
        <v>-99</v>
      </c>
      <c r="L178" s="91">
        <f ca="1">IF($A178="","",OFFSET(DATA!$AF129,0,($D$48*5)+1))</f>
        <v>0.46079323750365508</v>
      </c>
      <c r="M178" s="91">
        <f ca="1">IF($A178="","",OFFSET(DATA!$AF129,0,($D$48*5)+2))</f>
        <v>-99</v>
      </c>
      <c r="N178" s="91">
        <f ca="1">IF($A178="","",OFFSET(DATA!$AF129,0,($D$48*5)+3))</f>
        <v>0.56064717755939975</v>
      </c>
      <c r="O178" s="91">
        <f ca="1">IF($A178="","",OFFSET(DATA!$AF129,0,($D$48*5)+4))</f>
        <v>-99</v>
      </c>
      <c r="P178" s="91">
        <f t="shared" ca="1" si="19"/>
        <v>0.56064717755939975</v>
      </c>
      <c r="Q178" s="91" t="str">
        <f t="shared" ca="1" si="20"/>
        <v>RASS</v>
      </c>
      <c r="R178" s="91">
        <f>IF($A178="","",DATA!BE129)</f>
        <v>-99</v>
      </c>
      <c r="S178" s="91">
        <f>IF($A178="","",DATA!BI129)</f>
        <v>-99</v>
      </c>
      <c r="T178" s="91">
        <f t="shared" ca="1" si="21"/>
        <v>0.48344731109113542</v>
      </c>
      <c r="U178" s="100">
        <f t="shared" ca="1" si="22"/>
        <v>0.47852128591361809</v>
      </c>
      <c r="V178" s="113" t="str">
        <f t="shared" ca="1" si="23"/>
        <v/>
      </c>
      <c r="W178" s="91" t="str">
        <f t="shared" ca="1" si="24"/>
        <v/>
      </c>
      <c r="Y178" s="91" t="str">
        <f ca="1">IF($W178="","",IF(OFFSET(C$53,'Intermediate Data'!$W178,0)=-98,"Unknown",IF(OFFSET(C$53,'Intermediate Data'!$W178,0)=-99,"N/A",OFFSET(C$53,'Intermediate Data'!$W178,0))))</f>
        <v/>
      </c>
      <c r="Z178" s="91" t="str">
        <f ca="1">IF($W178="","",IF(OFFSET(D$53,'Intermediate Data'!$W178,0)=-98,"N/A",IF(OFFSET(D$53,'Intermediate Data'!$W178,0)=-99,"N/A",OFFSET(D$53,'Intermediate Data'!$W178,0))))</f>
        <v/>
      </c>
      <c r="AA178" s="91" t="str">
        <f ca="1">IF($W178="","",IF(OFFSET(E$53,'Intermediate Data'!$W178,0)=-98,"N/A",IF(OFFSET(E$53,'Intermediate Data'!$W178,0)=-99,"N/A",OFFSET(E$53,'Intermediate Data'!$W178,0))))</f>
        <v/>
      </c>
      <c r="AB178" s="91" t="str">
        <f ca="1">IF($W178="","",IF(OFFSET(F$53,'Intermediate Data'!$W178,0)=-98,"N/A",IF(OFFSET(F$53,'Intermediate Data'!$W178,0)=-99,"N/A",OFFSET(F$53,'Intermediate Data'!$W178,0))))</f>
        <v/>
      </c>
      <c r="AC178" s="91" t="str">
        <f ca="1">IF($W178="","",IF(OFFSET(G$53,'Intermediate Data'!$W178,0)=-98,"N/A",IF(OFFSET(G$53,'Intermediate Data'!$W178,0)=-99,"N/A",OFFSET(G$53,'Intermediate Data'!$W178,0))))</f>
        <v/>
      </c>
      <c r="AD178" s="91" t="str">
        <f ca="1">IF($W178="","",IF(OFFSET(H$53,'Intermediate Data'!$W178,0)=-98,"N/A",IF(OFFSET(H$53,'Intermediate Data'!$W178,0)=-99,"N/A",OFFSET(H$53,'Intermediate Data'!$W178,0))))</f>
        <v/>
      </c>
      <c r="AE178" s="91" t="str">
        <f ca="1">IF($W178="","",IF(OFFSET(I$53,'Intermediate Data'!$W178,0)=-98,"N/A",IF(OFFSET(I$53,'Intermediate Data'!$W178,0)=-99,"N/A",OFFSET(I$53,'Intermediate Data'!$W178,0))))</f>
        <v/>
      </c>
      <c r="AF178" s="91" t="str">
        <f ca="1">IF($W178="","",IF(OFFSET(J$53,'Intermediate Data'!$W178,0)=-98,"N/A",IF(OFFSET(J$53,'Intermediate Data'!$W178,0)=-99,"N/A",OFFSET(J$53,'Intermediate Data'!$W178,0))))</f>
        <v/>
      </c>
      <c r="AG178" s="91" t="str">
        <f ca="1">IF($W178="","",IF(OFFSET(K$53,'Intermediate Data'!$W178,0)=-98,"N/A",IF(OFFSET(K$53,'Intermediate Data'!$W178,0)=-99,"N/A",OFFSET(K$53,'Intermediate Data'!$W178,0))))</f>
        <v/>
      </c>
      <c r="AH178" s="91" t="str">
        <f ca="1">IF($W178="","",IF(OFFSET(L$53,'Intermediate Data'!$W178,0)=-98,"N/A",IF(OFFSET(L$53,'Intermediate Data'!$W178,0)=-99,"N/A",OFFSET(L$53,'Intermediate Data'!$W178,0))))</f>
        <v/>
      </c>
      <c r="AI178" s="91" t="str">
        <f ca="1">IF($W178="","",IF(OFFSET(M$53,'Intermediate Data'!$W178,0)=-98,"N/A",IF(OFFSET(M$53,'Intermediate Data'!$W178,0)=-99,"N/A",OFFSET(M$53,'Intermediate Data'!$W178,0))))</f>
        <v/>
      </c>
      <c r="AJ178" s="91" t="str">
        <f ca="1">IF($W178="","",IF(OFFSET(N$53,'Intermediate Data'!$W178,0)=-98,"N/A",IF(OFFSET(N$53,'Intermediate Data'!$W178,0)=-99,"N/A",OFFSET(N$53,'Intermediate Data'!$W178,0))))</f>
        <v/>
      </c>
      <c r="AK178" s="91" t="str">
        <f ca="1">IF($W178="","",IF(OFFSET(O$53,'Intermediate Data'!$W178,0)=-98,"N/A",IF(OFFSET(O$53,'Intermediate Data'!$W178,0)=-99,"N/A",OFFSET(O$53,'Intermediate Data'!$W178,0))))</f>
        <v/>
      </c>
      <c r="AL178" s="91" t="str">
        <f ca="1">IF($W178="","",IF(OFFSET(P$53,'Intermediate Data'!$W178,0)=-98,"N/A",IF(OFFSET(P$53,'Intermediate Data'!$W178,0)=-99,"N/A",OFFSET(P$53,'Intermediate Data'!$W178,0))))</f>
        <v/>
      </c>
      <c r="AM178" s="91" t="str">
        <f ca="1">IF($W178="","",IF(OFFSET(Q$53,'Intermediate Data'!$W178,0)=-98,"N/A",IF(OFFSET(Q$53,'Intermediate Data'!$W178,0)=-99,"N/A",OFFSET(Q$53,'Intermediate Data'!$W178,0))))</f>
        <v/>
      </c>
      <c r="AN178" s="91" t="str">
        <f ca="1">IF($W178="","",IF(OFFSET(R$53,'Intermediate Data'!$W178,0)=-98,"Not published",IF(OFFSET(R$53,'Intermediate Data'!$W178,0)=-99,"No spec",OFFSET(R$53,'Intermediate Data'!$W178,0))))</f>
        <v/>
      </c>
      <c r="AO178" s="91" t="str">
        <f ca="1">IF($W178="","",IF(OFFSET(S$53,'Intermediate Data'!$W178,0)=-98,"Unknown",IF(OFFSET(S$53,'Intermediate Data'!$W178,0)=-99,"No spec",OFFSET(S$53,'Intermediate Data'!$W178,0))))</f>
        <v/>
      </c>
      <c r="AR178" s="113" t="str">
        <f>IF(AND(DATA!$F129='Intermediate Data'!$AV$46,DATA!$E129="Tier 1"),IF(OR($AU$47=0,$AU$46=1),DATA!A129,IF(AND($AU$47=1,INDEX('Intermediate Data'!$AV$25:$AV$42,MATCH(DATA!$B129,'Intermediate Data'!$AU$25:$AU$42,0))=TRUE),DATA!A129,"")),"")</f>
        <v/>
      </c>
      <c r="AS178" s="113" t="str">
        <f>IF($AR178="","",DATA!B129)</f>
        <v/>
      </c>
      <c r="AT178" s="113" t="str">
        <f>IF(OR($AR178="",DATA!BF129=""),"",DATA!BF129)</f>
        <v/>
      </c>
      <c r="AU178" s="113" t="str">
        <f>IF(OR($AR178="",DATA!BH129=""),"",DATA!BH129)</f>
        <v/>
      </c>
      <c r="AV178" s="113" t="str">
        <f>IF(OR($AR178="",DATA!BI129=""),"",DATA!BI129)</f>
        <v/>
      </c>
      <c r="AW178" s="113" t="str">
        <f>IF(OR($AR178="",DATA!BJ129=""),"",DATA!BJ129)</f>
        <v/>
      </c>
      <c r="AX178" s="113" t="str">
        <f>IF(OR($AR178="",DATA!BK129=""),"",DATA!BK129)</f>
        <v/>
      </c>
      <c r="AY178" s="113" t="str">
        <f>IF($AR178="","",DATA!BO129)</f>
        <v/>
      </c>
      <c r="AZ178" s="113" t="str">
        <f>IF($AR178="","",DATA!BP129)</f>
        <v/>
      </c>
      <c r="BA178" s="113" t="str">
        <f>IF($AR178="","",DATA!BQ129)</f>
        <v/>
      </c>
      <c r="BB178" s="113" t="str">
        <f>IF($AR178="","",DATA!BR129)</f>
        <v/>
      </c>
      <c r="BC178" s="113" t="str">
        <f>IF($AR178="","",DATA!BS129)</f>
        <v/>
      </c>
      <c r="BD178" s="113" t="str">
        <f>IF($AR178="","",DATA!BE129)</f>
        <v/>
      </c>
      <c r="BE178" s="113" t="str">
        <f>IF($AR178="","",DATA!CD129)</f>
        <v/>
      </c>
      <c r="BF178" s="113" t="str">
        <f>IF($AR178="","",DATA!CF129)</f>
        <v/>
      </c>
      <c r="BG178" s="113" t="str">
        <f>IF($AR178="","",DATA!CG129)</f>
        <v/>
      </c>
      <c r="BH178" s="113" t="str">
        <f>IF($AR178="","",DATA!CI129)</f>
        <v/>
      </c>
      <c r="BI178" s="113" t="str">
        <f>IF($AR178="","",DATA!CK129)</f>
        <v/>
      </c>
      <c r="BJ178" s="179" t="str">
        <f>IF($AR178="","",DATA!CL129)</f>
        <v/>
      </c>
      <c r="BK178" s="179" t="str">
        <f>IF($AR178="","",DATA!CN129)</f>
        <v/>
      </c>
      <c r="BL178" s="114" t="str">
        <f t="shared" si="25"/>
        <v/>
      </c>
      <c r="BM178" s="91" t="str">
        <f t="shared" ca="1" si="29"/>
        <v/>
      </c>
      <c r="BN178" s="100" t="str">
        <f t="shared" si="26"/>
        <v/>
      </c>
      <c r="BO178" s="91" t="str">
        <f t="shared" ca="1" si="27"/>
        <v/>
      </c>
      <c r="BP178" s="91" t="str">
        <f t="shared" ca="1" si="28"/>
        <v/>
      </c>
      <c r="BR178" s="91" t="str">
        <f ca="1">IF($BP178="","",IF(OFFSET(AS$53,'Intermediate Data'!$BP178,0)=-98,"Unknown",IF(OFFSET(AS$53,'Intermediate Data'!$BP178,0)=-99,"N/A",OFFSET(AS$53,'Intermediate Data'!$BP178,0))))</f>
        <v/>
      </c>
      <c r="BS178" s="91" t="str">
        <f ca="1">IF($BP178="","",IF(OFFSET(AT$53,'Intermediate Data'!$BP178,0)=-98,"Not collected",IF(OFFSET(AT$53,'Intermediate Data'!$BP178,0)=-99,"N/A",OFFSET(AT$53,'Intermediate Data'!$BP178,0))))</f>
        <v/>
      </c>
      <c r="BT178" s="91" t="str">
        <f ca="1">IF($BP178="","",IF(OFFSET(AU$53,'Intermediate Data'!$BP178,0)=-98,"Unknown",IF(OFFSET(AU$53,'Intermediate Data'!$BP178,0)=-99,"N/A",OFFSET(AU$53,'Intermediate Data'!$BP178,0))))</f>
        <v/>
      </c>
      <c r="BU178" s="127" t="str">
        <f ca="1">IF($BP178="","",IF(OFFSET(AV$53,'Intermediate Data'!$BP178,0)=-98,"Unknown",IF(OFFSET(AV$53,'Intermediate Data'!$BP178,0)=-99,"No spec",OFFSET(AV$53,'Intermediate Data'!$BP178,0))))</f>
        <v/>
      </c>
      <c r="BV178" s="127" t="str">
        <f ca="1">IF($BP178="","",IF(OFFSET(AW$53,'Intermediate Data'!$BP178,0)=-98,"Unknown",IF(OFFSET(AW$53,'Intermediate Data'!$BP178,0)=-99,"N/A",OFFSET(AW$53,'Intermediate Data'!$BP178,0))))</f>
        <v/>
      </c>
      <c r="BW178" s="91" t="str">
        <f ca="1">IF($BP178="","",IF(OFFSET(AX$53,'Intermediate Data'!$BP178,0)=-98,"Unknown",IF(OFFSET(AX$53,'Intermediate Data'!$BP178,0)=-99,"N/A",OFFSET(AX$53,'Intermediate Data'!$BP178,0))))</f>
        <v/>
      </c>
      <c r="BX178" s="91" t="str">
        <f ca="1">IF($BP178="","",IF(OFFSET(AY$53,'Intermediate Data'!$BP178,$AU$48)=-98,"Unknown",IF(OFFSET(AY$53,'Intermediate Data'!$BP178,$AU$48)=-99,"N/A",OFFSET(AY$53,'Intermediate Data'!$BP178,$AU$48))))</f>
        <v/>
      </c>
      <c r="BY178" s="91" t="str">
        <f ca="1">IF($BP178="","",IF(OFFSET(BD$53,'Intermediate Data'!$BP178,0)=-98,"Not published",IF(OFFSET(BD$53,'Intermediate Data'!$BP178,0)=-99,"No spec",OFFSET(BD$53,'Intermediate Data'!$BP178,0))))</f>
        <v/>
      </c>
      <c r="BZ178" s="115" t="str">
        <f ca="1">IF($BP178="","",IF(OFFSET(BE$53,'Intermediate Data'!$BP178,0)=-98,"Unknown",IF(OFFSET(BE$53,'Intermediate Data'!$BP178,0)=-99,"N/A",OFFSET(BE$53,'Intermediate Data'!$BP178,0))))</f>
        <v/>
      </c>
      <c r="CA178" s="115" t="str">
        <f ca="1">IF($BP178="","",IF(OFFSET(BF$53,'Intermediate Data'!$BP178,0)=-98,"Unknown",IF(OFFSET(BF$53,'Intermediate Data'!$BP178,0)=-99,"N/A",OFFSET(BF$53,'Intermediate Data'!$BP178,0))))</f>
        <v/>
      </c>
      <c r="CB178" s="115" t="str">
        <f ca="1">IF($BP178="","",IF(OFFSET(BG$53,'Intermediate Data'!$BP178,0)=-98,"Unknown",IF(OFFSET(BG$53,'Intermediate Data'!$BP178,0)=-99,"N/A",OFFSET(BG$53,'Intermediate Data'!$BP178,0))))</f>
        <v/>
      </c>
      <c r="CC178" s="115" t="str">
        <f ca="1">IF($BP178="","",IF(OFFSET(BH$53,'Intermediate Data'!$BP178,0)=-98,"Unknown",IF(OFFSET(BH$53,'Intermediate Data'!$BP178,0)=-99,"N/A",OFFSET(BH$53,'Intermediate Data'!$BP178,0))))</f>
        <v/>
      </c>
      <c r="CD178" s="115" t="str">
        <f ca="1">IF($BP178="","",IF(OFFSET(BI$53,'Intermediate Data'!$BP178,0)=-98,"Unknown",IF(OFFSET(BI$53,'Intermediate Data'!$BP178,0)=-99,"N/A",OFFSET(BI$53,'Intermediate Data'!$BP178,0))))</f>
        <v/>
      </c>
      <c r="CE178" s="115" t="str">
        <f ca="1">IF($BP178="","",IF(OFFSET(BJ$53,'Intermediate Data'!$BP178,0)=-98,"Unknown",IF(OFFSET(BJ$53,'Intermediate Data'!$BP178,0)=-99,"N/A",OFFSET(BJ$53,'Intermediate Data'!$BP178,0))))</f>
        <v/>
      </c>
      <c r="CF178" s="115" t="str">
        <f ca="1">IF($BP178="","",IF(OFFSET(BK$53,'Intermediate Data'!$BP178,0)=-98,"Unknown",IF(OFFSET(BK$53,'Intermediate Data'!$BP178,0)=-99,"N/A",OFFSET(BK$53,'Intermediate Data'!$BP178,0))))</f>
        <v/>
      </c>
      <c r="CG178" s="115" t="str">
        <f ca="1">IF($BP178="","",IF(OFFSET(BL$53,'Intermediate Data'!$BP178,0)=-98,"Unknown",IF(OFFSET(BL$53,'Intermediate Data'!$BP178,0)=-99,"N/A",OFFSET(BL$53,'Intermediate Data'!$BP178,0))))</f>
        <v/>
      </c>
    </row>
    <row r="179" spans="1:85" x14ac:dyDescent="0.2">
      <c r="A179" s="91">
        <f>IF(DATA!F130='Intermediate Data'!$E$46,IF(OR($E$47=$C$27,$E$46=$B$4),DATA!A130,IF($G$47=DATA!D130,DATA!A130,"")),"")</f>
        <v>126</v>
      </c>
      <c r="B179" s="91">
        <f>IF($A179="","",DATA!CS130)</f>
        <v>71</v>
      </c>
      <c r="C179" s="91" t="str">
        <f>IF($A179="","",DATA!B130)</f>
        <v>Infant monitor transmitter</v>
      </c>
      <c r="D179" s="91">
        <f ca="1">IF($A179="","",OFFSET(DATA!$G130,0,($D$48*5)))</f>
        <v>-99</v>
      </c>
      <c r="E179" s="91">
        <f ca="1">IF($A179="","",OFFSET(DATA!$G130,0,($D$48*5)+1))</f>
        <v>-99</v>
      </c>
      <c r="F179" s="91">
        <f ca="1">IF($A179="","",OFFSET(DATA!$G130,0,($D$48*5)+2))</f>
        <v>-99</v>
      </c>
      <c r="G179" s="91">
        <f ca="1">IF($A179="","",OFFSET(DATA!$G130,0,($D$48*5)+3))</f>
        <v>-99</v>
      </c>
      <c r="H179" s="91">
        <f ca="1">IF($A179="","",OFFSET(DATA!$G130,0,($D$48*5)+4))</f>
        <v>-99</v>
      </c>
      <c r="I179" s="91">
        <f t="shared" ca="1" si="17"/>
        <v>-99</v>
      </c>
      <c r="J179" s="91" t="str">
        <f t="shared" ca="1" si="18"/>
        <v/>
      </c>
      <c r="K179" s="91">
        <f ca="1">IF($A179="","",OFFSET(DATA!$AF130,0,($D$48*5)))</f>
        <v>-99</v>
      </c>
      <c r="L179" s="91">
        <f ca="1">IF($A179="","",OFFSET(DATA!$AF130,0,($D$48*5)+1))</f>
        <v>-99</v>
      </c>
      <c r="M179" s="91">
        <f ca="1">IF($A179="","",OFFSET(DATA!$AF130,0,($D$48*5)+2))</f>
        <v>-99</v>
      </c>
      <c r="N179" s="91">
        <f ca="1">IF($A179="","",OFFSET(DATA!$AF130,0,($D$48*5)+3))</f>
        <v>-99</v>
      </c>
      <c r="O179" s="91">
        <f ca="1">IF($A179="","",OFFSET(DATA!$AF130,0,($D$48*5)+4))</f>
        <v>-99</v>
      </c>
      <c r="P179" s="91">
        <f t="shared" ca="1" si="19"/>
        <v>-99</v>
      </c>
      <c r="Q179" s="91" t="str">
        <f t="shared" ca="1" si="20"/>
        <v/>
      </c>
      <c r="R179" s="91">
        <f>IF($A179="","",DATA!BE130)</f>
        <v>-99</v>
      </c>
      <c r="S179" s="91">
        <f>IF($A179="","",DATA!BI130)</f>
        <v>-99</v>
      </c>
      <c r="T179" s="91">
        <f t="shared" ca="1" si="21"/>
        <v>-99</v>
      </c>
      <c r="U179" s="100">
        <f t="shared" ca="1" si="22"/>
        <v>-99.009899998210003</v>
      </c>
      <c r="V179" s="113" t="str">
        <f t="shared" ca="1" si="23"/>
        <v/>
      </c>
      <c r="W179" s="91" t="str">
        <f t="shared" ca="1" si="24"/>
        <v/>
      </c>
      <c r="Y179" s="91" t="str">
        <f ca="1">IF($W179="","",IF(OFFSET(C$53,'Intermediate Data'!$W179,0)=-98,"Unknown",IF(OFFSET(C$53,'Intermediate Data'!$W179,0)=-99,"N/A",OFFSET(C$53,'Intermediate Data'!$W179,0))))</f>
        <v/>
      </c>
      <c r="Z179" s="91" t="str">
        <f ca="1">IF($W179="","",IF(OFFSET(D$53,'Intermediate Data'!$W179,0)=-98,"N/A",IF(OFFSET(D$53,'Intermediate Data'!$W179,0)=-99,"N/A",OFFSET(D$53,'Intermediate Data'!$W179,0))))</f>
        <v/>
      </c>
      <c r="AA179" s="91" t="str">
        <f ca="1">IF($W179="","",IF(OFFSET(E$53,'Intermediate Data'!$W179,0)=-98,"N/A",IF(OFFSET(E$53,'Intermediate Data'!$W179,0)=-99,"N/A",OFFSET(E$53,'Intermediate Data'!$W179,0))))</f>
        <v/>
      </c>
      <c r="AB179" s="91" t="str">
        <f ca="1">IF($W179="","",IF(OFFSET(F$53,'Intermediate Data'!$W179,0)=-98,"N/A",IF(OFFSET(F$53,'Intermediate Data'!$W179,0)=-99,"N/A",OFFSET(F$53,'Intermediate Data'!$W179,0))))</f>
        <v/>
      </c>
      <c r="AC179" s="91" t="str">
        <f ca="1">IF($W179="","",IF(OFFSET(G$53,'Intermediate Data'!$W179,0)=-98,"N/A",IF(OFFSET(G$53,'Intermediate Data'!$W179,0)=-99,"N/A",OFFSET(G$53,'Intermediate Data'!$W179,0))))</f>
        <v/>
      </c>
      <c r="AD179" s="91" t="str">
        <f ca="1">IF($W179="","",IF(OFFSET(H$53,'Intermediate Data'!$W179,0)=-98,"N/A",IF(OFFSET(H$53,'Intermediate Data'!$W179,0)=-99,"N/A",OFFSET(H$53,'Intermediate Data'!$W179,0))))</f>
        <v/>
      </c>
      <c r="AE179" s="91" t="str">
        <f ca="1">IF($W179="","",IF(OFFSET(I$53,'Intermediate Data'!$W179,0)=-98,"N/A",IF(OFFSET(I$53,'Intermediate Data'!$W179,0)=-99,"N/A",OFFSET(I$53,'Intermediate Data'!$W179,0))))</f>
        <v/>
      </c>
      <c r="AF179" s="91" t="str">
        <f ca="1">IF($W179="","",IF(OFFSET(J$53,'Intermediate Data'!$W179,0)=-98,"N/A",IF(OFFSET(J$53,'Intermediate Data'!$W179,0)=-99,"N/A",OFFSET(J$53,'Intermediate Data'!$W179,0))))</f>
        <v/>
      </c>
      <c r="AG179" s="91" t="str">
        <f ca="1">IF($W179="","",IF(OFFSET(K$53,'Intermediate Data'!$W179,0)=-98,"N/A",IF(OFFSET(K$53,'Intermediate Data'!$W179,0)=-99,"N/A",OFFSET(K$53,'Intermediate Data'!$W179,0))))</f>
        <v/>
      </c>
      <c r="AH179" s="91" t="str">
        <f ca="1">IF($W179="","",IF(OFFSET(L$53,'Intermediate Data'!$W179,0)=-98,"N/A",IF(OFFSET(L$53,'Intermediate Data'!$W179,0)=-99,"N/A",OFFSET(L$53,'Intermediate Data'!$W179,0))))</f>
        <v/>
      </c>
      <c r="AI179" s="91" t="str">
        <f ca="1">IF($W179="","",IF(OFFSET(M$53,'Intermediate Data'!$W179,0)=-98,"N/A",IF(OFFSET(M$53,'Intermediate Data'!$W179,0)=-99,"N/A",OFFSET(M$53,'Intermediate Data'!$W179,0))))</f>
        <v/>
      </c>
      <c r="AJ179" s="91" t="str">
        <f ca="1">IF($W179="","",IF(OFFSET(N$53,'Intermediate Data'!$W179,0)=-98,"N/A",IF(OFFSET(N$53,'Intermediate Data'!$W179,0)=-99,"N/A",OFFSET(N$53,'Intermediate Data'!$W179,0))))</f>
        <v/>
      </c>
      <c r="AK179" s="91" t="str">
        <f ca="1">IF($W179="","",IF(OFFSET(O$53,'Intermediate Data'!$W179,0)=-98,"N/A",IF(OFFSET(O$53,'Intermediate Data'!$W179,0)=-99,"N/A",OFFSET(O$53,'Intermediate Data'!$W179,0))))</f>
        <v/>
      </c>
      <c r="AL179" s="91" t="str">
        <f ca="1">IF($W179="","",IF(OFFSET(P$53,'Intermediate Data'!$W179,0)=-98,"N/A",IF(OFFSET(P$53,'Intermediate Data'!$W179,0)=-99,"N/A",OFFSET(P$53,'Intermediate Data'!$W179,0))))</f>
        <v/>
      </c>
      <c r="AM179" s="91" t="str">
        <f ca="1">IF($W179="","",IF(OFFSET(Q$53,'Intermediate Data'!$W179,0)=-98,"N/A",IF(OFFSET(Q$53,'Intermediate Data'!$W179,0)=-99,"N/A",OFFSET(Q$53,'Intermediate Data'!$W179,0))))</f>
        <v/>
      </c>
      <c r="AN179" s="91" t="str">
        <f ca="1">IF($W179="","",IF(OFFSET(R$53,'Intermediate Data'!$W179,0)=-98,"Not published",IF(OFFSET(R$53,'Intermediate Data'!$W179,0)=-99,"No spec",OFFSET(R$53,'Intermediate Data'!$W179,0))))</f>
        <v/>
      </c>
      <c r="AO179" s="91" t="str">
        <f ca="1">IF($W179="","",IF(OFFSET(S$53,'Intermediate Data'!$W179,0)=-98,"Unknown",IF(OFFSET(S$53,'Intermediate Data'!$W179,0)=-99,"No spec",OFFSET(S$53,'Intermediate Data'!$W179,0))))</f>
        <v/>
      </c>
      <c r="AR179" s="113" t="str">
        <f>IF(AND(DATA!$F130='Intermediate Data'!$AV$46,DATA!$E130="Tier 1"),IF(OR($AU$47=0,$AU$46=1),DATA!A130,IF(AND($AU$47=1,INDEX('Intermediate Data'!$AV$25:$AV$42,MATCH(DATA!$B130,'Intermediate Data'!$AU$25:$AU$42,0))=TRUE),DATA!A130,"")),"")</f>
        <v/>
      </c>
      <c r="AS179" s="113" t="str">
        <f>IF($AR179="","",DATA!B130)</f>
        <v/>
      </c>
      <c r="AT179" s="113" t="str">
        <f>IF(OR($AR179="",DATA!BF130=""),"",DATA!BF130)</f>
        <v/>
      </c>
      <c r="AU179" s="113" t="str">
        <f>IF(OR($AR179="",DATA!BH130=""),"",DATA!BH130)</f>
        <v/>
      </c>
      <c r="AV179" s="113" t="str">
        <f>IF(OR($AR179="",DATA!BI130=""),"",DATA!BI130)</f>
        <v/>
      </c>
      <c r="AW179" s="113" t="str">
        <f>IF(OR($AR179="",DATA!BJ130=""),"",DATA!BJ130)</f>
        <v/>
      </c>
      <c r="AX179" s="113" t="str">
        <f>IF(OR($AR179="",DATA!BK130=""),"",DATA!BK130)</f>
        <v/>
      </c>
      <c r="AY179" s="113" t="str">
        <f>IF($AR179="","",DATA!BO130)</f>
        <v/>
      </c>
      <c r="AZ179" s="113" t="str">
        <f>IF($AR179="","",DATA!BP130)</f>
        <v/>
      </c>
      <c r="BA179" s="113" t="str">
        <f>IF($AR179="","",DATA!BQ130)</f>
        <v/>
      </c>
      <c r="BB179" s="113" t="str">
        <f>IF($AR179="","",DATA!BR130)</f>
        <v/>
      </c>
      <c r="BC179" s="113" t="str">
        <f>IF($AR179="","",DATA!BS130)</f>
        <v/>
      </c>
      <c r="BD179" s="113" t="str">
        <f>IF($AR179="","",DATA!BE130)</f>
        <v/>
      </c>
      <c r="BE179" s="113" t="str">
        <f>IF($AR179="","",DATA!CD130)</f>
        <v/>
      </c>
      <c r="BF179" s="113" t="str">
        <f>IF($AR179="","",DATA!CF130)</f>
        <v/>
      </c>
      <c r="BG179" s="113" t="str">
        <f>IF($AR179="","",DATA!CG130)</f>
        <v/>
      </c>
      <c r="BH179" s="113" t="str">
        <f>IF($AR179="","",DATA!CI130)</f>
        <v/>
      </c>
      <c r="BI179" s="113" t="str">
        <f>IF($AR179="","",DATA!CK130)</f>
        <v/>
      </c>
      <c r="BJ179" s="179" t="str">
        <f>IF($AR179="","",DATA!CL130)</f>
        <v/>
      </c>
      <c r="BK179" s="179" t="str">
        <f>IF($AR179="","",DATA!CN130)</f>
        <v/>
      </c>
      <c r="BL179" s="114" t="str">
        <f t="shared" si="25"/>
        <v/>
      </c>
      <c r="BM179" s="91" t="str">
        <f t="shared" ca="1" si="29"/>
        <v/>
      </c>
      <c r="BN179" s="100" t="str">
        <f t="shared" si="26"/>
        <v/>
      </c>
      <c r="BO179" s="91" t="str">
        <f t="shared" ca="1" si="27"/>
        <v/>
      </c>
      <c r="BP179" s="91" t="str">
        <f t="shared" ca="1" si="28"/>
        <v/>
      </c>
      <c r="BR179" s="91" t="str">
        <f ca="1">IF($BP179="","",IF(OFFSET(AS$53,'Intermediate Data'!$BP179,0)=-98,"Unknown",IF(OFFSET(AS$53,'Intermediate Data'!$BP179,0)=-99,"N/A",OFFSET(AS$53,'Intermediate Data'!$BP179,0))))</f>
        <v/>
      </c>
      <c r="BS179" s="91" t="str">
        <f ca="1">IF($BP179="","",IF(OFFSET(AT$53,'Intermediate Data'!$BP179,0)=-98,"Not collected",IF(OFFSET(AT$53,'Intermediate Data'!$BP179,0)=-99,"N/A",OFFSET(AT$53,'Intermediate Data'!$BP179,0))))</f>
        <v/>
      </c>
      <c r="BT179" s="91" t="str">
        <f ca="1">IF($BP179="","",IF(OFFSET(AU$53,'Intermediate Data'!$BP179,0)=-98,"Unknown",IF(OFFSET(AU$53,'Intermediate Data'!$BP179,0)=-99,"N/A",OFFSET(AU$53,'Intermediate Data'!$BP179,0))))</f>
        <v/>
      </c>
      <c r="BU179" s="127" t="str">
        <f ca="1">IF($BP179="","",IF(OFFSET(AV$53,'Intermediate Data'!$BP179,0)=-98,"Unknown",IF(OFFSET(AV$53,'Intermediate Data'!$BP179,0)=-99,"No spec",OFFSET(AV$53,'Intermediate Data'!$BP179,0))))</f>
        <v/>
      </c>
      <c r="BV179" s="127" t="str">
        <f ca="1">IF($BP179="","",IF(OFFSET(AW$53,'Intermediate Data'!$BP179,0)=-98,"Unknown",IF(OFFSET(AW$53,'Intermediate Data'!$BP179,0)=-99,"N/A",OFFSET(AW$53,'Intermediate Data'!$BP179,0))))</f>
        <v/>
      </c>
      <c r="BW179" s="91" t="str">
        <f ca="1">IF($BP179="","",IF(OFFSET(AX$53,'Intermediate Data'!$BP179,0)=-98,"Unknown",IF(OFFSET(AX$53,'Intermediate Data'!$BP179,0)=-99,"N/A",OFFSET(AX$53,'Intermediate Data'!$BP179,0))))</f>
        <v/>
      </c>
      <c r="BX179" s="91" t="str">
        <f ca="1">IF($BP179="","",IF(OFFSET(AY$53,'Intermediate Data'!$BP179,$AU$48)=-98,"Unknown",IF(OFFSET(AY$53,'Intermediate Data'!$BP179,$AU$48)=-99,"N/A",OFFSET(AY$53,'Intermediate Data'!$BP179,$AU$48))))</f>
        <v/>
      </c>
      <c r="BY179" s="91" t="str">
        <f ca="1">IF($BP179="","",IF(OFFSET(BD$53,'Intermediate Data'!$BP179,0)=-98,"Not published",IF(OFFSET(BD$53,'Intermediate Data'!$BP179,0)=-99,"No spec",OFFSET(BD$53,'Intermediate Data'!$BP179,0))))</f>
        <v/>
      </c>
      <c r="BZ179" s="115" t="str">
        <f ca="1">IF($BP179="","",IF(OFFSET(BE$53,'Intermediate Data'!$BP179,0)=-98,"Unknown",IF(OFFSET(BE$53,'Intermediate Data'!$BP179,0)=-99,"N/A",OFFSET(BE$53,'Intermediate Data'!$BP179,0))))</f>
        <v/>
      </c>
      <c r="CA179" s="115" t="str">
        <f ca="1">IF($BP179="","",IF(OFFSET(BF$53,'Intermediate Data'!$BP179,0)=-98,"Unknown",IF(OFFSET(BF$53,'Intermediate Data'!$BP179,0)=-99,"N/A",OFFSET(BF$53,'Intermediate Data'!$BP179,0))))</f>
        <v/>
      </c>
      <c r="CB179" s="115" t="str">
        <f ca="1">IF($BP179="","",IF(OFFSET(BG$53,'Intermediate Data'!$BP179,0)=-98,"Unknown",IF(OFFSET(BG$53,'Intermediate Data'!$BP179,0)=-99,"N/A",OFFSET(BG$53,'Intermediate Data'!$BP179,0))))</f>
        <v/>
      </c>
      <c r="CC179" s="115" t="str">
        <f ca="1">IF($BP179="","",IF(OFFSET(BH$53,'Intermediate Data'!$BP179,0)=-98,"Unknown",IF(OFFSET(BH$53,'Intermediate Data'!$BP179,0)=-99,"N/A",OFFSET(BH$53,'Intermediate Data'!$BP179,0))))</f>
        <v/>
      </c>
      <c r="CD179" s="115" t="str">
        <f ca="1">IF($BP179="","",IF(OFFSET(BI$53,'Intermediate Data'!$BP179,0)=-98,"Unknown",IF(OFFSET(BI$53,'Intermediate Data'!$BP179,0)=-99,"N/A",OFFSET(BI$53,'Intermediate Data'!$BP179,0))))</f>
        <v/>
      </c>
      <c r="CE179" s="115" t="str">
        <f ca="1">IF($BP179="","",IF(OFFSET(BJ$53,'Intermediate Data'!$BP179,0)=-98,"Unknown",IF(OFFSET(BJ$53,'Intermediate Data'!$BP179,0)=-99,"N/A",OFFSET(BJ$53,'Intermediate Data'!$BP179,0))))</f>
        <v/>
      </c>
      <c r="CF179" s="115" t="str">
        <f ca="1">IF($BP179="","",IF(OFFSET(BK$53,'Intermediate Data'!$BP179,0)=-98,"Unknown",IF(OFFSET(BK$53,'Intermediate Data'!$BP179,0)=-99,"N/A",OFFSET(BK$53,'Intermediate Data'!$BP179,0))))</f>
        <v/>
      </c>
      <c r="CG179" s="115" t="str">
        <f ca="1">IF($BP179="","",IF(OFFSET(BL$53,'Intermediate Data'!$BP179,0)=-98,"Unknown",IF(OFFSET(BL$53,'Intermediate Data'!$BP179,0)=-99,"N/A",OFFSET(BL$53,'Intermediate Data'!$BP179,0))))</f>
        <v/>
      </c>
    </row>
    <row r="180" spans="1:85" x14ac:dyDescent="0.2">
      <c r="A180" s="91">
        <f>IF(DATA!F131='Intermediate Data'!$E$46,IF(OR($E$47=$C$27,$E$46=$B$4),DATA!A131,IF($G$47=DATA!D131,DATA!A131,"")),"")</f>
        <v>127</v>
      </c>
      <c r="B180" s="91">
        <f>IF($A180="","",DATA!CS131)</f>
        <v>36</v>
      </c>
      <c r="C180" s="91" t="str">
        <f>IF($A180="","",DATA!B131)</f>
        <v>Security system</v>
      </c>
      <c r="D180" s="91">
        <f ca="1">IF($A180="","",OFFSET(DATA!$G131,0,($D$48*5)))</f>
        <v>-99</v>
      </c>
      <c r="E180" s="91">
        <f ca="1">IF($A180="","",OFFSET(DATA!$G131,0,($D$48*5)+1))</f>
        <v>0.12599829634246817</v>
      </c>
      <c r="F180" s="91">
        <f ca="1">IF($A180="","",OFFSET(DATA!$G131,0,($D$48*5)+2))</f>
        <v>-99</v>
      </c>
      <c r="G180" s="91">
        <f ca="1">IF($A180="","",OFFSET(DATA!$G131,0,($D$48*5)+3))</f>
        <v>0.13852058628509761</v>
      </c>
      <c r="H180" s="91">
        <f ca="1">IF($A180="","",OFFSET(DATA!$G131,0,($D$48*5)+4))</f>
        <v>-99</v>
      </c>
      <c r="I180" s="91">
        <f t="shared" ca="1" si="17"/>
        <v>0.13852058628509761</v>
      </c>
      <c r="J180" s="91" t="str">
        <f t="shared" ca="1" si="18"/>
        <v>RASS</v>
      </c>
      <c r="K180" s="91">
        <f ca="1">IF($A180="","",OFFSET(DATA!$AF131,0,($D$48*5)))</f>
        <v>-99</v>
      </c>
      <c r="L180" s="91">
        <f ca="1">IF($A180="","",OFFSET(DATA!$AF131,0,($D$48*5)+1))</f>
        <v>0.12826751231724084</v>
      </c>
      <c r="M180" s="91">
        <f ca="1">IF($A180="","",OFFSET(DATA!$AF131,0,($D$48*5)+2))</f>
        <v>-99</v>
      </c>
      <c r="N180" s="91">
        <f ca="1">IF($A180="","",OFFSET(DATA!$AF131,0,($D$48*5)+3))</f>
        <v>0.14247251135258887</v>
      </c>
      <c r="O180" s="91">
        <f ca="1">IF($A180="","",OFFSET(DATA!$AF131,0,($D$48*5)+4))</f>
        <v>-99</v>
      </c>
      <c r="P180" s="91">
        <f t="shared" ca="1" si="19"/>
        <v>0.14247251135258887</v>
      </c>
      <c r="Q180" s="91" t="str">
        <f t="shared" ca="1" si="20"/>
        <v>RASS</v>
      </c>
      <c r="R180" s="91">
        <f>IF($A180="","",DATA!BE131)</f>
        <v>-99</v>
      </c>
      <c r="S180" s="91">
        <f>IF($A180="","",DATA!BI131)</f>
        <v>-99</v>
      </c>
      <c r="T180" s="91">
        <f t="shared" ca="1" si="21"/>
        <v>0.13852058628509761</v>
      </c>
      <c r="U180" s="100">
        <f t="shared" ca="1" si="22"/>
        <v>0.13357732588002344</v>
      </c>
      <c r="V180" s="113" t="str">
        <f t="shared" ca="1" si="23"/>
        <v/>
      </c>
      <c r="W180" s="91" t="str">
        <f t="shared" ca="1" si="24"/>
        <v/>
      </c>
      <c r="Y180" s="91" t="str">
        <f ca="1">IF($W180="","",IF(OFFSET(C$53,'Intermediate Data'!$W180,0)=-98,"Unknown",IF(OFFSET(C$53,'Intermediate Data'!$W180,0)=-99,"N/A",OFFSET(C$53,'Intermediate Data'!$W180,0))))</f>
        <v/>
      </c>
      <c r="Z180" s="91" t="str">
        <f ca="1">IF($W180="","",IF(OFFSET(D$53,'Intermediate Data'!$W180,0)=-98,"N/A",IF(OFFSET(D$53,'Intermediate Data'!$W180,0)=-99,"N/A",OFFSET(D$53,'Intermediate Data'!$W180,0))))</f>
        <v/>
      </c>
      <c r="AA180" s="91" t="str">
        <f ca="1">IF($W180="","",IF(OFFSET(E$53,'Intermediate Data'!$W180,0)=-98,"N/A",IF(OFFSET(E$53,'Intermediate Data'!$W180,0)=-99,"N/A",OFFSET(E$53,'Intermediate Data'!$W180,0))))</f>
        <v/>
      </c>
      <c r="AB180" s="91" t="str">
        <f ca="1">IF($W180="","",IF(OFFSET(F$53,'Intermediate Data'!$W180,0)=-98,"N/A",IF(OFFSET(F$53,'Intermediate Data'!$W180,0)=-99,"N/A",OFFSET(F$53,'Intermediate Data'!$W180,0))))</f>
        <v/>
      </c>
      <c r="AC180" s="91" t="str">
        <f ca="1">IF($W180="","",IF(OFFSET(G$53,'Intermediate Data'!$W180,0)=-98,"N/A",IF(OFFSET(G$53,'Intermediate Data'!$W180,0)=-99,"N/A",OFFSET(G$53,'Intermediate Data'!$W180,0))))</f>
        <v/>
      </c>
      <c r="AD180" s="91" t="str">
        <f ca="1">IF($W180="","",IF(OFFSET(H$53,'Intermediate Data'!$W180,0)=-98,"N/A",IF(OFFSET(H$53,'Intermediate Data'!$W180,0)=-99,"N/A",OFFSET(H$53,'Intermediate Data'!$W180,0))))</f>
        <v/>
      </c>
      <c r="AE180" s="91" t="str">
        <f ca="1">IF($W180="","",IF(OFFSET(I$53,'Intermediate Data'!$W180,0)=-98,"N/A",IF(OFFSET(I$53,'Intermediate Data'!$W180,0)=-99,"N/A",OFFSET(I$53,'Intermediate Data'!$W180,0))))</f>
        <v/>
      </c>
      <c r="AF180" s="91" t="str">
        <f ca="1">IF($W180="","",IF(OFFSET(J$53,'Intermediate Data'!$W180,0)=-98,"N/A",IF(OFFSET(J$53,'Intermediate Data'!$W180,0)=-99,"N/A",OFFSET(J$53,'Intermediate Data'!$W180,0))))</f>
        <v/>
      </c>
      <c r="AG180" s="91" t="str">
        <f ca="1">IF($W180="","",IF(OFFSET(K$53,'Intermediate Data'!$W180,0)=-98,"N/A",IF(OFFSET(K$53,'Intermediate Data'!$W180,0)=-99,"N/A",OFFSET(K$53,'Intermediate Data'!$W180,0))))</f>
        <v/>
      </c>
      <c r="AH180" s="91" t="str">
        <f ca="1">IF($W180="","",IF(OFFSET(L$53,'Intermediate Data'!$W180,0)=-98,"N/A",IF(OFFSET(L$53,'Intermediate Data'!$W180,0)=-99,"N/A",OFFSET(L$53,'Intermediate Data'!$W180,0))))</f>
        <v/>
      </c>
      <c r="AI180" s="91" t="str">
        <f ca="1">IF($W180="","",IF(OFFSET(M$53,'Intermediate Data'!$W180,0)=-98,"N/A",IF(OFFSET(M$53,'Intermediate Data'!$W180,0)=-99,"N/A",OFFSET(M$53,'Intermediate Data'!$W180,0))))</f>
        <v/>
      </c>
      <c r="AJ180" s="91" t="str">
        <f ca="1">IF($W180="","",IF(OFFSET(N$53,'Intermediate Data'!$W180,0)=-98,"N/A",IF(OFFSET(N$53,'Intermediate Data'!$W180,0)=-99,"N/A",OFFSET(N$53,'Intermediate Data'!$W180,0))))</f>
        <v/>
      </c>
      <c r="AK180" s="91" t="str">
        <f ca="1">IF($W180="","",IF(OFFSET(O$53,'Intermediate Data'!$W180,0)=-98,"N/A",IF(OFFSET(O$53,'Intermediate Data'!$W180,0)=-99,"N/A",OFFSET(O$53,'Intermediate Data'!$W180,0))))</f>
        <v/>
      </c>
      <c r="AL180" s="91" t="str">
        <f ca="1">IF($W180="","",IF(OFFSET(P$53,'Intermediate Data'!$W180,0)=-98,"N/A",IF(OFFSET(P$53,'Intermediate Data'!$W180,0)=-99,"N/A",OFFSET(P$53,'Intermediate Data'!$W180,0))))</f>
        <v/>
      </c>
      <c r="AM180" s="91" t="str">
        <f ca="1">IF($W180="","",IF(OFFSET(Q$53,'Intermediate Data'!$W180,0)=-98,"N/A",IF(OFFSET(Q$53,'Intermediate Data'!$W180,0)=-99,"N/A",OFFSET(Q$53,'Intermediate Data'!$W180,0))))</f>
        <v/>
      </c>
      <c r="AN180" s="91" t="str">
        <f ca="1">IF($W180="","",IF(OFFSET(R$53,'Intermediate Data'!$W180,0)=-98,"Not published",IF(OFFSET(R$53,'Intermediate Data'!$W180,0)=-99,"No spec",OFFSET(R$53,'Intermediate Data'!$W180,0))))</f>
        <v/>
      </c>
      <c r="AO180" s="91" t="str">
        <f ca="1">IF($W180="","",IF(OFFSET(S$53,'Intermediate Data'!$W180,0)=-98,"Unknown",IF(OFFSET(S$53,'Intermediate Data'!$W180,0)=-99,"No spec",OFFSET(S$53,'Intermediate Data'!$W180,0))))</f>
        <v/>
      </c>
      <c r="AR180" s="113" t="str">
        <f>IF(AND(DATA!$F131='Intermediate Data'!$AV$46,DATA!$E131="Tier 1"),IF(OR($AU$47=0,$AU$46=1),DATA!A131,IF(AND($AU$47=1,INDEX('Intermediate Data'!$AV$25:$AV$42,MATCH(DATA!$B131,'Intermediate Data'!$AU$25:$AU$42,0))=TRUE),DATA!A131,"")),"")</f>
        <v/>
      </c>
      <c r="AS180" s="113" t="str">
        <f>IF($AR180="","",DATA!B131)</f>
        <v/>
      </c>
      <c r="AT180" s="113" t="str">
        <f>IF(OR($AR180="",DATA!BF131=""),"",DATA!BF131)</f>
        <v/>
      </c>
      <c r="AU180" s="113" t="str">
        <f>IF(OR($AR180="",DATA!BH131=""),"",DATA!BH131)</f>
        <v/>
      </c>
      <c r="AV180" s="113" t="str">
        <f>IF(OR($AR180="",DATA!BI131=""),"",DATA!BI131)</f>
        <v/>
      </c>
      <c r="AW180" s="113" t="str">
        <f>IF(OR($AR180="",DATA!BJ131=""),"",DATA!BJ131)</f>
        <v/>
      </c>
      <c r="AX180" s="113" t="str">
        <f>IF(OR($AR180="",DATA!BK131=""),"",DATA!BK131)</f>
        <v/>
      </c>
      <c r="AY180" s="113" t="str">
        <f>IF($AR180="","",DATA!BO131)</f>
        <v/>
      </c>
      <c r="AZ180" s="113" t="str">
        <f>IF($AR180="","",DATA!BP131)</f>
        <v/>
      </c>
      <c r="BA180" s="113" t="str">
        <f>IF($AR180="","",DATA!BQ131)</f>
        <v/>
      </c>
      <c r="BB180" s="113" t="str">
        <f>IF($AR180="","",DATA!BR131)</f>
        <v/>
      </c>
      <c r="BC180" s="113" t="str">
        <f>IF($AR180="","",DATA!BS131)</f>
        <v/>
      </c>
      <c r="BD180" s="113" t="str">
        <f>IF($AR180="","",DATA!BE131)</f>
        <v/>
      </c>
      <c r="BE180" s="113" t="str">
        <f>IF($AR180="","",DATA!CD131)</f>
        <v/>
      </c>
      <c r="BF180" s="113" t="str">
        <f>IF($AR180="","",DATA!CF131)</f>
        <v/>
      </c>
      <c r="BG180" s="113" t="str">
        <f>IF($AR180="","",DATA!CG131)</f>
        <v/>
      </c>
      <c r="BH180" s="113" t="str">
        <f>IF($AR180="","",DATA!CI131)</f>
        <v/>
      </c>
      <c r="BI180" s="113" t="str">
        <f>IF($AR180="","",DATA!CK131)</f>
        <v/>
      </c>
      <c r="BJ180" s="179" t="str">
        <f>IF($AR180="","",DATA!CL131)</f>
        <v/>
      </c>
      <c r="BK180" s="179" t="str">
        <f>IF($AR180="","",DATA!CN131)</f>
        <v/>
      </c>
      <c r="BL180" s="114" t="str">
        <f t="shared" si="25"/>
        <v/>
      </c>
      <c r="BM180" s="91" t="str">
        <f t="shared" ca="1" si="29"/>
        <v/>
      </c>
      <c r="BN180" s="100" t="str">
        <f t="shared" si="26"/>
        <v/>
      </c>
      <c r="BO180" s="91" t="str">
        <f t="shared" ca="1" si="27"/>
        <v/>
      </c>
      <c r="BP180" s="91" t="str">
        <f t="shared" ca="1" si="28"/>
        <v/>
      </c>
      <c r="BR180" s="91" t="str">
        <f ca="1">IF($BP180="","",IF(OFFSET(AS$53,'Intermediate Data'!$BP180,0)=-98,"Unknown",IF(OFFSET(AS$53,'Intermediate Data'!$BP180,0)=-99,"N/A",OFFSET(AS$53,'Intermediate Data'!$BP180,0))))</f>
        <v/>
      </c>
      <c r="BS180" s="91" t="str">
        <f ca="1">IF($BP180="","",IF(OFFSET(AT$53,'Intermediate Data'!$BP180,0)=-98,"Not collected",IF(OFFSET(AT$53,'Intermediate Data'!$BP180,0)=-99,"N/A",OFFSET(AT$53,'Intermediate Data'!$BP180,0))))</f>
        <v/>
      </c>
      <c r="BT180" s="91" t="str">
        <f ca="1">IF($BP180="","",IF(OFFSET(AU$53,'Intermediate Data'!$BP180,0)=-98,"Unknown",IF(OFFSET(AU$53,'Intermediate Data'!$BP180,0)=-99,"N/A",OFFSET(AU$53,'Intermediate Data'!$BP180,0))))</f>
        <v/>
      </c>
      <c r="BU180" s="127" t="str">
        <f ca="1">IF($BP180="","",IF(OFFSET(AV$53,'Intermediate Data'!$BP180,0)=-98,"Unknown",IF(OFFSET(AV$53,'Intermediate Data'!$BP180,0)=-99,"No spec",OFFSET(AV$53,'Intermediate Data'!$BP180,0))))</f>
        <v/>
      </c>
      <c r="BV180" s="127" t="str">
        <f ca="1">IF($BP180="","",IF(OFFSET(AW$53,'Intermediate Data'!$BP180,0)=-98,"Unknown",IF(OFFSET(AW$53,'Intermediate Data'!$BP180,0)=-99,"N/A",OFFSET(AW$53,'Intermediate Data'!$BP180,0))))</f>
        <v/>
      </c>
      <c r="BW180" s="91" t="str">
        <f ca="1">IF($BP180="","",IF(OFFSET(AX$53,'Intermediate Data'!$BP180,0)=-98,"Unknown",IF(OFFSET(AX$53,'Intermediate Data'!$BP180,0)=-99,"N/A",OFFSET(AX$53,'Intermediate Data'!$BP180,0))))</f>
        <v/>
      </c>
      <c r="BX180" s="91" t="str">
        <f ca="1">IF($BP180="","",IF(OFFSET(AY$53,'Intermediate Data'!$BP180,$AU$48)=-98,"Unknown",IF(OFFSET(AY$53,'Intermediate Data'!$BP180,$AU$48)=-99,"N/A",OFFSET(AY$53,'Intermediate Data'!$BP180,$AU$48))))</f>
        <v/>
      </c>
      <c r="BY180" s="91" t="str">
        <f ca="1">IF($BP180="","",IF(OFFSET(BD$53,'Intermediate Data'!$BP180,0)=-98,"Not published",IF(OFFSET(BD$53,'Intermediate Data'!$BP180,0)=-99,"No spec",OFFSET(BD$53,'Intermediate Data'!$BP180,0))))</f>
        <v/>
      </c>
      <c r="BZ180" s="115" t="str">
        <f ca="1">IF($BP180="","",IF(OFFSET(BE$53,'Intermediate Data'!$BP180,0)=-98,"Unknown",IF(OFFSET(BE$53,'Intermediate Data'!$BP180,0)=-99,"N/A",OFFSET(BE$53,'Intermediate Data'!$BP180,0))))</f>
        <v/>
      </c>
      <c r="CA180" s="115" t="str">
        <f ca="1">IF($BP180="","",IF(OFFSET(BF$53,'Intermediate Data'!$BP180,0)=-98,"Unknown",IF(OFFSET(BF$53,'Intermediate Data'!$BP180,0)=-99,"N/A",OFFSET(BF$53,'Intermediate Data'!$BP180,0))))</f>
        <v/>
      </c>
      <c r="CB180" s="115" t="str">
        <f ca="1">IF($BP180="","",IF(OFFSET(BG$53,'Intermediate Data'!$BP180,0)=-98,"Unknown",IF(OFFSET(BG$53,'Intermediate Data'!$BP180,0)=-99,"N/A",OFFSET(BG$53,'Intermediate Data'!$BP180,0))))</f>
        <v/>
      </c>
      <c r="CC180" s="115" t="str">
        <f ca="1">IF($BP180="","",IF(OFFSET(BH$53,'Intermediate Data'!$BP180,0)=-98,"Unknown",IF(OFFSET(BH$53,'Intermediate Data'!$BP180,0)=-99,"N/A",OFFSET(BH$53,'Intermediate Data'!$BP180,0))))</f>
        <v/>
      </c>
      <c r="CD180" s="115" t="str">
        <f ca="1">IF($BP180="","",IF(OFFSET(BI$53,'Intermediate Data'!$BP180,0)=-98,"Unknown",IF(OFFSET(BI$53,'Intermediate Data'!$BP180,0)=-99,"N/A",OFFSET(BI$53,'Intermediate Data'!$BP180,0))))</f>
        <v/>
      </c>
      <c r="CE180" s="115" t="str">
        <f ca="1">IF($BP180="","",IF(OFFSET(BJ$53,'Intermediate Data'!$BP180,0)=-98,"Unknown",IF(OFFSET(BJ$53,'Intermediate Data'!$BP180,0)=-99,"N/A",OFFSET(BJ$53,'Intermediate Data'!$BP180,0))))</f>
        <v/>
      </c>
      <c r="CF180" s="115" t="str">
        <f ca="1">IF($BP180="","",IF(OFFSET(BK$53,'Intermediate Data'!$BP180,0)=-98,"Unknown",IF(OFFSET(BK$53,'Intermediate Data'!$BP180,0)=-99,"N/A",OFFSET(BK$53,'Intermediate Data'!$BP180,0))))</f>
        <v/>
      </c>
      <c r="CG180" s="115" t="str">
        <f ca="1">IF($BP180="","",IF(OFFSET(BL$53,'Intermediate Data'!$BP180,0)=-98,"Unknown",IF(OFFSET(BL$53,'Intermediate Data'!$BP180,0)=-99,"N/A",OFFSET(BL$53,'Intermediate Data'!$BP180,0))))</f>
        <v/>
      </c>
    </row>
    <row r="181" spans="1:85" x14ac:dyDescent="0.2">
      <c r="A181" s="91">
        <f>IF(DATA!F132='Intermediate Data'!$E$46,IF(OR($E$47=$C$27,$E$46=$B$4),DATA!A132,IF($G$47=DATA!D132,DATA!A132,"")),"")</f>
        <v>128</v>
      </c>
      <c r="B181" s="91">
        <f>IF($A181="","",DATA!CS132)</f>
        <v>30</v>
      </c>
      <c r="C181" s="91" t="str">
        <f>IF($A181="","",DATA!B132)</f>
        <v>Smoke detector</v>
      </c>
      <c r="D181" s="91">
        <f ca="1">IF($A181="","",OFFSET(DATA!$G132,0,($D$48*5)))</f>
        <v>-99</v>
      </c>
      <c r="E181" s="91">
        <f ca="1">IF($A181="","",OFFSET(DATA!$G132,0,($D$48*5)+1))</f>
        <v>-99</v>
      </c>
      <c r="F181" s="91">
        <f ca="1">IF($A181="","",OFFSET(DATA!$G132,0,($D$48*5)+2))</f>
        <v>-99</v>
      </c>
      <c r="G181" s="91">
        <f ca="1">IF($A181="","",OFFSET(DATA!$G132,0,($D$48*5)+3))</f>
        <v>-99</v>
      </c>
      <c r="H181" s="91">
        <f ca="1">IF($A181="","",OFFSET(DATA!$G132,0,($D$48*5)+4))</f>
        <v>-99</v>
      </c>
      <c r="I181" s="91">
        <f t="shared" ca="1" si="17"/>
        <v>-99</v>
      </c>
      <c r="J181" s="91" t="str">
        <f t="shared" ca="1" si="18"/>
        <v/>
      </c>
      <c r="K181" s="91">
        <f ca="1">IF($A181="","",OFFSET(DATA!$AF132,0,($D$48*5)))</f>
        <v>-99</v>
      </c>
      <c r="L181" s="91">
        <f ca="1">IF($A181="","",OFFSET(DATA!$AF132,0,($D$48*5)+1))</f>
        <v>-99</v>
      </c>
      <c r="M181" s="91">
        <f ca="1">IF($A181="","",OFFSET(DATA!$AF132,0,($D$48*5)+2))</f>
        <v>-99</v>
      </c>
      <c r="N181" s="91">
        <f ca="1">IF($A181="","",OFFSET(DATA!$AF132,0,($D$48*5)+3))</f>
        <v>-99</v>
      </c>
      <c r="O181" s="91">
        <f ca="1">IF($A181="","",OFFSET(DATA!$AF132,0,($D$48*5)+4))</f>
        <v>-99</v>
      </c>
      <c r="P181" s="91">
        <f t="shared" ca="1" si="19"/>
        <v>-99</v>
      </c>
      <c r="Q181" s="91" t="str">
        <f t="shared" ca="1" si="20"/>
        <v/>
      </c>
      <c r="R181" s="91">
        <f>IF($A181="","",DATA!BE132)</f>
        <v>-99</v>
      </c>
      <c r="S181" s="91">
        <f>IF($A181="","",DATA!BI132)</f>
        <v>-99</v>
      </c>
      <c r="T181" s="91">
        <f t="shared" ca="1" si="21"/>
        <v>-99</v>
      </c>
      <c r="U181" s="100">
        <f t="shared" ca="1" si="22"/>
        <v>-99.009899998190008</v>
      </c>
      <c r="V181" s="113" t="str">
        <f t="shared" ca="1" si="23"/>
        <v/>
      </c>
      <c r="W181" s="91" t="str">
        <f t="shared" ca="1" si="24"/>
        <v/>
      </c>
      <c r="Y181" s="91" t="str">
        <f ca="1">IF($W181="","",IF(OFFSET(C$53,'Intermediate Data'!$W181,0)=-98,"Unknown",IF(OFFSET(C$53,'Intermediate Data'!$W181,0)=-99,"N/A",OFFSET(C$53,'Intermediate Data'!$W181,0))))</f>
        <v/>
      </c>
      <c r="Z181" s="91" t="str">
        <f ca="1">IF($W181="","",IF(OFFSET(D$53,'Intermediate Data'!$W181,0)=-98,"N/A",IF(OFFSET(D$53,'Intermediate Data'!$W181,0)=-99,"N/A",OFFSET(D$53,'Intermediate Data'!$W181,0))))</f>
        <v/>
      </c>
      <c r="AA181" s="91" t="str">
        <f ca="1">IF($W181="","",IF(OFFSET(E$53,'Intermediate Data'!$W181,0)=-98,"N/A",IF(OFFSET(E$53,'Intermediate Data'!$W181,0)=-99,"N/A",OFFSET(E$53,'Intermediate Data'!$W181,0))))</f>
        <v/>
      </c>
      <c r="AB181" s="91" t="str">
        <f ca="1">IF($W181="","",IF(OFFSET(F$53,'Intermediate Data'!$W181,0)=-98,"N/A",IF(OFFSET(F$53,'Intermediate Data'!$W181,0)=-99,"N/A",OFFSET(F$53,'Intermediate Data'!$W181,0))))</f>
        <v/>
      </c>
      <c r="AC181" s="91" t="str">
        <f ca="1">IF($W181="","",IF(OFFSET(G$53,'Intermediate Data'!$W181,0)=-98,"N/A",IF(OFFSET(G$53,'Intermediate Data'!$W181,0)=-99,"N/A",OFFSET(G$53,'Intermediate Data'!$W181,0))))</f>
        <v/>
      </c>
      <c r="AD181" s="91" t="str">
        <f ca="1">IF($W181="","",IF(OFFSET(H$53,'Intermediate Data'!$W181,0)=-98,"N/A",IF(OFFSET(H$53,'Intermediate Data'!$W181,0)=-99,"N/A",OFFSET(H$53,'Intermediate Data'!$W181,0))))</f>
        <v/>
      </c>
      <c r="AE181" s="91" t="str">
        <f ca="1">IF($W181="","",IF(OFFSET(I$53,'Intermediate Data'!$W181,0)=-98,"N/A",IF(OFFSET(I$53,'Intermediate Data'!$W181,0)=-99,"N/A",OFFSET(I$53,'Intermediate Data'!$W181,0))))</f>
        <v/>
      </c>
      <c r="AF181" s="91" t="str">
        <f ca="1">IF($W181="","",IF(OFFSET(J$53,'Intermediate Data'!$W181,0)=-98,"N/A",IF(OFFSET(J$53,'Intermediate Data'!$W181,0)=-99,"N/A",OFFSET(J$53,'Intermediate Data'!$W181,0))))</f>
        <v/>
      </c>
      <c r="AG181" s="91" t="str">
        <f ca="1">IF($W181="","",IF(OFFSET(K$53,'Intermediate Data'!$W181,0)=-98,"N/A",IF(OFFSET(K$53,'Intermediate Data'!$W181,0)=-99,"N/A",OFFSET(K$53,'Intermediate Data'!$W181,0))))</f>
        <v/>
      </c>
      <c r="AH181" s="91" t="str">
        <f ca="1">IF($W181="","",IF(OFFSET(L$53,'Intermediate Data'!$W181,0)=-98,"N/A",IF(OFFSET(L$53,'Intermediate Data'!$W181,0)=-99,"N/A",OFFSET(L$53,'Intermediate Data'!$W181,0))))</f>
        <v/>
      </c>
      <c r="AI181" s="91" t="str">
        <f ca="1">IF($W181="","",IF(OFFSET(M$53,'Intermediate Data'!$W181,0)=-98,"N/A",IF(OFFSET(M$53,'Intermediate Data'!$W181,0)=-99,"N/A",OFFSET(M$53,'Intermediate Data'!$W181,0))))</f>
        <v/>
      </c>
      <c r="AJ181" s="91" t="str">
        <f ca="1">IF($W181="","",IF(OFFSET(N$53,'Intermediate Data'!$W181,0)=-98,"N/A",IF(OFFSET(N$53,'Intermediate Data'!$W181,0)=-99,"N/A",OFFSET(N$53,'Intermediate Data'!$W181,0))))</f>
        <v/>
      </c>
      <c r="AK181" s="91" t="str">
        <f ca="1">IF($W181="","",IF(OFFSET(O$53,'Intermediate Data'!$W181,0)=-98,"N/A",IF(OFFSET(O$53,'Intermediate Data'!$W181,0)=-99,"N/A",OFFSET(O$53,'Intermediate Data'!$W181,0))))</f>
        <v/>
      </c>
      <c r="AL181" s="91" t="str">
        <f ca="1">IF($W181="","",IF(OFFSET(P$53,'Intermediate Data'!$W181,0)=-98,"N/A",IF(OFFSET(P$53,'Intermediate Data'!$W181,0)=-99,"N/A",OFFSET(P$53,'Intermediate Data'!$W181,0))))</f>
        <v/>
      </c>
      <c r="AM181" s="91" t="str">
        <f ca="1">IF($W181="","",IF(OFFSET(Q$53,'Intermediate Data'!$W181,0)=-98,"N/A",IF(OFFSET(Q$53,'Intermediate Data'!$W181,0)=-99,"N/A",OFFSET(Q$53,'Intermediate Data'!$W181,0))))</f>
        <v/>
      </c>
      <c r="AN181" s="91" t="str">
        <f ca="1">IF($W181="","",IF(OFFSET(R$53,'Intermediate Data'!$W181,0)=-98,"Not published",IF(OFFSET(R$53,'Intermediate Data'!$W181,0)=-99,"No spec",OFFSET(R$53,'Intermediate Data'!$W181,0))))</f>
        <v/>
      </c>
      <c r="AO181" s="91" t="str">
        <f ca="1">IF($W181="","",IF(OFFSET(S$53,'Intermediate Data'!$W181,0)=-98,"Unknown",IF(OFFSET(S$53,'Intermediate Data'!$W181,0)=-99,"No spec",OFFSET(S$53,'Intermediate Data'!$W181,0))))</f>
        <v/>
      </c>
      <c r="AR181" s="113" t="str">
        <f>IF(AND(DATA!$F132='Intermediate Data'!$AV$46,DATA!$E132="Tier 1"),IF(OR($AU$47=0,$AU$46=1),DATA!A132,IF(AND($AU$47=1,INDEX('Intermediate Data'!$AV$25:$AV$42,MATCH(DATA!$B132,'Intermediate Data'!$AU$25:$AU$42,0))=TRUE),DATA!A132,"")),"")</f>
        <v/>
      </c>
      <c r="AS181" s="113" t="str">
        <f>IF($AR181="","",DATA!B132)</f>
        <v/>
      </c>
      <c r="AT181" s="113" t="str">
        <f>IF(OR($AR181="",DATA!BF132=""),"",DATA!BF132)</f>
        <v/>
      </c>
      <c r="AU181" s="113" t="str">
        <f>IF(OR($AR181="",DATA!BH132=""),"",DATA!BH132)</f>
        <v/>
      </c>
      <c r="AV181" s="113" t="str">
        <f>IF(OR($AR181="",DATA!BI132=""),"",DATA!BI132)</f>
        <v/>
      </c>
      <c r="AW181" s="113" t="str">
        <f>IF(OR($AR181="",DATA!BJ132=""),"",DATA!BJ132)</f>
        <v/>
      </c>
      <c r="AX181" s="113" t="str">
        <f>IF(OR($AR181="",DATA!BK132=""),"",DATA!BK132)</f>
        <v/>
      </c>
      <c r="AY181" s="113" t="str">
        <f>IF($AR181="","",DATA!BO132)</f>
        <v/>
      </c>
      <c r="AZ181" s="113" t="str">
        <f>IF($AR181="","",DATA!BP132)</f>
        <v/>
      </c>
      <c r="BA181" s="113" t="str">
        <f>IF($AR181="","",DATA!BQ132)</f>
        <v/>
      </c>
      <c r="BB181" s="113" t="str">
        <f>IF($AR181="","",DATA!BR132)</f>
        <v/>
      </c>
      <c r="BC181" s="113" t="str">
        <f>IF($AR181="","",DATA!BS132)</f>
        <v/>
      </c>
      <c r="BD181" s="113" t="str">
        <f>IF($AR181="","",DATA!BE132)</f>
        <v/>
      </c>
      <c r="BE181" s="113" t="str">
        <f>IF($AR181="","",DATA!CD132)</f>
        <v/>
      </c>
      <c r="BF181" s="113" t="str">
        <f>IF($AR181="","",DATA!CF132)</f>
        <v/>
      </c>
      <c r="BG181" s="113" t="str">
        <f>IF($AR181="","",DATA!CG132)</f>
        <v/>
      </c>
      <c r="BH181" s="113" t="str">
        <f>IF($AR181="","",DATA!CI132)</f>
        <v/>
      </c>
      <c r="BI181" s="113" t="str">
        <f>IF($AR181="","",DATA!CK132)</f>
        <v/>
      </c>
      <c r="BJ181" s="179" t="str">
        <f>IF($AR181="","",DATA!CL132)</f>
        <v/>
      </c>
      <c r="BK181" s="179" t="str">
        <f>IF($AR181="","",DATA!CN132)</f>
        <v/>
      </c>
      <c r="BL181" s="114" t="str">
        <f t="shared" si="25"/>
        <v/>
      </c>
      <c r="BM181" s="91" t="str">
        <f t="shared" ca="1" si="29"/>
        <v/>
      </c>
      <c r="BN181" s="100" t="str">
        <f t="shared" si="26"/>
        <v/>
      </c>
      <c r="BO181" s="91" t="str">
        <f t="shared" ca="1" si="27"/>
        <v/>
      </c>
      <c r="BP181" s="91" t="str">
        <f t="shared" ca="1" si="28"/>
        <v/>
      </c>
      <c r="BR181" s="91" t="str">
        <f ca="1">IF($BP181="","",IF(OFFSET(AS$53,'Intermediate Data'!$BP181,0)=-98,"Unknown",IF(OFFSET(AS$53,'Intermediate Data'!$BP181,0)=-99,"N/A",OFFSET(AS$53,'Intermediate Data'!$BP181,0))))</f>
        <v/>
      </c>
      <c r="BS181" s="91" t="str">
        <f ca="1">IF($BP181="","",IF(OFFSET(AT$53,'Intermediate Data'!$BP181,0)=-98,"Not collected",IF(OFFSET(AT$53,'Intermediate Data'!$BP181,0)=-99,"N/A",OFFSET(AT$53,'Intermediate Data'!$BP181,0))))</f>
        <v/>
      </c>
      <c r="BT181" s="91" t="str">
        <f ca="1">IF($BP181="","",IF(OFFSET(AU$53,'Intermediate Data'!$BP181,0)=-98,"Unknown",IF(OFFSET(AU$53,'Intermediate Data'!$BP181,0)=-99,"N/A",OFFSET(AU$53,'Intermediate Data'!$BP181,0))))</f>
        <v/>
      </c>
      <c r="BU181" s="127" t="str">
        <f ca="1">IF($BP181="","",IF(OFFSET(AV$53,'Intermediate Data'!$BP181,0)=-98,"Unknown",IF(OFFSET(AV$53,'Intermediate Data'!$BP181,0)=-99,"No spec",OFFSET(AV$53,'Intermediate Data'!$BP181,0))))</f>
        <v/>
      </c>
      <c r="BV181" s="127" t="str">
        <f ca="1">IF($BP181="","",IF(OFFSET(AW$53,'Intermediate Data'!$BP181,0)=-98,"Unknown",IF(OFFSET(AW$53,'Intermediate Data'!$BP181,0)=-99,"N/A",OFFSET(AW$53,'Intermediate Data'!$BP181,0))))</f>
        <v/>
      </c>
      <c r="BW181" s="91" t="str">
        <f ca="1">IF($BP181="","",IF(OFFSET(AX$53,'Intermediate Data'!$BP181,0)=-98,"Unknown",IF(OFFSET(AX$53,'Intermediate Data'!$BP181,0)=-99,"N/A",OFFSET(AX$53,'Intermediate Data'!$BP181,0))))</f>
        <v/>
      </c>
      <c r="BX181" s="91" t="str">
        <f ca="1">IF($BP181="","",IF(OFFSET(AY$53,'Intermediate Data'!$BP181,$AU$48)=-98,"Unknown",IF(OFFSET(AY$53,'Intermediate Data'!$BP181,$AU$48)=-99,"N/A",OFFSET(AY$53,'Intermediate Data'!$BP181,$AU$48))))</f>
        <v/>
      </c>
      <c r="BY181" s="91" t="str">
        <f ca="1">IF($BP181="","",IF(OFFSET(BD$53,'Intermediate Data'!$BP181,0)=-98,"Not published",IF(OFFSET(BD$53,'Intermediate Data'!$BP181,0)=-99,"No spec",OFFSET(BD$53,'Intermediate Data'!$BP181,0))))</f>
        <v/>
      </c>
      <c r="BZ181" s="115" t="str">
        <f ca="1">IF($BP181="","",IF(OFFSET(BE$53,'Intermediate Data'!$BP181,0)=-98,"Unknown",IF(OFFSET(BE$53,'Intermediate Data'!$BP181,0)=-99,"N/A",OFFSET(BE$53,'Intermediate Data'!$BP181,0))))</f>
        <v/>
      </c>
      <c r="CA181" s="115" t="str">
        <f ca="1">IF($BP181="","",IF(OFFSET(BF$53,'Intermediate Data'!$BP181,0)=-98,"Unknown",IF(OFFSET(BF$53,'Intermediate Data'!$BP181,0)=-99,"N/A",OFFSET(BF$53,'Intermediate Data'!$BP181,0))))</f>
        <v/>
      </c>
      <c r="CB181" s="115" t="str">
        <f ca="1">IF($BP181="","",IF(OFFSET(BG$53,'Intermediate Data'!$BP181,0)=-98,"Unknown",IF(OFFSET(BG$53,'Intermediate Data'!$BP181,0)=-99,"N/A",OFFSET(BG$53,'Intermediate Data'!$BP181,0))))</f>
        <v/>
      </c>
      <c r="CC181" s="115" t="str">
        <f ca="1">IF($BP181="","",IF(OFFSET(BH$53,'Intermediate Data'!$BP181,0)=-98,"Unknown",IF(OFFSET(BH$53,'Intermediate Data'!$BP181,0)=-99,"N/A",OFFSET(BH$53,'Intermediate Data'!$BP181,0))))</f>
        <v/>
      </c>
      <c r="CD181" s="115" t="str">
        <f ca="1">IF($BP181="","",IF(OFFSET(BI$53,'Intermediate Data'!$BP181,0)=-98,"Unknown",IF(OFFSET(BI$53,'Intermediate Data'!$BP181,0)=-99,"N/A",OFFSET(BI$53,'Intermediate Data'!$BP181,0))))</f>
        <v/>
      </c>
      <c r="CE181" s="115" t="str">
        <f ca="1">IF($BP181="","",IF(OFFSET(BJ$53,'Intermediate Data'!$BP181,0)=-98,"Unknown",IF(OFFSET(BJ$53,'Intermediate Data'!$BP181,0)=-99,"N/A",OFFSET(BJ$53,'Intermediate Data'!$BP181,0))))</f>
        <v/>
      </c>
      <c r="CF181" s="115" t="str">
        <f ca="1">IF($BP181="","",IF(OFFSET(BK$53,'Intermediate Data'!$BP181,0)=-98,"Unknown",IF(OFFSET(BK$53,'Intermediate Data'!$BP181,0)=-99,"N/A",OFFSET(BK$53,'Intermediate Data'!$BP181,0))))</f>
        <v/>
      </c>
      <c r="CG181" s="115" t="str">
        <f ca="1">IF($BP181="","",IF(OFFSET(BL$53,'Intermediate Data'!$BP181,0)=-98,"Unknown",IF(OFFSET(BL$53,'Intermediate Data'!$BP181,0)=-99,"N/A",OFFSET(BL$53,'Intermediate Data'!$BP181,0))))</f>
        <v/>
      </c>
    </row>
    <row r="182" spans="1:85" x14ac:dyDescent="0.2">
      <c r="A182" s="91" t="str">
        <f>IF(DATA!F133='Intermediate Data'!$E$46,IF(OR($E$47=$C$27,$E$46=$B$4),DATA!A133,IF($G$47=DATA!D133,DATA!A133,"")),"")</f>
        <v/>
      </c>
      <c r="B182" s="91" t="str">
        <f>IF($A182="","",DATA!CS133)</f>
        <v/>
      </c>
      <c r="C182" s="91" t="str">
        <f>IF($A182="","",DATA!B133)</f>
        <v/>
      </c>
      <c r="D182" s="91" t="str">
        <f ca="1">IF($A182="","",OFFSET(DATA!$G133,0,($D$48*5)))</f>
        <v/>
      </c>
      <c r="E182" s="91" t="str">
        <f ca="1">IF($A182="","",OFFSET(DATA!$G133,0,($D$48*5)+1))</f>
        <v/>
      </c>
      <c r="F182" s="91" t="str">
        <f ca="1">IF($A182="","",OFFSET(DATA!$G133,0,($D$48*5)+2))</f>
        <v/>
      </c>
      <c r="G182" s="91" t="str">
        <f ca="1">IF($A182="","",OFFSET(DATA!$G133,0,($D$48*5)+3))</f>
        <v/>
      </c>
      <c r="H182" s="91" t="str">
        <f ca="1">IF($A182="","",OFFSET(DATA!$G133,0,($D$48*5)+4))</f>
        <v/>
      </c>
      <c r="I182" s="91" t="str">
        <f t="shared" si="17"/>
        <v/>
      </c>
      <c r="J182" s="91" t="str">
        <f t="shared" si="18"/>
        <v/>
      </c>
      <c r="K182" s="91" t="str">
        <f ca="1">IF($A182="","",OFFSET(DATA!$AF133,0,($D$48*5)))</f>
        <v/>
      </c>
      <c r="L182" s="91" t="str">
        <f ca="1">IF($A182="","",OFFSET(DATA!$AF133,0,($D$48*5)+1))</f>
        <v/>
      </c>
      <c r="M182" s="91" t="str">
        <f ca="1">IF($A182="","",OFFSET(DATA!$AF133,0,($D$48*5)+2))</f>
        <v/>
      </c>
      <c r="N182" s="91" t="str">
        <f ca="1">IF($A182="","",OFFSET(DATA!$AF133,0,($D$48*5)+3))</f>
        <v/>
      </c>
      <c r="O182" s="91" t="str">
        <f ca="1">IF($A182="","",OFFSET(DATA!$AF133,0,($D$48*5)+4))</f>
        <v/>
      </c>
      <c r="P182" s="91" t="str">
        <f t="shared" si="19"/>
        <v/>
      </c>
      <c r="Q182" s="91" t="str">
        <f t="shared" si="20"/>
        <v/>
      </c>
      <c r="R182" s="91" t="str">
        <f>IF($A182="","",DATA!BE133)</f>
        <v/>
      </c>
      <c r="S182" s="91" t="str">
        <f>IF($A182="","",DATA!BI133)</f>
        <v/>
      </c>
      <c r="T182" s="91" t="str">
        <f t="shared" ca="1" si="21"/>
        <v/>
      </c>
      <c r="U182" s="100" t="str">
        <f t="shared" si="22"/>
        <v/>
      </c>
      <c r="V182" s="113" t="str">
        <f t="shared" ca="1" si="23"/>
        <v/>
      </c>
      <c r="W182" s="91" t="str">
        <f t="shared" ca="1" si="24"/>
        <v/>
      </c>
      <c r="Y182" s="91" t="str">
        <f ca="1">IF($W182="","",IF(OFFSET(C$53,'Intermediate Data'!$W182,0)=-98,"Unknown",IF(OFFSET(C$53,'Intermediate Data'!$W182,0)=-99,"N/A",OFFSET(C$53,'Intermediate Data'!$W182,0))))</f>
        <v/>
      </c>
      <c r="Z182" s="91" t="str">
        <f ca="1">IF($W182="","",IF(OFFSET(D$53,'Intermediate Data'!$W182,0)=-98,"N/A",IF(OFFSET(D$53,'Intermediate Data'!$W182,0)=-99,"N/A",OFFSET(D$53,'Intermediate Data'!$W182,0))))</f>
        <v/>
      </c>
      <c r="AA182" s="91" t="str">
        <f ca="1">IF($W182="","",IF(OFFSET(E$53,'Intermediate Data'!$W182,0)=-98,"N/A",IF(OFFSET(E$53,'Intermediate Data'!$W182,0)=-99,"N/A",OFFSET(E$53,'Intermediate Data'!$W182,0))))</f>
        <v/>
      </c>
      <c r="AB182" s="91" t="str">
        <f ca="1">IF($W182="","",IF(OFFSET(F$53,'Intermediate Data'!$W182,0)=-98,"N/A",IF(OFFSET(F$53,'Intermediate Data'!$W182,0)=-99,"N/A",OFFSET(F$53,'Intermediate Data'!$W182,0))))</f>
        <v/>
      </c>
      <c r="AC182" s="91" t="str">
        <f ca="1">IF($W182="","",IF(OFFSET(G$53,'Intermediate Data'!$W182,0)=-98,"N/A",IF(OFFSET(G$53,'Intermediate Data'!$W182,0)=-99,"N/A",OFFSET(G$53,'Intermediate Data'!$W182,0))))</f>
        <v/>
      </c>
      <c r="AD182" s="91" t="str">
        <f ca="1">IF($W182="","",IF(OFFSET(H$53,'Intermediate Data'!$W182,0)=-98,"N/A",IF(OFFSET(H$53,'Intermediate Data'!$W182,0)=-99,"N/A",OFFSET(H$53,'Intermediate Data'!$W182,0))))</f>
        <v/>
      </c>
      <c r="AE182" s="91" t="str">
        <f ca="1">IF($W182="","",IF(OFFSET(I$53,'Intermediate Data'!$W182,0)=-98,"N/A",IF(OFFSET(I$53,'Intermediate Data'!$W182,0)=-99,"N/A",OFFSET(I$53,'Intermediate Data'!$W182,0))))</f>
        <v/>
      </c>
      <c r="AF182" s="91" t="str">
        <f ca="1">IF($W182="","",IF(OFFSET(J$53,'Intermediate Data'!$W182,0)=-98,"N/A",IF(OFFSET(J$53,'Intermediate Data'!$W182,0)=-99,"N/A",OFFSET(J$53,'Intermediate Data'!$W182,0))))</f>
        <v/>
      </c>
      <c r="AG182" s="91" t="str">
        <f ca="1">IF($W182="","",IF(OFFSET(K$53,'Intermediate Data'!$W182,0)=-98,"N/A",IF(OFFSET(K$53,'Intermediate Data'!$W182,0)=-99,"N/A",OFFSET(K$53,'Intermediate Data'!$W182,0))))</f>
        <v/>
      </c>
      <c r="AH182" s="91" t="str">
        <f ca="1">IF($W182="","",IF(OFFSET(L$53,'Intermediate Data'!$W182,0)=-98,"N/A",IF(OFFSET(L$53,'Intermediate Data'!$W182,0)=-99,"N/A",OFFSET(L$53,'Intermediate Data'!$W182,0))))</f>
        <v/>
      </c>
      <c r="AI182" s="91" t="str">
        <f ca="1">IF($W182="","",IF(OFFSET(M$53,'Intermediate Data'!$W182,0)=-98,"N/A",IF(OFFSET(M$53,'Intermediate Data'!$W182,0)=-99,"N/A",OFFSET(M$53,'Intermediate Data'!$W182,0))))</f>
        <v/>
      </c>
      <c r="AJ182" s="91" t="str">
        <f ca="1">IF($W182="","",IF(OFFSET(N$53,'Intermediate Data'!$W182,0)=-98,"N/A",IF(OFFSET(N$53,'Intermediate Data'!$W182,0)=-99,"N/A",OFFSET(N$53,'Intermediate Data'!$W182,0))))</f>
        <v/>
      </c>
      <c r="AK182" s="91" t="str">
        <f ca="1">IF($W182="","",IF(OFFSET(O$53,'Intermediate Data'!$W182,0)=-98,"N/A",IF(OFFSET(O$53,'Intermediate Data'!$W182,0)=-99,"N/A",OFFSET(O$53,'Intermediate Data'!$W182,0))))</f>
        <v/>
      </c>
      <c r="AL182" s="91" t="str">
        <f ca="1">IF($W182="","",IF(OFFSET(P$53,'Intermediate Data'!$W182,0)=-98,"N/A",IF(OFFSET(P$53,'Intermediate Data'!$W182,0)=-99,"N/A",OFFSET(P$53,'Intermediate Data'!$W182,0))))</f>
        <v/>
      </c>
      <c r="AM182" s="91" t="str">
        <f ca="1">IF($W182="","",IF(OFFSET(Q$53,'Intermediate Data'!$W182,0)=-98,"N/A",IF(OFFSET(Q$53,'Intermediate Data'!$W182,0)=-99,"N/A",OFFSET(Q$53,'Intermediate Data'!$W182,0))))</f>
        <v/>
      </c>
      <c r="AN182" s="91" t="str">
        <f ca="1">IF($W182="","",IF(OFFSET(R$53,'Intermediate Data'!$W182,0)=-98,"Not published",IF(OFFSET(R$53,'Intermediate Data'!$W182,0)=-99,"No spec",OFFSET(R$53,'Intermediate Data'!$W182,0))))</f>
        <v/>
      </c>
      <c r="AO182" s="91" t="str">
        <f ca="1">IF($W182="","",IF(OFFSET(S$53,'Intermediate Data'!$W182,0)=-98,"Unknown",IF(OFFSET(S$53,'Intermediate Data'!$W182,0)=-99,"No spec",OFFSET(S$53,'Intermediate Data'!$W182,0))))</f>
        <v/>
      </c>
      <c r="AR182" s="113" t="str">
        <f>IF(AND(DATA!$F133='Intermediate Data'!$AV$46,DATA!$E133="Tier 1"),IF(OR($AU$47=0,$AU$46=1),DATA!A133,IF(AND($AU$47=1,INDEX('Intermediate Data'!$AV$25:$AV$42,MATCH(DATA!$B133,'Intermediate Data'!$AU$25:$AU$42,0))=TRUE),DATA!A133,"")),"")</f>
        <v/>
      </c>
      <c r="AS182" s="113" t="str">
        <f>IF($AR182="","",DATA!B133)</f>
        <v/>
      </c>
      <c r="AT182" s="113" t="str">
        <f>IF(OR($AR182="",DATA!BF133=""),"",DATA!BF133)</f>
        <v/>
      </c>
      <c r="AU182" s="113" t="str">
        <f>IF(OR($AR182="",DATA!BH133=""),"",DATA!BH133)</f>
        <v/>
      </c>
      <c r="AV182" s="113" t="str">
        <f>IF(OR($AR182="",DATA!BI133=""),"",DATA!BI133)</f>
        <v/>
      </c>
      <c r="AW182" s="113" t="str">
        <f>IF(OR($AR182="",DATA!BJ133=""),"",DATA!BJ133)</f>
        <v/>
      </c>
      <c r="AX182" s="113" t="str">
        <f>IF(OR($AR182="",DATA!BK133=""),"",DATA!BK133)</f>
        <v/>
      </c>
      <c r="AY182" s="113" t="str">
        <f>IF($AR182="","",DATA!BO133)</f>
        <v/>
      </c>
      <c r="AZ182" s="113" t="str">
        <f>IF($AR182="","",DATA!BP133)</f>
        <v/>
      </c>
      <c r="BA182" s="113" t="str">
        <f>IF($AR182="","",DATA!BQ133)</f>
        <v/>
      </c>
      <c r="BB182" s="113" t="str">
        <f>IF($AR182="","",DATA!BR133)</f>
        <v/>
      </c>
      <c r="BC182" s="113" t="str">
        <f>IF($AR182="","",DATA!BS133)</f>
        <v/>
      </c>
      <c r="BD182" s="113" t="str">
        <f>IF($AR182="","",DATA!BE133)</f>
        <v/>
      </c>
      <c r="BE182" s="113" t="str">
        <f>IF($AR182="","",DATA!CD133)</f>
        <v/>
      </c>
      <c r="BF182" s="113" t="str">
        <f>IF($AR182="","",DATA!CF133)</f>
        <v/>
      </c>
      <c r="BG182" s="113" t="str">
        <f>IF($AR182="","",DATA!CG133)</f>
        <v/>
      </c>
      <c r="BH182" s="113" t="str">
        <f>IF($AR182="","",DATA!CI133)</f>
        <v/>
      </c>
      <c r="BI182" s="113" t="str">
        <f>IF($AR182="","",DATA!CK133)</f>
        <v/>
      </c>
      <c r="BJ182" s="179" t="str">
        <f>IF($AR182="","",DATA!CL133)</f>
        <v/>
      </c>
      <c r="BK182" s="179" t="str">
        <f>IF($AR182="","",DATA!CN133)</f>
        <v/>
      </c>
      <c r="BL182" s="114" t="str">
        <f t="shared" si="25"/>
        <v/>
      </c>
      <c r="BM182" s="91" t="str">
        <f t="shared" ref="BM182:BM190" ca="1" si="30">IFERROR(OFFSET(AS182,0,MATCH($AV$49,$AT$52:$BL$52,0)),"")</f>
        <v/>
      </c>
      <c r="BN182" s="100" t="str">
        <f t="shared" si="26"/>
        <v/>
      </c>
      <c r="BO182" s="91" t="str">
        <f t="shared" ca="1" si="27"/>
        <v/>
      </c>
      <c r="BP182" s="91" t="str">
        <f t="shared" ca="1" si="28"/>
        <v/>
      </c>
      <c r="BR182" s="91" t="str">
        <f ca="1">IF($BP182="","",IF(OFFSET(AS$53,'Intermediate Data'!$BP182,0)=-98,"Unknown",IF(OFFSET(AS$53,'Intermediate Data'!$BP182,0)=-99,"N/A",OFFSET(AS$53,'Intermediate Data'!$BP182,0))))</f>
        <v/>
      </c>
      <c r="BS182" s="91" t="str">
        <f ca="1">IF($BP182="","",IF(OFFSET(AT$53,'Intermediate Data'!$BP182,0)=-98,"Not collected",IF(OFFSET(AT$53,'Intermediate Data'!$BP182,0)=-99,"N/A",OFFSET(AT$53,'Intermediate Data'!$BP182,0))))</f>
        <v/>
      </c>
      <c r="BT182" s="91" t="str">
        <f ca="1">IF($BP182="","",IF(OFFSET(AU$53,'Intermediate Data'!$BP182,0)=-98,"Unknown",IF(OFFSET(AU$53,'Intermediate Data'!$BP182,0)=-99,"N/A",OFFSET(AU$53,'Intermediate Data'!$BP182,0))))</f>
        <v/>
      </c>
      <c r="BU182" s="127" t="str">
        <f ca="1">IF($BP182="","",IF(OFFSET(AV$53,'Intermediate Data'!$BP182,0)=-98,"Unknown",IF(OFFSET(AV$53,'Intermediate Data'!$BP182,0)=-99,"No spec",OFFSET(AV$53,'Intermediate Data'!$BP182,0))))</f>
        <v/>
      </c>
      <c r="BV182" s="127" t="str">
        <f ca="1">IF($BP182="","",IF(OFFSET(AW$53,'Intermediate Data'!$BP182,0)=-98,"Unknown",IF(OFFSET(AW$53,'Intermediate Data'!$BP182,0)=-99,"N/A",OFFSET(AW$53,'Intermediate Data'!$BP182,0))))</f>
        <v/>
      </c>
      <c r="BW182" s="91" t="str">
        <f ca="1">IF($BP182="","",IF(OFFSET(AX$53,'Intermediate Data'!$BP182,0)=-98,"Unknown",IF(OFFSET(AX$53,'Intermediate Data'!$BP182,0)=-99,"N/A",OFFSET(AX$53,'Intermediate Data'!$BP182,0))))</f>
        <v/>
      </c>
      <c r="BX182" s="91" t="str">
        <f ca="1">IF($BP182="","",IF(OFFSET(AY$53,'Intermediate Data'!$BP182,$AU$48)=-98,"Unknown",IF(OFFSET(AY$53,'Intermediate Data'!$BP182,$AU$48)=-99,"N/A",OFFSET(AY$53,'Intermediate Data'!$BP182,$AU$48))))</f>
        <v/>
      </c>
      <c r="BY182" s="91" t="str">
        <f ca="1">IF($BP182="","",IF(OFFSET(BD$53,'Intermediate Data'!$BP182,0)=-98,"Not published",IF(OFFSET(BD$53,'Intermediate Data'!$BP182,0)=-99,"No spec",OFFSET(BD$53,'Intermediate Data'!$BP182,0))))</f>
        <v/>
      </c>
      <c r="BZ182" s="115" t="str">
        <f ca="1">IF($BP182="","",IF(OFFSET(BE$53,'Intermediate Data'!$BP182,0)=-98,"Unknown",IF(OFFSET(BE$53,'Intermediate Data'!$BP182,0)=-99,"N/A",OFFSET(BE$53,'Intermediate Data'!$BP182,0))))</f>
        <v/>
      </c>
      <c r="CA182" s="115" t="str">
        <f ca="1">IF($BP182="","",IF(OFFSET(BF$53,'Intermediate Data'!$BP182,0)=-98,"Unknown",IF(OFFSET(BF$53,'Intermediate Data'!$BP182,0)=-99,"N/A",OFFSET(BF$53,'Intermediate Data'!$BP182,0))))</f>
        <v/>
      </c>
      <c r="CB182" s="115" t="str">
        <f ca="1">IF($BP182="","",IF(OFFSET(BG$53,'Intermediate Data'!$BP182,0)=-98,"Unknown",IF(OFFSET(BG$53,'Intermediate Data'!$BP182,0)=-99,"N/A",OFFSET(BG$53,'Intermediate Data'!$BP182,0))))</f>
        <v/>
      </c>
      <c r="CC182" s="115" t="str">
        <f ca="1">IF($BP182="","",IF(OFFSET(BH$53,'Intermediate Data'!$BP182,0)=-98,"Unknown",IF(OFFSET(BH$53,'Intermediate Data'!$BP182,0)=-99,"N/A",OFFSET(BH$53,'Intermediate Data'!$BP182,0))))</f>
        <v/>
      </c>
      <c r="CD182" s="115" t="str">
        <f ca="1">IF($BP182="","",IF(OFFSET(BI$53,'Intermediate Data'!$BP182,0)=-98,"Unknown",IF(OFFSET(BI$53,'Intermediate Data'!$BP182,0)=-99,"N/A",OFFSET(BI$53,'Intermediate Data'!$BP182,0))))</f>
        <v/>
      </c>
      <c r="CE182" s="115" t="str">
        <f ca="1">IF($BP182="","",IF(OFFSET(BJ$53,'Intermediate Data'!$BP182,0)=-98,"Unknown",IF(OFFSET(BJ$53,'Intermediate Data'!$BP182,0)=-99,"N/A",OFFSET(BJ$53,'Intermediate Data'!$BP182,0))))</f>
        <v/>
      </c>
      <c r="CF182" s="115" t="str">
        <f ca="1">IF($BP182="","",IF(OFFSET(BK$53,'Intermediate Data'!$BP182,0)=-98,"Unknown",IF(OFFSET(BK$53,'Intermediate Data'!$BP182,0)=-99,"N/A",OFFSET(BK$53,'Intermediate Data'!$BP182,0))))</f>
        <v/>
      </c>
      <c r="CG182" s="115" t="str">
        <f ca="1">IF($BP182="","",IF(OFFSET(BL$53,'Intermediate Data'!$BP182,0)=-98,"Unknown",IF(OFFSET(BL$53,'Intermediate Data'!$BP182,0)=-99,"N/A",OFFSET(BL$53,'Intermediate Data'!$BP182,0))))</f>
        <v/>
      </c>
    </row>
    <row r="183" spans="1:85" x14ac:dyDescent="0.2">
      <c r="A183" s="91">
        <f>IF(DATA!F134='Intermediate Data'!$E$46,IF(OR($E$47=$C$27,$E$46=$B$4),DATA!A134,IF($G$47=DATA!D134,DATA!A134,"")),"")</f>
        <v>130</v>
      </c>
      <c r="B183" s="91">
        <f>IF($A183="","",DATA!CS134)</f>
        <v>74</v>
      </c>
      <c r="C183" s="91" t="str">
        <f>IF($A183="","",DATA!B134)</f>
        <v>Hot water recirculation pump</v>
      </c>
      <c r="D183" s="91">
        <f ca="1">IF($A183="","",OFFSET(DATA!$G134,0,($D$48*5)))</f>
        <v>-99</v>
      </c>
      <c r="E183" s="91">
        <f ca="1">IF($A183="","",OFFSET(DATA!$G134,0,($D$48*5)+1))</f>
        <v>-99</v>
      </c>
      <c r="F183" s="91">
        <f ca="1">IF($A183="","",OFFSET(DATA!$G134,0,($D$48*5)+2))</f>
        <v>-99</v>
      </c>
      <c r="G183" s="91">
        <f ca="1">IF($A183="","",OFFSET(DATA!$G134,0,($D$48*5)+3))</f>
        <v>-99</v>
      </c>
      <c r="H183" s="91">
        <f ca="1">IF($A183="","",OFFSET(DATA!$G134,0,($D$48*5)+4))</f>
        <v>-99</v>
      </c>
      <c r="I183" s="91">
        <f t="shared" ref="I183:I190" ca="1" si="31">IF(A183="","",IF(SUM(D183:H183)&lt;-490,-99,IF(OR(H183=-99,H183=-98),IF(OR(G183=-99,G183=-98),E183,G183),H183)))</f>
        <v>-99</v>
      </c>
      <c r="J183" s="91" t="str">
        <f t="shared" ref="J183:J190" ca="1" si="32">IF(OR(I183="",I183=-99),"",IF(I183=H183,"CLASS","RASS"))</f>
        <v/>
      </c>
      <c r="K183" s="91">
        <f ca="1">IF($A183="","",OFFSET(DATA!$AF134,0,($D$48*5)))</f>
        <v>-99</v>
      </c>
      <c r="L183" s="91">
        <f ca="1">IF($A183="","",OFFSET(DATA!$AF134,0,($D$48*5)+1))</f>
        <v>-99</v>
      </c>
      <c r="M183" s="91">
        <f ca="1">IF($A183="","",OFFSET(DATA!$AF134,0,($D$48*5)+2))</f>
        <v>-99</v>
      </c>
      <c r="N183" s="91">
        <f ca="1">IF($A183="","",OFFSET(DATA!$AF134,0,($D$48*5)+3))</f>
        <v>-99</v>
      </c>
      <c r="O183" s="91">
        <f ca="1">IF($A183="","",OFFSET(DATA!$AF134,0,($D$48*5)+4))</f>
        <v>-99</v>
      </c>
      <c r="P183" s="91">
        <f t="shared" ref="P183:P190" ca="1" si="33">IF(I183="","",IF(SUM(K183:O183)&lt;-490,-99,IF(O183=-99,IF(N183=-99,L183,N183),O183)))</f>
        <v>-99</v>
      </c>
      <c r="Q183" s="91" t="str">
        <f t="shared" ref="Q183:Q190" ca="1" si="34">IF(OR(P183="",P183=-99),"",IF(P183=O183,"CLASS","RASS"))</f>
        <v/>
      </c>
      <c r="R183" s="91">
        <f>IF($A183="","",DATA!BE134)</f>
        <v>-99</v>
      </c>
      <c r="S183" s="91">
        <f>IF($A183="","",DATA!BI134)</f>
        <v>-99</v>
      </c>
      <c r="T183" s="91">
        <f t="shared" ref="T183:T190" ca="1" si="35">OFFSET(B183,0,MATCH($E$49,$B$52:$S$52,0)-1)</f>
        <v>-99</v>
      </c>
      <c r="U183" s="100">
        <f t="shared" ref="U183:U190" ca="1" si="36">IF(C183="","",T183+(SUM(E183:O183)/100000)+(ROW()/100000000000))</f>
        <v>-99.009899998169999</v>
      </c>
      <c r="V183" s="113" t="str">
        <f t="shared" ref="V183:V190" ca="1" si="37">IFERROR(LARGE($U$54:$U$189,ROW()-ROW($V$53)),"")</f>
        <v/>
      </c>
      <c r="W183" s="91" t="str">
        <f t="shared" ref="W183:W190" ca="1" si="38">IF(V183="","",MATCH(V183,$U$54:$U$189,0))</f>
        <v/>
      </c>
      <c r="Y183" s="91" t="str">
        <f ca="1">IF($W183="","",IF(OFFSET(C$53,'Intermediate Data'!$W183,0)=-98,"Unknown",IF(OFFSET(C$53,'Intermediate Data'!$W183,0)=-99,"N/A",OFFSET(C$53,'Intermediate Data'!$W183,0))))</f>
        <v/>
      </c>
      <c r="Z183" s="91" t="str">
        <f ca="1">IF($W183="","",IF(OFFSET(D$53,'Intermediate Data'!$W183,0)=-98,"N/A",IF(OFFSET(D$53,'Intermediate Data'!$W183,0)=-99,"N/A",OFFSET(D$53,'Intermediate Data'!$W183,0))))</f>
        <v/>
      </c>
      <c r="AA183" s="91" t="str">
        <f ca="1">IF($W183="","",IF(OFFSET(E$53,'Intermediate Data'!$W183,0)=-98,"N/A",IF(OFFSET(E$53,'Intermediate Data'!$W183,0)=-99,"N/A",OFFSET(E$53,'Intermediate Data'!$W183,0))))</f>
        <v/>
      </c>
      <c r="AB183" s="91" t="str">
        <f ca="1">IF($W183="","",IF(OFFSET(F$53,'Intermediate Data'!$W183,0)=-98,"N/A",IF(OFFSET(F$53,'Intermediate Data'!$W183,0)=-99,"N/A",OFFSET(F$53,'Intermediate Data'!$W183,0))))</f>
        <v/>
      </c>
      <c r="AC183" s="91" t="str">
        <f ca="1">IF($W183="","",IF(OFFSET(G$53,'Intermediate Data'!$W183,0)=-98,"N/A",IF(OFFSET(G$53,'Intermediate Data'!$W183,0)=-99,"N/A",OFFSET(G$53,'Intermediate Data'!$W183,0))))</f>
        <v/>
      </c>
      <c r="AD183" s="91" t="str">
        <f ca="1">IF($W183="","",IF(OFFSET(H$53,'Intermediate Data'!$W183,0)=-98,"N/A",IF(OFFSET(H$53,'Intermediate Data'!$W183,0)=-99,"N/A",OFFSET(H$53,'Intermediate Data'!$W183,0))))</f>
        <v/>
      </c>
      <c r="AE183" s="91" t="str">
        <f ca="1">IF($W183="","",IF(OFFSET(I$53,'Intermediate Data'!$W183,0)=-98,"N/A",IF(OFFSET(I$53,'Intermediate Data'!$W183,0)=-99,"N/A",OFFSET(I$53,'Intermediate Data'!$W183,0))))</f>
        <v/>
      </c>
      <c r="AF183" s="91" t="str">
        <f ca="1">IF($W183="","",IF(OFFSET(J$53,'Intermediate Data'!$W183,0)=-98,"N/A",IF(OFFSET(J$53,'Intermediate Data'!$W183,0)=-99,"N/A",OFFSET(J$53,'Intermediate Data'!$W183,0))))</f>
        <v/>
      </c>
      <c r="AG183" s="91" t="str">
        <f ca="1">IF($W183="","",IF(OFFSET(K$53,'Intermediate Data'!$W183,0)=-98,"N/A",IF(OFFSET(K$53,'Intermediate Data'!$W183,0)=-99,"N/A",OFFSET(K$53,'Intermediate Data'!$W183,0))))</f>
        <v/>
      </c>
      <c r="AH183" s="91" t="str">
        <f ca="1">IF($W183="","",IF(OFFSET(L$53,'Intermediate Data'!$W183,0)=-98,"N/A",IF(OFFSET(L$53,'Intermediate Data'!$W183,0)=-99,"N/A",OFFSET(L$53,'Intermediate Data'!$W183,0))))</f>
        <v/>
      </c>
      <c r="AI183" s="91" t="str">
        <f ca="1">IF($W183="","",IF(OFFSET(M$53,'Intermediate Data'!$W183,0)=-98,"N/A",IF(OFFSET(M$53,'Intermediate Data'!$W183,0)=-99,"N/A",OFFSET(M$53,'Intermediate Data'!$W183,0))))</f>
        <v/>
      </c>
      <c r="AJ183" s="91" t="str">
        <f ca="1">IF($W183="","",IF(OFFSET(N$53,'Intermediate Data'!$W183,0)=-98,"N/A",IF(OFFSET(N$53,'Intermediate Data'!$W183,0)=-99,"N/A",OFFSET(N$53,'Intermediate Data'!$W183,0))))</f>
        <v/>
      </c>
      <c r="AK183" s="91" t="str">
        <f ca="1">IF($W183="","",IF(OFFSET(O$53,'Intermediate Data'!$W183,0)=-98,"N/A",IF(OFFSET(O$53,'Intermediate Data'!$W183,0)=-99,"N/A",OFFSET(O$53,'Intermediate Data'!$W183,0))))</f>
        <v/>
      </c>
      <c r="AL183" s="91" t="str">
        <f ca="1">IF($W183="","",IF(OFFSET(P$53,'Intermediate Data'!$W183,0)=-98,"N/A",IF(OFFSET(P$53,'Intermediate Data'!$W183,0)=-99,"N/A",OFFSET(P$53,'Intermediate Data'!$W183,0))))</f>
        <v/>
      </c>
      <c r="AM183" s="91" t="str">
        <f ca="1">IF($W183="","",IF(OFFSET(Q$53,'Intermediate Data'!$W183,0)=-98,"N/A",IF(OFFSET(Q$53,'Intermediate Data'!$W183,0)=-99,"N/A",OFFSET(Q$53,'Intermediate Data'!$W183,0))))</f>
        <v/>
      </c>
      <c r="AN183" s="91" t="str">
        <f ca="1">IF($W183="","",IF(OFFSET(R$53,'Intermediate Data'!$W183,0)=-98,"Not published",IF(OFFSET(R$53,'Intermediate Data'!$W183,0)=-99,"No spec",OFFSET(R$53,'Intermediate Data'!$W183,0))))</f>
        <v/>
      </c>
      <c r="AO183" s="91" t="str">
        <f ca="1">IF($W183="","",IF(OFFSET(S$53,'Intermediate Data'!$W183,0)=-98,"Unknown",IF(OFFSET(S$53,'Intermediate Data'!$W183,0)=-99,"No spec",OFFSET(S$53,'Intermediate Data'!$W183,0))))</f>
        <v/>
      </c>
      <c r="AR183" s="113" t="str">
        <f>IF(AND(DATA!$F134='Intermediate Data'!$AV$46,DATA!$E134="Tier 1"),IF(OR($AU$47=0,$AU$46=1),DATA!A134,IF(AND($AU$47=1,INDEX('Intermediate Data'!$AV$25:$AV$42,MATCH(DATA!$B134,'Intermediate Data'!$AU$25:$AU$42,0))=TRUE),DATA!A134,"")),"")</f>
        <v/>
      </c>
      <c r="AS183" s="113" t="str">
        <f>IF($AR183="","",DATA!B134)</f>
        <v/>
      </c>
      <c r="AT183" s="113" t="str">
        <f>IF(OR($AR183="",DATA!BF134=""),"",DATA!BF134)</f>
        <v/>
      </c>
      <c r="AU183" s="113" t="str">
        <f>IF(OR($AR183="",DATA!BH134=""),"",DATA!BH134)</f>
        <v/>
      </c>
      <c r="AV183" s="113" t="str">
        <f>IF(OR($AR183="",DATA!BI134=""),"",DATA!BI134)</f>
        <v/>
      </c>
      <c r="AW183" s="113" t="str">
        <f>IF(OR($AR183="",DATA!BJ134=""),"",DATA!BJ134)</f>
        <v/>
      </c>
      <c r="AX183" s="113" t="str">
        <f>IF(OR($AR183="",DATA!BK134=""),"",DATA!BK134)</f>
        <v/>
      </c>
      <c r="AY183" s="113" t="str">
        <f>IF($AR183="","",DATA!BO134)</f>
        <v/>
      </c>
      <c r="AZ183" s="113" t="str">
        <f>IF($AR183="","",DATA!BP134)</f>
        <v/>
      </c>
      <c r="BA183" s="113" t="str">
        <f>IF($AR183="","",DATA!BQ134)</f>
        <v/>
      </c>
      <c r="BB183" s="113" t="str">
        <f>IF($AR183="","",DATA!BR134)</f>
        <v/>
      </c>
      <c r="BC183" s="113" t="str">
        <f>IF($AR183="","",DATA!BS134)</f>
        <v/>
      </c>
      <c r="BD183" s="113" t="str">
        <f>IF($AR183="","",DATA!BE134)</f>
        <v/>
      </c>
      <c r="BE183" s="113" t="str">
        <f>IF($AR183="","",DATA!CD134)</f>
        <v/>
      </c>
      <c r="BF183" s="113" t="str">
        <f>IF($AR183="","",DATA!CF134)</f>
        <v/>
      </c>
      <c r="BG183" s="113" t="str">
        <f>IF($AR183="","",DATA!CG134)</f>
        <v/>
      </c>
      <c r="BH183" s="113" t="str">
        <f>IF($AR183="","",DATA!CI134)</f>
        <v/>
      </c>
      <c r="BI183" s="113" t="str">
        <f>IF($AR183="","",DATA!CK134)</f>
        <v/>
      </c>
      <c r="BJ183" s="179" t="str">
        <f>IF($AR183="","",DATA!CL134)</f>
        <v/>
      </c>
      <c r="BK183" s="179" t="str">
        <f>IF($AR183="","",DATA!CN134)</f>
        <v/>
      </c>
      <c r="BL183" s="114" t="str">
        <f t="shared" ref="BL183:BL190" si="39">IF(MIN(BG183,BJ183)=0,"",MIN(BG183,BJ183))</f>
        <v/>
      </c>
      <c r="BM183" s="91" t="str">
        <f t="shared" ca="1" si="30"/>
        <v/>
      </c>
      <c r="BN183" s="100" t="str">
        <f t="shared" ref="BN183:BN190" si="40">IFERROR(IF(AR183="","",BM183+ROW()/1000000),ROW()/1000000)</f>
        <v/>
      </c>
      <c r="BO183" s="91" t="str">
        <f t="shared" ref="BO183:BO189" ca="1" si="41">IFERROR(LARGE($BN$54:$BN$189,ROW()-ROW($BO$53)),"")</f>
        <v/>
      </c>
      <c r="BP183" s="91" t="str">
        <f t="shared" ref="BP183:BP190" ca="1" si="42">IF(BO183="","",MATCH(BO183,$BN$54:$BN$189,0))</f>
        <v/>
      </c>
      <c r="BR183" s="91" t="str">
        <f ca="1">IF($BP183="","",IF(OFFSET(AS$53,'Intermediate Data'!$BP183,0)=-98,"Unknown",IF(OFFSET(AS$53,'Intermediate Data'!$BP183,0)=-99,"N/A",OFFSET(AS$53,'Intermediate Data'!$BP183,0))))</f>
        <v/>
      </c>
      <c r="BS183" s="91" t="str">
        <f ca="1">IF($BP183="","",IF(OFFSET(AT$53,'Intermediate Data'!$BP183,0)=-98,"Not collected",IF(OFFSET(AT$53,'Intermediate Data'!$BP183,0)=-99,"N/A",OFFSET(AT$53,'Intermediate Data'!$BP183,0))))</f>
        <v/>
      </c>
      <c r="BT183" s="91" t="str">
        <f ca="1">IF($BP183="","",IF(OFFSET(AU$53,'Intermediate Data'!$BP183,0)=-98,"Unknown",IF(OFFSET(AU$53,'Intermediate Data'!$BP183,0)=-99,"N/A",OFFSET(AU$53,'Intermediate Data'!$BP183,0))))</f>
        <v/>
      </c>
      <c r="BU183" s="127" t="str">
        <f ca="1">IF($BP183="","",IF(OFFSET(AV$53,'Intermediate Data'!$BP183,0)=-98,"Unknown",IF(OFFSET(AV$53,'Intermediate Data'!$BP183,0)=-99,"No spec",OFFSET(AV$53,'Intermediate Data'!$BP183,0))))</f>
        <v/>
      </c>
      <c r="BV183" s="127" t="str">
        <f ca="1">IF($BP183="","",IF(OFFSET(AW$53,'Intermediate Data'!$BP183,0)=-98,"Unknown",IF(OFFSET(AW$53,'Intermediate Data'!$BP183,0)=-99,"N/A",OFFSET(AW$53,'Intermediate Data'!$BP183,0))))</f>
        <v/>
      </c>
      <c r="BW183" s="91" t="str">
        <f ca="1">IF($BP183="","",IF(OFFSET(AX$53,'Intermediate Data'!$BP183,0)=-98,"Unknown",IF(OFFSET(AX$53,'Intermediate Data'!$BP183,0)=-99,"N/A",OFFSET(AX$53,'Intermediate Data'!$BP183,0))))</f>
        <v/>
      </c>
      <c r="BX183" s="91" t="str">
        <f ca="1">IF($BP183="","",IF(OFFSET(AY$53,'Intermediate Data'!$BP183,$AU$48)=-98,"Unknown",IF(OFFSET(AY$53,'Intermediate Data'!$BP183,$AU$48)=-99,"N/A",OFFSET(AY$53,'Intermediate Data'!$BP183,$AU$48))))</f>
        <v/>
      </c>
      <c r="BY183" s="91" t="str">
        <f ca="1">IF($BP183="","",IF(OFFSET(BD$53,'Intermediate Data'!$BP183,0)=-98,"Not published",IF(OFFSET(BD$53,'Intermediate Data'!$BP183,0)=-99,"No spec",OFFSET(BD$53,'Intermediate Data'!$BP183,0))))</f>
        <v/>
      </c>
      <c r="BZ183" s="115" t="str">
        <f ca="1">IF($BP183="","",IF(OFFSET(BE$53,'Intermediate Data'!$BP183,0)=-98,"Unknown",IF(OFFSET(BE$53,'Intermediate Data'!$BP183,0)=-99,"N/A",OFFSET(BE$53,'Intermediate Data'!$BP183,0))))</f>
        <v/>
      </c>
      <c r="CA183" s="115" t="str">
        <f ca="1">IF($BP183="","",IF(OFFSET(BF$53,'Intermediate Data'!$BP183,0)=-98,"Unknown",IF(OFFSET(BF$53,'Intermediate Data'!$BP183,0)=-99,"N/A",OFFSET(BF$53,'Intermediate Data'!$BP183,0))))</f>
        <v/>
      </c>
      <c r="CB183" s="115" t="str">
        <f ca="1">IF($BP183="","",IF(OFFSET(BG$53,'Intermediate Data'!$BP183,0)=-98,"Unknown",IF(OFFSET(BG$53,'Intermediate Data'!$BP183,0)=-99,"N/A",OFFSET(BG$53,'Intermediate Data'!$BP183,0))))</f>
        <v/>
      </c>
      <c r="CC183" s="115" t="str">
        <f ca="1">IF($BP183="","",IF(OFFSET(BH$53,'Intermediate Data'!$BP183,0)=-98,"Unknown",IF(OFFSET(BH$53,'Intermediate Data'!$BP183,0)=-99,"N/A",OFFSET(BH$53,'Intermediate Data'!$BP183,0))))</f>
        <v/>
      </c>
      <c r="CD183" s="115" t="str">
        <f ca="1">IF($BP183="","",IF(OFFSET(BI$53,'Intermediate Data'!$BP183,0)=-98,"Unknown",IF(OFFSET(BI$53,'Intermediate Data'!$BP183,0)=-99,"N/A",OFFSET(BI$53,'Intermediate Data'!$BP183,0))))</f>
        <v/>
      </c>
      <c r="CE183" s="115" t="str">
        <f ca="1">IF($BP183="","",IF(OFFSET(BJ$53,'Intermediate Data'!$BP183,0)=-98,"Unknown",IF(OFFSET(BJ$53,'Intermediate Data'!$BP183,0)=-99,"N/A",OFFSET(BJ$53,'Intermediate Data'!$BP183,0))))</f>
        <v/>
      </c>
      <c r="CF183" s="115" t="str">
        <f ca="1">IF($BP183="","",IF(OFFSET(BK$53,'Intermediate Data'!$BP183,0)=-98,"Unknown",IF(OFFSET(BK$53,'Intermediate Data'!$BP183,0)=-99,"N/A",OFFSET(BK$53,'Intermediate Data'!$BP183,0))))</f>
        <v/>
      </c>
      <c r="CG183" s="115" t="str">
        <f ca="1">IF($BP183="","",IF(OFFSET(BL$53,'Intermediate Data'!$BP183,0)=-98,"Unknown",IF(OFFSET(BL$53,'Intermediate Data'!$BP183,0)=-99,"N/A",OFFSET(BL$53,'Intermediate Data'!$BP183,0))))</f>
        <v/>
      </c>
    </row>
    <row r="184" spans="1:85" x14ac:dyDescent="0.2">
      <c r="A184" s="91">
        <f>IF(DATA!F135='Intermediate Data'!$E$46,IF(OR($E$47=$C$27,$E$46=$B$4),DATA!A135,IF($G$47=DATA!D135,DATA!A135,"")),"")</f>
        <v>131</v>
      </c>
      <c r="B184" s="91">
        <f>IF($A184="","",DATA!CS135)</f>
        <v>69</v>
      </c>
      <c r="C184" s="91" t="str">
        <f>IF($A184="","",DATA!B135)</f>
        <v>Irrigation system</v>
      </c>
      <c r="D184" s="91">
        <f ca="1">IF($A184="","",OFFSET(DATA!$G135,0,($D$48*5)))</f>
        <v>-99</v>
      </c>
      <c r="E184" s="91">
        <f ca="1">IF($A184="","",OFFSET(DATA!$G135,0,($D$48*5)+1))</f>
        <v>-99</v>
      </c>
      <c r="F184" s="91">
        <f ca="1">IF($A184="","",OFFSET(DATA!$G135,0,($D$48*5)+2))</f>
        <v>-99</v>
      </c>
      <c r="G184" s="91">
        <f ca="1">IF($A184="","",OFFSET(DATA!$G135,0,($D$48*5)+3))</f>
        <v>-99</v>
      </c>
      <c r="H184" s="91">
        <f ca="1">IF($A184="","",OFFSET(DATA!$G135,0,($D$48*5)+4))</f>
        <v>-99</v>
      </c>
      <c r="I184" s="91">
        <f t="shared" ca="1" si="31"/>
        <v>-99</v>
      </c>
      <c r="J184" s="91" t="str">
        <f t="shared" ca="1" si="32"/>
        <v/>
      </c>
      <c r="K184" s="91">
        <f ca="1">IF($A184="","",OFFSET(DATA!$AF135,0,($D$48*5)))</f>
        <v>-99</v>
      </c>
      <c r="L184" s="91">
        <f ca="1">IF($A184="","",OFFSET(DATA!$AF135,0,($D$48*5)+1))</f>
        <v>-99</v>
      </c>
      <c r="M184" s="91">
        <f ca="1">IF($A184="","",OFFSET(DATA!$AF135,0,($D$48*5)+2))</f>
        <v>-99</v>
      </c>
      <c r="N184" s="91">
        <f ca="1">IF($A184="","",OFFSET(DATA!$AF135,0,($D$48*5)+3))</f>
        <v>-99</v>
      </c>
      <c r="O184" s="91">
        <f ca="1">IF($A184="","",OFFSET(DATA!$AF135,0,($D$48*5)+4))</f>
        <v>-99</v>
      </c>
      <c r="P184" s="91">
        <f t="shared" ca="1" si="33"/>
        <v>-99</v>
      </c>
      <c r="Q184" s="91" t="str">
        <f t="shared" ca="1" si="34"/>
        <v/>
      </c>
      <c r="R184" s="91">
        <f>IF($A184="","",DATA!BE135)</f>
        <v>-99</v>
      </c>
      <c r="S184" s="91">
        <f>IF($A184="","",DATA!BI135)</f>
        <v>-99</v>
      </c>
      <c r="T184" s="91">
        <f t="shared" ca="1" si="35"/>
        <v>-99</v>
      </c>
      <c r="U184" s="100">
        <f t="shared" ca="1" si="36"/>
        <v>-99.009899998160009</v>
      </c>
      <c r="V184" s="113" t="str">
        <f t="shared" ca="1" si="37"/>
        <v/>
      </c>
      <c r="W184" s="91" t="str">
        <f t="shared" ca="1" si="38"/>
        <v/>
      </c>
      <c r="Y184" s="91" t="str">
        <f ca="1">IF($W184="","",IF(OFFSET(C$53,'Intermediate Data'!$W184,0)=-98,"Unknown",IF(OFFSET(C$53,'Intermediate Data'!$W184,0)=-99,"N/A",OFFSET(C$53,'Intermediate Data'!$W184,0))))</f>
        <v/>
      </c>
      <c r="Z184" s="91" t="str">
        <f ca="1">IF($W184="","",IF(OFFSET(D$53,'Intermediate Data'!$W184,0)=-98,"N/A",IF(OFFSET(D$53,'Intermediate Data'!$W184,0)=-99,"N/A",OFFSET(D$53,'Intermediate Data'!$W184,0))))</f>
        <v/>
      </c>
      <c r="AA184" s="91" t="str">
        <f ca="1">IF($W184="","",IF(OFFSET(E$53,'Intermediate Data'!$W184,0)=-98,"N/A",IF(OFFSET(E$53,'Intermediate Data'!$W184,0)=-99,"N/A",OFFSET(E$53,'Intermediate Data'!$W184,0))))</f>
        <v/>
      </c>
      <c r="AB184" s="91" t="str">
        <f ca="1">IF($W184="","",IF(OFFSET(F$53,'Intermediate Data'!$W184,0)=-98,"N/A",IF(OFFSET(F$53,'Intermediate Data'!$W184,0)=-99,"N/A",OFFSET(F$53,'Intermediate Data'!$W184,0))))</f>
        <v/>
      </c>
      <c r="AC184" s="91" t="str">
        <f ca="1">IF($W184="","",IF(OFFSET(G$53,'Intermediate Data'!$W184,0)=-98,"N/A",IF(OFFSET(G$53,'Intermediate Data'!$W184,0)=-99,"N/A",OFFSET(G$53,'Intermediate Data'!$W184,0))))</f>
        <v/>
      </c>
      <c r="AD184" s="91" t="str">
        <f ca="1">IF($W184="","",IF(OFFSET(H$53,'Intermediate Data'!$W184,0)=-98,"N/A",IF(OFFSET(H$53,'Intermediate Data'!$W184,0)=-99,"N/A",OFFSET(H$53,'Intermediate Data'!$W184,0))))</f>
        <v/>
      </c>
      <c r="AE184" s="91" t="str">
        <f ca="1">IF($W184="","",IF(OFFSET(I$53,'Intermediate Data'!$W184,0)=-98,"N/A",IF(OFFSET(I$53,'Intermediate Data'!$W184,0)=-99,"N/A",OFFSET(I$53,'Intermediate Data'!$W184,0))))</f>
        <v/>
      </c>
      <c r="AF184" s="91" t="str">
        <f ca="1">IF($W184="","",IF(OFFSET(J$53,'Intermediate Data'!$W184,0)=-98,"N/A",IF(OFFSET(J$53,'Intermediate Data'!$W184,0)=-99,"N/A",OFFSET(J$53,'Intermediate Data'!$W184,0))))</f>
        <v/>
      </c>
      <c r="AG184" s="91" t="str">
        <f ca="1">IF($W184="","",IF(OFFSET(K$53,'Intermediate Data'!$W184,0)=-98,"N/A",IF(OFFSET(K$53,'Intermediate Data'!$W184,0)=-99,"N/A",OFFSET(K$53,'Intermediate Data'!$W184,0))))</f>
        <v/>
      </c>
      <c r="AH184" s="91" t="str">
        <f ca="1">IF($W184="","",IF(OFFSET(L$53,'Intermediate Data'!$W184,0)=-98,"N/A",IF(OFFSET(L$53,'Intermediate Data'!$W184,0)=-99,"N/A",OFFSET(L$53,'Intermediate Data'!$W184,0))))</f>
        <v/>
      </c>
      <c r="AI184" s="91" t="str">
        <f ca="1">IF($W184="","",IF(OFFSET(M$53,'Intermediate Data'!$W184,0)=-98,"N/A",IF(OFFSET(M$53,'Intermediate Data'!$W184,0)=-99,"N/A",OFFSET(M$53,'Intermediate Data'!$W184,0))))</f>
        <v/>
      </c>
      <c r="AJ184" s="91" t="str">
        <f ca="1">IF($W184="","",IF(OFFSET(N$53,'Intermediate Data'!$W184,0)=-98,"N/A",IF(OFFSET(N$53,'Intermediate Data'!$W184,0)=-99,"N/A",OFFSET(N$53,'Intermediate Data'!$W184,0))))</f>
        <v/>
      </c>
      <c r="AK184" s="91" t="str">
        <f ca="1">IF($W184="","",IF(OFFSET(O$53,'Intermediate Data'!$W184,0)=-98,"N/A",IF(OFFSET(O$53,'Intermediate Data'!$W184,0)=-99,"N/A",OFFSET(O$53,'Intermediate Data'!$W184,0))))</f>
        <v/>
      </c>
      <c r="AL184" s="91" t="str">
        <f ca="1">IF($W184="","",IF(OFFSET(P$53,'Intermediate Data'!$W184,0)=-98,"N/A",IF(OFFSET(P$53,'Intermediate Data'!$W184,0)=-99,"N/A",OFFSET(P$53,'Intermediate Data'!$W184,0))))</f>
        <v/>
      </c>
      <c r="AM184" s="91" t="str">
        <f ca="1">IF($W184="","",IF(OFFSET(Q$53,'Intermediate Data'!$W184,0)=-98,"N/A",IF(OFFSET(Q$53,'Intermediate Data'!$W184,0)=-99,"N/A",OFFSET(Q$53,'Intermediate Data'!$W184,0))))</f>
        <v/>
      </c>
      <c r="AN184" s="91" t="str">
        <f ca="1">IF($W184="","",IF(OFFSET(R$53,'Intermediate Data'!$W184,0)=-98,"Not published",IF(OFFSET(R$53,'Intermediate Data'!$W184,0)=-99,"No spec",OFFSET(R$53,'Intermediate Data'!$W184,0))))</f>
        <v/>
      </c>
      <c r="AO184" s="91" t="str">
        <f ca="1">IF($W184="","",IF(OFFSET(S$53,'Intermediate Data'!$W184,0)=-98,"Unknown",IF(OFFSET(S$53,'Intermediate Data'!$W184,0)=-99,"No spec",OFFSET(S$53,'Intermediate Data'!$W184,0))))</f>
        <v/>
      </c>
      <c r="AR184" s="113" t="str">
        <f>IF(AND(DATA!$F135='Intermediate Data'!$AV$46,DATA!$E135="Tier 1"),IF(OR($AU$47=0,$AU$46=1),DATA!A135,IF(AND($AU$47=1,INDEX('Intermediate Data'!$AV$25:$AV$42,MATCH(DATA!$B135,'Intermediate Data'!$AU$25:$AU$42,0))=TRUE),DATA!A135,"")),"")</f>
        <v/>
      </c>
      <c r="AS184" s="113" t="str">
        <f>IF($AR184="","",DATA!B135)</f>
        <v/>
      </c>
      <c r="AT184" s="113" t="str">
        <f>IF(OR($AR184="",DATA!BF135=""),"",DATA!BF135)</f>
        <v/>
      </c>
      <c r="AU184" s="113" t="str">
        <f>IF(OR($AR184="",DATA!BH135=""),"",DATA!BH135)</f>
        <v/>
      </c>
      <c r="AV184" s="113" t="str">
        <f>IF(OR($AR184="",DATA!BI135=""),"",DATA!BI135)</f>
        <v/>
      </c>
      <c r="AW184" s="113" t="str">
        <f>IF(OR($AR184="",DATA!BJ135=""),"",DATA!BJ135)</f>
        <v/>
      </c>
      <c r="AX184" s="113" t="str">
        <f>IF(OR($AR184="",DATA!BK135=""),"",DATA!BK135)</f>
        <v/>
      </c>
      <c r="AY184" s="113" t="str">
        <f>IF($AR184="","",DATA!BO135)</f>
        <v/>
      </c>
      <c r="AZ184" s="113" t="str">
        <f>IF($AR184="","",DATA!BP135)</f>
        <v/>
      </c>
      <c r="BA184" s="113" t="str">
        <f>IF($AR184="","",DATA!BQ135)</f>
        <v/>
      </c>
      <c r="BB184" s="113" t="str">
        <f>IF($AR184="","",DATA!BR135)</f>
        <v/>
      </c>
      <c r="BC184" s="113" t="str">
        <f>IF($AR184="","",DATA!BS135)</f>
        <v/>
      </c>
      <c r="BD184" s="113" t="str">
        <f>IF($AR184="","",DATA!BE135)</f>
        <v/>
      </c>
      <c r="BE184" s="113" t="str">
        <f>IF($AR184="","",DATA!CD135)</f>
        <v/>
      </c>
      <c r="BF184" s="113" t="str">
        <f>IF($AR184="","",DATA!CF135)</f>
        <v/>
      </c>
      <c r="BG184" s="113" t="str">
        <f>IF($AR184="","",DATA!CG135)</f>
        <v/>
      </c>
      <c r="BH184" s="113" t="str">
        <f>IF($AR184="","",DATA!CI135)</f>
        <v/>
      </c>
      <c r="BI184" s="113" t="str">
        <f>IF($AR184="","",DATA!CK135)</f>
        <v/>
      </c>
      <c r="BJ184" s="179" t="str">
        <f>IF($AR184="","",DATA!CL135)</f>
        <v/>
      </c>
      <c r="BK184" s="179" t="str">
        <f>IF($AR184="","",DATA!CN135)</f>
        <v/>
      </c>
      <c r="BL184" s="114" t="str">
        <f t="shared" si="39"/>
        <v/>
      </c>
      <c r="BM184" s="91" t="str">
        <f t="shared" ca="1" si="30"/>
        <v/>
      </c>
      <c r="BN184" s="100" t="str">
        <f t="shared" si="40"/>
        <v/>
      </c>
      <c r="BO184" s="91" t="str">
        <f t="shared" ca="1" si="41"/>
        <v/>
      </c>
      <c r="BP184" s="91" t="str">
        <f t="shared" ca="1" si="42"/>
        <v/>
      </c>
      <c r="BR184" s="91" t="str">
        <f ca="1">IF($BP184="","",IF(OFFSET(AS$53,'Intermediate Data'!$BP184,0)=-98,"Unknown",IF(OFFSET(AS$53,'Intermediate Data'!$BP184,0)=-99,"N/A",OFFSET(AS$53,'Intermediate Data'!$BP184,0))))</f>
        <v/>
      </c>
      <c r="BS184" s="91" t="str">
        <f ca="1">IF($BP184="","",IF(OFFSET(AT$53,'Intermediate Data'!$BP184,0)=-98,"Not collected",IF(OFFSET(AT$53,'Intermediate Data'!$BP184,0)=-99,"N/A",OFFSET(AT$53,'Intermediate Data'!$BP184,0))))</f>
        <v/>
      </c>
      <c r="BT184" s="91" t="str">
        <f ca="1">IF($BP184="","",IF(OFFSET(AU$53,'Intermediate Data'!$BP184,0)=-98,"Unknown",IF(OFFSET(AU$53,'Intermediate Data'!$BP184,0)=-99,"N/A",OFFSET(AU$53,'Intermediate Data'!$BP184,0))))</f>
        <v/>
      </c>
      <c r="BU184" s="127" t="str">
        <f ca="1">IF($BP184="","",IF(OFFSET(AV$53,'Intermediate Data'!$BP184,0)=-98,"Unknown",IF(OFFSET(AV$53,'Intermediate Data'!$BP184,0)=-99,"No spec",OFFSET(AV$53,'Intermediate Data'!$BP184,0))))</f>
        <v/>
      </c>
      <c r="BV184" s="127" t="str">
        <f ca="1">IF($BP184="","",IF(OFFSET(AW$53,'Intermediate Data'!$BP184,0)=-98,"Unknown",IF(OFFSET(AW$53,'Intermediate Data'!$BP184,0)=-99,"N/A",OFFSET(AW$53,'Intermediate Data'!$BP184,0))))</f>
        <v/>
      </c>
      <c r="BW184" s="91" t="str">
        <f ca="1">IF($BP184="","",IF(OFFSET(AX$53,'Intermediate Data'!$BP184,0)=-98,"Unknown",IF(OFFSET(AX$53,'Intermediate Data'!$BP184,0)=-99,"N/A",OFFSET(AX$53,'Intermediate Data'!$BP184,0))))</f>
        <v/>
      </c>
      <c r="BX184" s="91" t="str">
        <f ca="1">IF($BP184="","",IF(OFFSET(AY$53,'Intermediate Data'!$BP184,$AU$48)=-98,"Unknown",IF(OFFSET(AY$53,'Intermediate Data'!$BP184,$AU$48)=-99,"N/A",OFFSET(AY$53,'Intermediate Data'!$BP184,$AU$48))))</f>
        <v/>
      </c>
      <c r="BY184" s="91" t="str">
        <f ca="1">IF($BP184="","",IF(OFFSET(BD$53,'Intermediate Data'!$BP184,0)=-98,"Not published",IF(OFFSET(BD$53,'Intermediate Data'!$BP184,0)=-99,"No spec",OFFSET(BD$53,'Intermediate Data'!$BP184,0))))</f>
        <v/>
      </c>
      <c r="BZ184" s="115" t="str">
        <f ca="1">IF($BP184="","",IF(OFFSET(BE$53,'Intermediate Data'!$BP184,0)=-98,"Unknown",IF(OFFSET(BE$53,'Intermediate Data'!$BP184,0)=-99,"N/A",OFFSET(BE$53,'Intermediate Data'!$BP184,0))))</f>
        <v/>
      </c>
      <c r="CA184" s="115" t="str">
        <f ca="1">IF($BP184="","",IF(OFFSET(BF$53,'Intermediate Data'!$BP184,0)=-98,"Unknown",IF(OFFSET(BF$53,'Intermediate Data'!$BP184,0)=-99,"N/A",OFFSET(BF$53,'Intermediate Data'!$BP184,0))))</f>
        <v/>
      </c>
      <c r="CB184" s="115" t="str">
        <f ca="1">IF($BP184="","",IF(OFFSET(BG$53,'Intermediate Data'!$BP184,0)=-98,"Unknown",IF(OFFSET(BG$53,'Intermediate Data'!$BP184,0)=-99,"N/A",OFFSET(BG$53,'Intermediate Data'!$BP184,0))))</f>
        <v/>
      </c>
      <c r="CC184" s="115" t="str">
        <f ca="1">IF($BP184="","",IF(OFFSET(BH$53,'Intermediate Data'!$BP184,0)=-98,"Unknown",IF(OFFSET(BH$53,'Intermediate Data'!$BP184,0)=-99,"N/A",OFFSET(BH$53,'Intermediate Data'!$BP184,0))))</f>
        <v/>
      </c>
      <c r="CD184" s="115" t="str">
        <f ca="1">IF($BP184="","",IF(OFFSET(BI$53,'Intermediate Data'!$BP184,0)=-98,"Unknown",IF(OFFSET(BI$53,'Intermediate Data'!$BP184,0)=-99,"N/A",OFFSET(BI$53,'Intermediate Data'!$BP184,0))))</f>
        <v/>
      </c>
      <c r="CE184" s="115" t="str">
        <f ca="1">IF($BP184="","",IF(OFFSET(BJ$53,'Intermediate Data'!$BP184,0)=-98,"Unknown",IF(OFFSET(BJ$53,'Intermediate Data'!$BP184,0)=-99,"N/A",OFFSET(BJ$53,'Intermediate Data'!$BP184,0))))</f>
        <v/>
      </c>
      <c r="CF184" s="115" t="str">
        <f ca="1">IF($BP184="","",IF(OFFSET(BK$53,'Intermediate Data'!$BP184,0)=-98,"Unknown",IF(OFFSET(BK$53,'Intermediate Data'!$BP184,0)=-99,"N/A",OFFSET(BK$53,'Intermediate Data'!$BP184,0))))</f>
        <v/>
      </c>
      <c r="CG184" s="115" t="str">
        <f ca="1">IF($BP184="","",IF(OFFSET(BL$53,'Intermediate Data'!$BP184,0)=-98,"Unknown",IF(OFFSET(BL$53,'Intermediate Data'!$BP184,0)=-99,"N/A",OFFSET(BL$53,'Intermediate Data'!$BP184,0))))</f>
        <v/>
      </c>
    </row>
    <row r="185" spans="1:85" x14ac:dyDescent="0.2">
      <c r="A185" s="91">
        <f>IF(DATA!F136='Intermediate Data'!$E$46,IF(OR($E$47=$C$27,$E$46=$B$4),DATA!A136,IF($G$47=DATA!D136,DATA!A136,"")),"")</f>
        <v>132</v>
      </c>
      <c r="B185" s="91">
        <f>IF($A185="","",DATA!CS136)</f>
        <v>56</v>
      </c>
      <c r="C185" s="91" t="str">
        <f>IF($A185="","",DATA!B136)</f>
        <v>Pond pump</v>
      </c>
      <c r="D185" s="91">
        <f ca="1">IF($A185="","",OFFSET(DATA!$G136,0,($D$48*5)))</f>
        <v>-99</v>
      </c>
      <c r="E185" s="91">
        <f ca="1">IF($A185="","",OFFSET(DATA!$G136,0,($D$48*5)+1))</f>
        <v>6.7916924928752453E-2</v>
      </c>
      <c r="F185" s="91">
        <f ca="1">IF($A185="","",OFFSET(DATA!$G136,0,($D$48*5)+2))</f>
        <v>-99</v>
      </c>
      <c r="G185" s="91">
        <f ca="1">IF($A185="","",OFFSET(DATA!$G136,0,($D$48*5)+3))</f>
        <v>8.9089064933867201E-2</v>
      </c>
      <c r="H185" s="91">
        <f ca="1">IF($A185="","",OFFSET(DATA!$G136,0,($D$48*5)+4))</f>
        <v>-99</v>
      </c>
      <c r="I185" s="91">
        <f t="shared" ca="1" si="31"/>
        <v>8.9089064933867201E-2</v>
      </c>
      <c r="J185" s="91" t="str">
        <f t="shared" ca="1" si="32"/>
        <v>RASS</v>
      </c>
      <c r="K185" s="91">
        <f ca="1">IF($A185="","",OFFSET(DATA!$AF136,0,($D$48*5)))</f>
        <v>-99</v>
      </c>
      <c r="L185" s="91">
        <f ca="1">IF($A185="","",OFFSET(DATA!$AF136,0,($D$48*5)+1))</f>
        <v>7.7998270741605993E-2</v>
      </c>
      <c r="M185" s="91">
        <f ca="1">IF($A185="","",OFFSET(DATA!$AF136,0,($D$48*5)+2))</f>
        <v>-99</v>
      </c>
      <c r="N185" s="91">
        <f ca="1">IF($A185="","",OFFSET(DATA!$AF136,0,($D$48*5)+3))</f>
        <v>0.10189298936826235</v>
      </c>
      <c r="O185" s="91">
        <f ca="1">IF($A185="","",OFFSET(DATA!$AF136,0,($D$48*5)+4))</f>
        <v>-99</v>
      </c>
      <c r="P185" s="91">
        <f t="shared" ca="1" si="33"/>
        <v>0.10189298936826235</v>
      </c>
      <c r="Q185" s="91" t="str">
        <f t="shared" ca="1" si="34"/>
        <v>RASS</v>
      </c>
      <c r="R185" s="91">
        <f>IF($A185="","",DATA!BE136)</f>
        <v>-99</v>
      </c>
      <c r="S185" s="91">
        <f>IF($A185="","",DATA!BI136)</f>
        <v>-99</v>
      </c>
      <c r="T185" s="91">
        <f t="shared" ca="1" si="35"/>
        <v>8.9089064933867201E-2</v>
      </c>
      <c r="U185" s="100">
        <f t="shared" ca="1" si="36"/>
        <v>8.4143326647016264E-2</v>
      </c>
      <c r="V185" s="113" t="str">
        <f t="shared" ca="1" si="37"/>
        <v/>
      </c>
      <c r="W185" s="91" t="str">
        <f t="shared" ca="1" si="38"/>
        <v/>
      </c>
      <c r="Y185" s="91" t="str">
        <f ca="1">IF($W185="","",IF(OFFSET(C$53,'Intermediate Data'!$W185,0)=-98,"Unknown",IF(OFFSET(C$53,'Intermediate Data'!$W185,0)=-99,"N/A",OFFSET(C$53,'Intermediate Data'!$W185,0))))</f>
        <v/>
      </c>
      <c r="Z185" s="91" t="str">
        <f ca="1">IF($W185="","",IF(OFFSET(D$53,'Intermediate Data'!$W185,0)=-98,"N/A",IF(OFFSET(D$53,'Intermediate Data'!$W185,0)=-99,"N/A",OFFSET(D$53,'Intermediate Data'!$W185,0))))</f>
        <v/>
      </c>
      <c r="AA185" s="91" t="str">
        <f ca="1">IF($W185="","",IF(OFFSET(E$53,'Intermediate Data'!$W185,0)=-98,"N/A",IF(OFFSET(E$53,'Intermediate Data'!$W185,0)=-99,"N/A",OFFSET(E$53,'Intermediate Data'!$W185,0))))</f>
        <v/>
      </c>
      <c r="AB185" s="91" t="str">
        <f ca="1">IF($W185="","",IF(OFFSET(F$53,'Intermediate Data'!$W185,0)=-98,"N/A",IF(OFFSET(F$53,'Intermediate Data'!$W185,0)=-99,"N/A",OFFSET(F$53,'Intermediate Data'!$W185,0))))</f>
        <v/>
      </c>
      <c r="AC185" s="91" t="str">
        <f ca="1">IF($W185="","",IF(OFFSET(G$53,'Intermediate Data'!$W185,0)=-98,"N/A",IF(OFFSET(G$53,'Intermediate Data'!$W185,0)=-99,"N/A",OFFSET(G$53,'Intermediate Data'!$W185,0))))</f>
        <v/>
      </c>
      <c r="AD185" s="91" t="str">
        <f ca="1">IF($W185="","",IF(OFFSET(H$53,'Intermediate Data'!$W185,0)=-98,"N/A",IF(OFFSET(H$53,'Intermediate Data'!$W185,0)=-99,"N/A",OFFSET(H$53,'Intermediate Data'!$W185,0))))</f>
        <v/>
      </c>
      <c r="AE185" s="91" t="str">
        <f ca="1">IF($W185="","",IF(OFFSET(I$53,'Intermediate Data'!$W185,0)=-98,"N/A",IF(OFFSET(I$53,'Intermediate Data'!$W185,0)=-99,"N/A",OFFSET(I$53,'Intermediate Data'!$W185,0))))</f>
        <v/>
      </c>
      <c r="AF185" s="91" t="str">
        <f ca="1">IF($W185="","",IF(OFFSET(J$53,'Intermediate Data'!$W185,0)=-98,"N/A",IF(OFFSET(J$53,'Intermediate Data'!$W185,0)=-99,"N/A",OFFSET(J$53,'Intermediate Data'!$W185,0))))</f>
        <v/>
      </c>
      <c r="AG185" s="91" t="str">
        <f ca="1">IF($W185="","",IF(OFFSET(K$53,'Intermediate Data'!$W185,0)=-98,"N/A",IF(OFFSET(K$53,'Intermediate Data'!$W185,0)=-99,"N/A",OFFSET(K$53,'Intermediate Data'!$W185,0))))</f>
        <v/>
      </c>
      <c r="AH185" s="91" t="str">
        <f ca="1">IF($W185="","",IF(OFFSET(L$53,'Intermediate Data'!$W185,0)=-98,"N/A",IF(OFFSET(L$53,'Intermediate Data'!$W185,0)=-99,"N/A",OFFSET(L$53,'Intermediate Data'!$W185,0))))</f>
        <v/>
      </c>
      <c r="AI185" s="91" t="str">
        <f ca="1">IF($W185="","",IF(OFFSET(M$53,'Intermediate Data'!$W185,0)=-98,"N/A",IF(OFFSET(M$53,'Intermediate Data'!$W185,0)=-99,"N/A",OFFSET(M$53,'Intermediate Data'!$W185,0))))</f>
        <v/>
      </c>
      <c r="AJ185" s="91" t="str">
        <f ca="1">IF($W185="","",IF(OFFSET(N$53,'Intermediate Data'!$W185,0)=-98,"N/A",IF(OFFSET(N$53,'Intermediate Data'!$W185,0)=-99,"N/A",OFFSET(N$53,'Intermediate Data'!$W185,0))))</f>
        <v/>
      </c>
      <c r="AK185" s="91" t="str">
        <f ca="1">IF($W185="","",IF(OFFSET(O$53,'Intermediate Data'!$W185,0)=-98,"N/A",IF(OFFSET(O$53,'Intermediate Data'!$W185,0)=-99,"N/A",OFFSET(O$53,'Intermediate Data'!$W185,0))))</f>
        <v/>
      </c>
      <c r="AL185" s="91" t="str">
        <f ca="1">IF($W185="","",IF(OFFSET(P$53,'Intermediate Data'!$W185,0)=-98,"N/A",IF(OFFSET(P$53,'Intermediate Data'!$W185,0)=-99,"N/A",OFFSET(P$53,'Intermediate Data'!$W185,0))))</f>
        <v/>
      </c>
      <c r="AM185" s="91" t="str">
        <f ca="1">IF($W185="","",IF(OFFSET(Q$53,'Intermediate Data'!$W185,0)=-98,"N/A",IF(OFFSET(Q$53,'Intermediate Data'!$W185,0)=-99,"N/A",OFFSET(Q$53,'Intermediate Data'!$W185,0))))</f>
        <v/>
      </c>
      <c r="AN185" s="91" t="str">
        <f ca="1">IF($W185="","",IF(OFFSET(R$53,'Intermediate Data'!$W185,0)=-98,"Not published",IF(OFFSET(R$53,'Intermediate Data'!$W185,0)=-99,"No spec",OFFSET(R$53,'Intermediate Data'!$W185,0))))</f>
        <v/>
      </c>
      <c r="AO185" s="91" t="str">
        <f ca="1">IF($W185="","",IF(OFFSET(S$53,'Intermediate Data'!$W185,0)=-98,"Unknown",IF(OFFSET(S$53,'Intermediate Data'!$W185,0)=-99,"No spec",OFFSET(S$53,'Intermediate Data'!$W185,0))))</f>
        <v/>
      </c>
      <c r="AR185" s="113" t="str">
        <f>IF(AND(DATA!$F136='Intermediate Data'!$AV$46,DATA!$E136="Tier 1"),IF(OR($AU$47=0,$AU$46=1),DATA!A136,IF(AND($AU$47=1,INDEX('Intermediate Data'!$AV$25:$AV$42,MATCH(DATA!$B136,'Intermediate Data'!$AU$25:$AU$42,0))=TRUE),DATA!A136,"")),"")</f>
        <v/>
      </c>
      <c r="AS185" s="113" t="str">
        <f>IF($AR185="","",DATA!B136)</f>
        <v/>
      </c>
      <c r="AT185" s="113" t="str">
        <f>IF(OR($AR185="",DATA!BF136=""),"",DATA!BF136)</f>
        <v/>
      </c>
      <c r="AU185" s="113" t="str">
        <f>IF(OR($AR185="",DATA!BH136=""),"",DATA!BH136)</f>
        <v/>
      </c>
      <c r="AV185" s="113" t="str">
        <f>IF(OR($AR185="",DATA!BI136=""),"",DATA!BI136)</f>
        <v/>
      </c>
      <c r="AW185" s="113" t="str">
        <f>IF(OR($AR185="",DATA!BJ136=""),"",DATA!BJ136)</f>
        <v/>
      </c>
      <c r="AX185" s="113" t="str">
        <f>IF(OR($AR185="",DATA!BK136=""),"",DATA!BK136)</f>
        <v/>
      </c>
      <c r="AY185" s="113" t="str">
        <f>IF($AR185="","",DATA!BO136)</f>
        <v/>
      </c>
      <c r="AZ185" s="113" t="str">
        <f>IF($AR185="","",DATA!BP136)</f>
        <v/>
      </c>
      <c r="BA185" s="113" t="str">
        <f>IF($AR185="","",DATA!BQ136)</f>
        <v/>
      </c>
      <c r="BB185" s="113" t="str">
        <f>IF($AR185="","",DATA!BR136)</f>
        <v/>
      </c>
      <c r="BC185" s="113" t="str">
        <f>IF($AR185="","",DATA!BS136)</f>
        <v/>
      </c>
      <c r="BD185" s="113" t="str">
        <f>IF($AR185="","",DATA!BE136)</f>
        <v/>
      </c>
      <c r="BE185" s="113" t="str">
        <f>IF($AR185="","",DATA!CD136)</f>
        <v/>
      </c>
      <c r="BF185" s="113" t="str">
        <f>IF($AR185="","",DATA!CF136)</f>
        <v/>
      </c>
      <c r="BG185" s="113" t="str">
        <f>IF($AR185="","",DATA!CG136)</f>
        <v/>
      </c>
      <c r="BH185" s="113" t="str">
        <f>IF($AR185="","",DATA!CI136)</f>
        <v/>
      </c>
      <c r="BI185" s="113" t="str">
        <f>IF($AR185="","",DATA!CK136)</f>
        <v/>
      </c>
      <c r="BJ185" s="179" t="str">
        <f>IF($AR185="","",DATA!CL136)</f>
        <v/>
      </c>
      <c r="BK185" s="179" t="str">
        <f>IF($AR185="","",DATA!CN136)</f>
        <v/>
      </c>
      <c r="BL185" s="114" t="str">
        <f t="shared" si="39"/>
        <v/>
      </c>
      <c r="BM185" s="91" t="str">
        <f t="shared" ca="1" si="30"/>
        <v/>
      </c>
      <c r="BN185" s="100" t="str">
        <f t="shared" si="40"/>
        <v/>
      </c>
      <c r="BO185" s="91" t="str">
        <f t="shared" ca="1" si="41"/>
        <v/>
      </c>
      <c r="BP185" s="91" t="str">
        <f t="shared" ca="1" si="42"/>
        <v/>
      </c>
      <c r="BR185" s="91" t="str">
        <f ca="1">IF($BP185="","",IF(OFFSET(AS$53,'Intermediate Data'!$BP185,0)=-98,"Unknown",IF(OFFSET(AS$53,'Intermediate Data'!$BP185,0)=-99,"N/A",OFFSET(AS$53,'Intermediate Data'!$BP185,0))))</f>
        <v/>
      </c>
      <c r="BS185" s="91" t="str">
        <f ca="1">IF($BP185="","",IF(OFFSET(AT$53,'Intermediate Data'!$BP185,0)=-98,"Not collected",IF(OFFSET(AT$53,'Intermediate Data'!$BP185,0)=-99,"N/A",OFFSET(AT$53,'Intermediate Data'!$BP185,0))))</f>
        <v/>
      </c>
      <c r="BT185" s="91" t="str">
        <f ca="1">IF($BP185="","",IF(OFFSET(AU$53,'Intermediate Data'!$BP185,0)=-98,"Unknown",IF(OFFSET(AU$53,'Intermediate Data'!$BP185,0)=-99,"N/A",OFFSET(AU$53,'Intermediate Data'!$BP185,0))))</f>
        <v/>
      </c>
      <c r="BU185" s="127" t="str">
        <f ca="1">IF($BP185="","",IF(OFFSET(AV$53,'Intermediate Data'!$BP185,0)=-98,"Unknown",IF(OFFSET(AV$53,'Intermediate Data'!$BP185,0)=-99,"No spec",OFFSET(AV$53,'Intermediate Data'!$BP185,0))))</f>
        <v/>
      </c>
      <c r="BV185" s="127" t="str">
        <f ca="1">IF($BP185="","",IF(OFFSET(AW$53,'Intermediate Data'!$BP185,0)=-98,"Unknown",IF(OFFSET(AW$53,'Intermediate Data'!$BP185,0)=-99,"N/A",OFFSET(AW$53,'Intermediate Data'!$BP185,0))))</f>
        <v/>
      </c>
      <c r="BW185" s="91" t="str">
        <f ca="1">IF($BP185="","",IF(OFFSET(AX$53,'Intermediate Data'!$BP185,0)=-98,"Unknown",IF(OFFSET(AX$53,'Intermediate Data'!$BP185,0)=-99,"N/A",OFFSET(AX$53,'Intermediate Data'!$BP185,0))))</f>
        <v/>
      </c>
      <c r="BX185" s="91" t="str">
        <f ca="1">IF($BP185="","",IF(OFFSET(AY$53,'Intermediate Data'!$BP185,$AU$48)=-98,"Unknown",IF(OFFSET(AY$53,'Intermediate Data'!$BP185,$AU$48)=-99,"N/A",OFFSET(AY$53,'Intermediate Data'!$BP185,$AU$48))))</f>
        <v/>
      </c>
      <c r="BY185" s="91" t="str">
        <f ca="1">IF($BP185="","",IF(OFFSET(BD$53,'Intermediate Data'!$BP185,0)=-98,"Not published",IF(OFFSET(BD$53,'Intermediate Data'!$BP185,0)=-99,"No spec",OFFSET(BD$53,'Intermediate Data'!$BP185,0))))</f>
        <v/>
      </c>
      <c r="BZ185" s="115" t="str">
        <f ca="1">IF($BP185="","",IF(OFFSET(BE$53,'Intermediate Data'!$BP185,0)=-98,"Unknown",IF(OFFSET(BE$53,'Intermediate Data'!$BP185,0)=-99,"N/A",OFFSET(BE$53,'Intermediate Data'!$BP185,0))))</f>
        <v/>
      </c>
      <c r="CA185" s="115" t="str">
        <f ca="1">IF($BP185="","",IF(OFFSET(BF$53,'Intermediate Data'!$BP185,0)=-98,"Unknown",IF(OFFSET(BF$53,'Intermediate Data'!$BP185,0)=-99,"N/A",OFFSET(BF$53,'Intermediate Data'!$BP185,0))))</f>
        <v/>
      </c>
      <c r="CB185" s="115" t="str">
        <f ca="1">IF($BP185="","",IF(OFFSET(BG$53,'Intermediate Data'!$BP185,0)=-98,"Unknown",IF(OFFSET(BG$53,'Intermediate Data'!$BP185,0)=-99,"N/A",OFFSET(BG$53,'Intermediate Data'!$BP185,0))))</f>
        <v/>
      </c>
      <c r="CC185" s="115" t="str">
        <f ca="1">IF($BP185="","",IF(OFFSET(BH$53,'Intermediate Data'!$BP185,0)=-98,"Unknown",IF(OFFSET(BH$53,'Intermediate Data'!$BP185,0)=-99,"N/A",OFFSET(BH$53,'Intermediate Data'!$BP185,0))))</f>
        <v/>
      </c>
      <c r="CD185" s="115" t="str">
        <f ca="1">IF($BP185="","",IF(OFFSET(BI$53,'Intermediate Data'!$BP185,0)=-98,"Unknown",IF(OFFSET(BI$53,'Intermediate Data'!$BP185,0)=-99,"N/A",OFFSET(BI$53,'Intermediate Data'!$BP185,0))))</f>
        <v/>
      </c>
      <c r="CE185" s="115" t="str">
        <f ca="1">IF($BP185="","",IF(OFFSET(BJ$53,'Intermediate Data'!$BP185,0)=-98,"Unknown",IF(OFFSET(BJ$53,'Intermediate Data'!$BP185,0)=-99,"N/A",OFFSET(BJ$53,'Intermediate Data'!$BP185,0))))</f>
        <v/>
      </c>
      <c r="CF185" s="115" t="str">
        <f ca="1">IF($BP185="","",IF(OFFSET(BK$53,'Intermediate Data'!$BP185,0)=-98,"Unknown",IF(OFFSET(BK$53,'Intermediate Data'!$BP185,0)=-99,"N/A",OFFSET(BK$53,'Intermediate Data'!$BP185,0))))</f>
        <v/>
      </c>
      <c r="CG185" s="115" t="str">
        <f ca="1">IF($BP185="","",IF(OFFSET(BL$53,'Intermediate Data'!$BP185,0)=-98,"Unknown",IF(OFFSET(BL$53,'Intermediate Data'!$BP185,0)=-99,"N/A",OFFSET(BL$53,'Intermediate Data'!$BP185,0))))</f>
        <v/>
      </c>
    </row>
    <row r="186" spans="1:85" x14ac:dyDescent="0.2">
      <c r="A186" s="91" t="str">
        <f>IF(DATA!F137='Intermediate Data'!$E$46,IF(OR($E$47=$C$27,$E$46=$B$4),DATA!A137,IF($G$47=DATA!D137,DATA!A137,"")),"")</f>
        <v/>
      </c>
      <c r="B186" s="91" t="str">
        <f>IF($A186="","",DATA!CS137)</f>
        <v/>
      </c>
      <c r="C186" s="91" t="str">
        <f>IF($A186="","",DATA!B137)</f>
        <v/>
      </c>
      <c r="D186" s="91" t="str">
        <f ca="1">IF($A186="","",OFFSET(DATA!$G137,0,($D$48*5)))</f>
        <v/>
      </c>
      <c r="E186" s="91" t="str">
        <f ca="1">IF($A186="","",OFFSET(DATA!$G137,0,($D$48*5)+1))</f>
        <v/>
      </c>
      <c r="F186" s="91" t="str">
        <f ca="1">IF($A186="","",OFFSET(DATA!$G137,0,($D$48*5)+2))</f>
        <v/>
      </c>
      <c r="G186" s="91" t="str">
        <f ca="1">IF($A186="","",OFFSET(DATA!$G137,0,($D$48*5)+3))</f>
        <v/>
      </c>
      <c r="H186" s="91" t="str">
        <f ca="1">IF($A186="","",OFFSET(DATA!$G137,0,($D$48*5)+4))</f>
        <v/>
      </c>
      <c r="I186" s="91" t="str">
        <f t="shared" si="31"/>
        <v/>
      </c>
      <c r="J186" s="91" t="str">
        <f t="shared" si="32"/>
        <v/>
      </c>
      <c r="K186" s="91" t="str">
        <f ca="1">IF($A186="","",OFFSET(DATA!$AF137,0,($D$48*5)))</f>
        <v/>
      </c>
      <c r="L186" s="91" t="str">
        <f ca="1">IF($A186="","",OFFSET(DATA!$AF137,0,($D$48*5)+1))</f>
        <v/>
      </c>
      <c r="M186" s="91" t="str">
        <f ca="1">IF($A186="","",OFFSET(DATA!$AF137,0,($D$48*5)+2))</f>
        <v/>
      </c>
      <c r="N186" s="91" t="str">
        <f ca="1">IF($A186="","",OFFSET(DATA!$AF137,0,($D$48*5)+3))</f>
        <v/>
      </c>
      <c r="O186" s="91" t="str">
        <f ca="1">IF($A186="","",OFFSET(DATA!$AF137,0,($D$48*5)+4))</f>
        <v/>
      </c>
      <c r="P186" s="91" t="str">
        <f t="shared" si="33"/>
        <v/>
      </c>
      <c r="Q186" s="91" t="str">
        <f t="shared" si="34"/>
        <v/>
      </c>
      <c r="R186" s="91" t="str">
        <f>IF($A186="","",DATA!BE137)</f>
        <v/>
      </c>
      <c r="S186" s="91" t="str">
        <f>IF($A186="","",DATA!BI137)</f>
        <v/>
      </c>
      <c r="T186" s="91" t="str">
        <f t="shared" ca="1" si="35"/>
        <v/>
      </c>
      <c r="U186" s="100" t="str">
        <f t="shared" si="36"/>
        <v/>
      </c>
      <c r="V186" s="113" t="str">
        <f t="shared" ca="1" si="37"/>
        <v/>
      </c>
      <c r="W186" s="91" t="str">
        <f t="shared" ca="1" si="38"/>
        <v/>
      </c>
      <c r="Y186" s="91" t="str">
        <f ca="1">IF($W186="","",IF(OFFSET(C$53,'Intermediate Data'!$W186,0)=-98,"Unknown",IF(OFFSET(C$53,'Intermediate Data'!$W186,0)=-99,"N/A",OFFSET(C$53,'Intermediate Data'!$W186,0))))</f>
        <v/>
      </c>
      <c r="Z186" s="91" t="str">
        <f ca="1">IF($W186="","",IF(OFFSET(D$53,'Intermediate Data'!$W186,0)=-98,"N/A",IF(OFFSET(D$53,'Intermediate Data'!$W186,0)=-99,"N/A",OFFSET(D$53,'Intermediate Data'!$W186,0))))</f>
        <v/>
      </c>
      <c r="AA186" s="91" t="str">
        <f ca="1">IF($W186="","",IF(OFFSET(E$53,'Intermediate Data'!$W186,0)=-98,"N/A",IF(OFFSET(E$53,'Intermediate Data'!$W186,0)=-99,"N/A",OFFSET(E$53,'Intermediate Data'!$W186,0))))</f>
        <v/>
      </c>
      <c r="AB186" s="91" t="str">
        <f ca="1">IF($W186="","",IF(OFFSET(F$53,'Intermediate Data'!$W186,0)=-98,"N/A",IF(OFFSET(F$53,'Intermediate Data'!$W186,0)=-99,"N/A",OFFSET(F$53,'Intermediate Data'!$W186,0))))</f>
        <v/>
      </c>
      <c r="AC186" s="91" t="str">
        <f ca="1">IF($W186="","",IF(OFFSET(G$53,'Intermediate Data'!$W186,0)=-98,"N/A",IF(OFFSET(G$53,'Intermediate Data'!$W186,0)=-99,"N/A",OFFSET(G$53,'Intermediate Data'!$W186,0))))</f>
        <v/>
      </c>
      <c r="AD186" s="91" t="str">
        <f ca="1">IF($W186="","",IF(OFFSET(H$53,'Intermediate Data'!$W186,0)=-98,"N/A",IF(OFFSET(H$53,'Intermediate Data'!$W186,0)=-99,"N/A",OFFSET(H$53,'Intermediate Data'!$W186,0))))</f>
        <v/>
      </c>
      <c r="AE186" s="91" t="str">
        <f ca="1">IF($W186="","",IF(OFFSET(I$53,'Intermediate Data'!$W186,0)=-98,"N/A",IF(OFFSET(I$53,'Intermediate Data'!$W186,0)=-99,"N/A",OFFSET(I$53,'Intermediate Data'!$W186,0))))</f>
        <v/>
      </c>
      <c r="AF186" s="91" t="str">
        <f ca="1">IF($W186="","",IF(OFFSET(J$53,'Intermediate Data'!$W186,0)=-98,"N/A",IF(OFFSET(J$53,'Intermediate Data'!$W186,0)=-99,"N/A",OFFSET(J$53,'Intermediate Data'!$W186,0))))</f>
        <v/>
      </c>
      <c r="AG186" s="91" t="str">
        <f ca="1">IF($W186="","",IF(OFFSET(K$53,'Intermediate Data'!$W186,0)=-98,"N/A",IF(OFFSET(K$53,'Intermediate Data'!$W186,0)=-99,"N/A",OFFSET(K$53,'Intermediate Data'!$W186,0))))</f>
        <v/>
      </c>
      <c r="AH186" s="91" t="str">
        <f ca="1">IF($W186="","",IF(OFFSET(L$53,'Intermediate Data'!$W186,0)=-98,"N/A",IF(OFFSET(L$53,'Intermediate Data'!$W186,0)=-99,"N/A",OFFSET(L$53,'Intermediate Data'!$W186,0))))</f>
        <v/>
      </c>
      <c r="AI186" s="91" t="str">
        <f ca="1">IF($W186="","",IF(OFFSET(M$53,'Intermediate Data'!$W186,0)=-98,"N/A",IF(OFFSET(M$53,'Intermediate Data'!$W186,0)=-99,"N/A",OFFSET(M$53,'Intermediate Data'!$W186,0))))</f>
        <v/>
      </c>
      <c r="AJ186" s="91" t="str">
        <f ca="1">IF($W186="","",IF(OFFSET(N$53,'Intermediate Data'!$W186,0)=-98,"N/A",IF(OFFSET(N$53,'Intermediate Data'!$W186,0)=-99,"N/A",OFFSET(N$53,'Intermediate Data'!$W186,0))))</f>
        <v/>
      </c>
      <c r="AK186" s="91" t="str">
        <f ca="1">IF($W186="","",IF(OFFSET(O$53,'Intermediate Data'!$W186,0)=-98,"N/A",IF(OFFSET(O$53,'Intermediate Data'!$W186,0)=-99,"N/A",OFFSET(O$53,'Intermediate Data'!$W186,0))))</f>
        <v/>
      </c>
      <c r="AL186" s="91" t="str">
        <f ca="1">IF($W186="","",IF(OFFSET(P$53,'Intermediate Data'!$W186,0)=-98,"N/A",IF(OFFSET(P$53,'Intermediate Data'!$W186,0)=-99,"N/A",OFFSET(P$53,'Intermediate Data'!$W186,0))))</f>
        <v/>
      </c>
      <c r="AM186" s="91" t="str">
        <f ca="1">IF($W186="","",IF(OFFSET(Q$53,'Intermediate Data'!$W186,0)=-98,"N/A",IF(OFFSET(Q$53,'Intermediate Data'!$W186,0)=-99,"N/A",OFFSET(Q$53,'Intermediate Data'!$W186,0))))</f>
        <v/>
      </c>
      <c r="AN186" s="91" t="str">
        <f ca="1">IF($W186="","",IF(OFFSET(R$53,'Intermediate Data'!$W186,0)=-98,"Not published",IF(OFFSET(R$53,'Intermediate Data'!$W186,0)=-99,"No spec",OFFSET(R$53,'Intermediate Data'!$W186,0))))</f>
        <v/>
      </c>
      <c r="AO186" s="91" t="str">
        <f ca="1">IF($W186="","",IF(OFFSET(S$53,'Intermediate Data'!$W186,0)=-98,"Unknown",IF(OFFSET(S$53,'Intermediate Data'!$W186,0)=-99,"No spec",OFFSET(S$53,'Intermediate Data'!$W186,0))))</f>
        <v/>
      </c>
      <c r="AR186" s="113" t="str">
        <f>IF(AND(DATA!$F137='Intermediate Data'!$AV$46,DATA!$E137="Tier 1"),IF(OR($AU$47=0,$AU$46=1),DATA!A137,IF(AND($AU$47=1,INDEX('Intermediate Data'!$AV$25:$AV$42,MATCH(DATA!$B137,'Intermediate Data'!$AU$25:$AU$42,0))=TRUE),DATA!A137,"")),"")</f>
        <v/>
      </c>
      <c r="AS186" s="113" t="str">
        <f>IF($AR186="","",DATA!B137)</f>
        <v/>
      </c>
      <c r="AT186" s="113" t="str">
        <f>IF(OR($AR186="",DATA!BF137=""),"",DATA!BF137)</f>
        <v/>
      </c>
      <c r="AU186" s="113" t="str">
        <f>IF(OR($AR186="",DATA!BH137=""),"",DATA!BH137)</f>
        <v/>
      </c>
      <c r="AV186" s="113" t="str">
        <f>IF(OR($AR186="",DATA!BI137=""),"",DATA!BI137)</f>
        <v/>
      </c>
      <c r="AW186" s="113" t="str">
        <f>IF(OR($AR186="",DATA!BJ137=""),"",DATA!BJ137)</f>
        <v/>
      </c>
      <c r="AX186" s="113" t="str">
        <f>IF(OR($AR186="",DATA!BK137=""),"",DATA!BK137)</f>
        <v/>
      </c>
      <c r="AY186" s="113" t="str">
        <f>IF($AR186="","",DATA!BO137)</f>
        <v/>
      </c>
      <c r="AZ186" s="113" t="str">
        <f>IF($AR186="","",DATA!BP137)</f>
        <v/>
      </c>
      <c r="BA186" s="113" t="str">
        <f>IF($AR186="","",DATA!BQ137)</f>
        <v/>
      </c>
      <c r="BB186" s="113" t="str">
        <f>IF($AR186="","",DATA!BR137)</f>
        <v/>
      </c>
      <c r="BC186" s="113" t="str">
        <f>IF($AR186="","",DATA!BS137)</f>
        <v/>
      </c>
      <c r="BD186" s="113" t="str">
        <f>IF($AR186="","",DATA!BE137)</f>
        <v/>
      </c>
      <c r="BE186" s="113" t="str">
        <f>IF($AR186="","",DATA!CD137)</f>
        <v/>
      </c>
      <c r="BF186" s="113" t="str">
        <f>IF($AR186="","",DATA!CF137)</f>
        <v/>
      </c>
      <c r="BG186" s="113" t="str">
        <f>IF($AR186="","",DATA!CG137)</f>
        <v/>
      </c>
      <c r="BH186" s="113" t="str">
        <f>IF($AR186="","",DATA!CI137)</f>
        <v/>
      </c>
      <c r="BI186" s="113" t="str">
        <f>IF($AR186="","",DATA!CK137)</f>
        <v/>
      </c>
      <c r="BJ186" s="179" t="str">
        <f>IF($AR186="","",DATA!CL137)</f>
        <v/>
      </c>
      <c r="BK186" s="179" t="str">
        <f>IF($AR186="","",DATA!CN137)</f>
        <v/>
      </c>
      <c r="BL186" s="114" t="str">
        <f t="shared" si="39"/>
        <v/>
      </c>
      <c r="BM186" s="91" t="str">
        <f t="shared" ca="1" si="30"/>
        <v/>
      </c>
      <c r="BN186" s="100" t="str">
        <f t="shared" si="40"/>
        <v/>
      </c>
      <c r="BO186" s="91" t="str">
        <f t="shared" ca="1" si="41"/>
        <v/>
      </c>
      <c r="BP186" s="91" t="str">
        <f t="shared" ca="1" si="42"/>
        <v/>
      </c>
      <c r="BR186" s="91" t="str">
        <f ca="1">IF($BP186="","",IF(OFFSET(AS$53,'Intermediate Data'!$BP186,0)=-98,"Unknown",IF(OFFSET(AS$53,'Intermediate Data'!$BP186,0)=-99,"N/A",OFFSET(AS$53,'Intermediate Data'!$BP186,0))))</f>
        <v/>
      </c>
      <c r="BS186" s="91" t="str">
        <f ca="1">IF($BP186="","",IF(OFFSET(AT$53,'Intermediate Data'!$BP186,0)=-98,"Not collected",IF(OFFSET(AT$53,'Intermediate Data'!$BP186,0)=-99,"N/A",OFFSET(AT$53,'Intermediate Data'!$BP186,0))))</f>
        <v/>
      </c>
      <c r="BT186" s="91" t="str">
        <f ca="1">IF($BP186="","",IF(OFFSET(AU$53,'Intermediate Data'!$BP186,0)=-98,"Unknown",IF(OFFSET(AU$53,'Intermediate Data'!$BP186,0)=-99,"N/A",OFFSET(AU$53,'Intermediate Data'!$BP186,0))))</f>
        <v/>
      </c>
      <c r="BU186" s="127" t="str">
        <f ca="1">IF($BP186="","",IF(OFFSET(AV$53,'Intermediate Data'!$BP186,0)=-98,"Unknown",IF(OFFSET(AV$53,'Intermediate Data'!$BP186,0)=-99,"No spec",OFFSET(AV$53,'Intermediate Data'!$BP186,0))))</f>
        <v/>
      </c>
      <c r="BV186" s="127" t="str">
        <f ca="1">IF($BP186="","",IF(OFFSET(AW$53,'Intermediate Data'!$BP186,0)=-98,"Unknown",IF(OFFSET(AW$53,'Intermediate Data'!$BP186,0)=-99,"N/A",OFFSET(AW$53,'Intermediate Data'!$BP186,0))))</f>
        <v/>
      </c>
      <c r="BW186" s="91" t="str">
        <f ca="1">IF($BP186="","",IF(OFFSET(AX$53,'Intermediate Data'!$BP186,0)=-98,"Unknown",IF(OFFSET(AX$53,'Intermediate Data'!$BP186,0)=-99,"N/A",OFFSET(AX$53,'Intermediate Data'!$BP186,0))))</f>
        <v/>
      </c>
      <c r="BX186" s="91" t="str">
        <f ca="1">IF($BP186="","",IF(OFFSET(AY$53,'Intermediate Data'!$BP186,$AU$48)=-98,"Unknown",IF(OFFSET(AY$53,'Intermediate Data'!$BP186,$AU$48)=-99,"N/A",OFFSET(AY$53,'Intermediate Data'!$BP186,$AU$48))))</f>
        <v/>
      </c>
      <c r="BY186" s="91" t="str">
        <f ca="1">IF($BP186="","",IF(OFFSET(BD$53,'Intermediate Data'!$BP186,0)=-98,"Not published",IF(OFFSET(BD$53,'Intermediate Data'!$BP186,0)=-99,"No spec",OFFSET(BD$53,'Intermediate Data'!$BP186,0))))</f>
        <v/>
      </c>
      <c r="BZ186" s="115" t="str">
        <f ca="1">IF($BP186="","",IF(OFFSET(BE$53,'Intermediate Data'!$BP186,0)=-98,"Unknown",IF(OFFSET(BE$53,'Intermediate Data'!$BP186,0)=-99,"N/A",OFFSET(BE$53,'Intermediate Data'!$BP186,0))))</f>
        <v/>
      </c>
      <c r="CA186" s="115" t="str">
        <f ca="1">IF($BP186="","",IF(OFFSET(BF$53,'Intermediate Data'!$BP186,0)=-98,"Unknown",IF(OFFSET(BF$53,'Intermediate Data'!$BP186,0)=-99,"N/A",OFFSET(BF$53,'Intermediate Data'!$BP186,0))))</f>
        <v/>
      </c>
      <c r="CB186" s="115" t="str">
        <f ca="1">IF($BP186="","",IF(OFFSET(BG$53,'Intermediate Data'!$BP186,0)=-98,"Unknown",IF(OFFSET(BG$53,'Intermediate Data'!$BP186,0)=-99,"N/A",OFFSET(BG$53,'Intermediate Data'!$BP186,0))))</f>
        <v/>
      </c>
      <c r="CC186" s="115" t="str">
        <f ca="1">IF($BP186="","",IF(OFFSET(BH$53,'Intermediate Data'!$BP186,0)=-98,"Unknown",IF(OFFSET(BH$53,'Intermediate Data'!$BP186,0)=-99,"N/A",OFFSET(BH$53,'Intermediate Data'!$BP186,0))))</f>
        <v/>
      </c>
      <c r="CD186" s="115" t="str">
        <f ca="1">IF($BP186="","",IF(OFFSET(BI$53,'Intermediate Data'!$BP186,0)=-98,"Unknown",IF(OFFSET(BI$53,'Intermediate Data'!$BP186,0)=-99,"N/A",OFFSET(BI$53,'Intermediate Data'!$BP186,0))))</f>
        <v/>
      </c>
      <c r="CE186" s="115" t="str">
        <f ca="1">IF($BP186="","",IF(OFFSET(BJ$53,'Intermediate Data'!$BP186,0)=-98,"Unknown",IF(OFFSET(BJ$53,'Intermediate Data'!$BP186,0)=-99,"N/A",OFFSET(BJ$53,'Intermediate Data'!$BP186,0))))</f>
        <v/>
      </c>
      <c r="CF186" s="115" t="str">
        <f ca="1">IF($BP186="","",IF(OFFSET(BK$53,'Intermediate Data'!$BP186,0)=-98,"Unknown",IF(OFFSET(BK$53,'Intermediate Data'!$BP186,0)=-99,"N/A",OFFSET(BK$53,'Intermediate Data'!$BP186,0))))</f>
        <v/>
      </c>
      <c r="CG186" s="115" t="str">
        <f ca="1">IF($BP186="","",IF(OFFSET(BL$53,'Intermediate Data'!$BP186,0)=-98,"Unknown",IF(OFFSET(BL$53,'Intermediate Data'!$BP186,0)=-99,"N/A",OFFSET(BL$53,'Intermediate Data'!$BP186,0))))</f>
        <v/>
      </c>
    </row>
    <row r="187" spans="1:85" x14ac:dyDescent="0.2">
      <c r="A187" s="91">
        <f>IF(DATA!F138='Intermediate Data'!$E$46,IF(OR($E$47=$C$27,$E$46=$B$4),DATA!A138,IF($G$47=DATA!D138,DATA!A138,"")),"")</f>
        <v>134</v>
      </c>
      <c r="B187" s="91">
        <f>IF($A187="","",DATA!CS138)</f>
        <v>25</v>
      </c>
      <c r="C187" s="91" t="str">
        <f>IF($A187="","",DATA!B138)</f>
        <v>Sump pump</v>
      </c>
      <c r="D187" s="91">
        <f ca="1">IF($A187="","",OFFSET(DATA!$G138,0,($D$48*5)))</f>
        <v>-99</v>
      </c>
      <c r="E187" s="91">
        <f ca="1">IF($A187="","",OFFSET(DATA!$G138,0,($D$48*5)+1))</f>
        <v>2.7347908079528544E-2</v>
      </c>
      <c r="F187" s="91">
        <f ca="1">IF($A187="","",OFFSET(DATA!$G138,0,($D$48*5)+2))</f>
        <v>-99</v>
      </c>
      <c r="G187" s="91">
        <f ca="1">IF($A187="","",OFFSET(DATA!$G138,0,($D$48*5)+3))</f>
        <v>3.5212495005260962E-2</v>
      </c>
      <c r="H187" s="91">
        <f ca="1">IF($A187="","",OFFSET(DATA!$G138,0,($D$48*5)+4))</f>
        <v>-99</v>
      </c>
      <c r="I187" s="91">
        <f t="shared" ca="1" si="31"/>
        <v>3.5212495005260962E-2</v>
      </c>
      <c r="J187" s="91" t="str">
        <f t="shared" ca="1" si="32"/>
        <v>RASS</v>
      </c>
      <c r="K187" s="91">
        <f ca="1">IF($A187="","",OFFSET(DATA!$AF138,0,($D$48*5)))</f>
        <v>-99</v>
      </c>
      <c r="L187" s="91">
        <f ca="1">IF($A187="","",OFFSET(DATA!$AF138,0,($D$48*5)+1))</f>
        <v>-99</v>
      </c>
      <c r="M187" s="91">
        <f ca="1">IF($A187="","",OFFSET(DATA!$AF138,0,($D$48*5)+2))</f>
        <v>-99</v>
      </c>
      <c r="N187" s="91">
        <f ca="1">IF($A187="","",OFFSET(DATA!$AF138,0,($D$48*5)+3))</f>
        <v>-99</v>
      </c>
      <c r="O187" s="91">
        <f ca="1">IF($A187="","",OFFSET(DATA!$AF138,0,($D$48*5)+4))</f>
        <v>-99</v>
      </c>
      <c r="P187" s="91">
        <f t="shared" ca="1" si="33"/>
        <v>-99</v>
      </c>
      <c r="Q187" s="91" t="str">
        <f t="shared" ca="1" si="34"/>
        <v/>
      </c>
      <c r="R187" s="91">
        <f>IF($A187="","",DATA!BE138)</f>
        <v>-99</v>
      </c>
      <c r="S187" s="91">
        <f>IF($A187="","",DATA!BI138)</f>
        <v>-99</v>
      </c>
      <c r="T187" s="91">
        <f t="shared" ca="1" si="35"/>
        <v>3.5212495005260962E-2</v>
      </c>
      <c r="U187" s="100">
        <f t="shared" ca="1" si="36"/>
        <v>2.8283474604241861E-2</v>
      </c>
      <c r="V187" s="113" t="str">
        <f t="shared" ca="1" si="37"/>
        <v/>
      </c>
      <c r="W187" s="91" t="str">
        <f t="shared" ca="1" si="38"/>
        <v/>
      </c>
      <c r="Y187" s="91" t="str">
        <f ca="1">IF($W187="","",IF(OFFSET(C$53,'Intermediate Data'!$W187,0)=-98,"Unknown",IF(OFFSET(C$53,'Intermediate Data'!$W187,0)=-99,"N/A",OFFSET(C$53,'Intermediate Data'!$W187,0))))</f>
        <v/>
      </c>
      <c r="Z187" s="91" t="str">
        <f ca="1">IF($W187="","",IF(OFFSET(D$53,'Intermediate Data'!$W187,0)=-98,"N/A",IF(OFFSET(D$53,'Intermediate Data'!$W187,0)=-99,"N/A",OFFSET(D$53,'Intermediate Data'!$W187,0))))</f>
        <v/>
      </c>
      <c r="AA187" s="91" t="str">
        <f ca="1">IF($W187="","",IF(OFFSET(E$53,'Intermediate Data'!$W187,0)=-98,"N/A",IF(OFFSET(E$53,'Intermediate Data'!$W187,0)=-99,"N/A",OFFSET(E$53,'Intermediate Data'!$W187,0))))</f>
        <v/>
      </c>
      <c r="AB187" s="91" t="str">
        <f ca="1">IF($W187="","",IF(OFFSET(F$53,'Intermediate Data'!$W187,0)=-98,"N/A",IF(OFFSET(F$53,'Intermediate Data'!$W187,0)=-99,"N/A",OFFSET(F$53,'Intermediate Data'!$W187,0))))</f>
        <v/>
      </c>
      <c r="AC187" s="91" t="str">
        <f ca="1">IF($W187="","",IF(OFFSET(G$53,'Intermediate Data'!$W187,0)=-98,"N/A",IF(OFFSET(G$53,'Intermediate Data'!$W187,0)=-99,"N/A",OFFSET(G$53,'Intermediate Data'!$W187,0))))</f>
        <v/>
      </c>
      <c r="AD187" s="91" t="str">
        <f ca="1">IF($W187="","",IF(OFFSET(H$53,'Intermediate Data'!$W187,0)=-98,"N/A",IF(OFFSET(H$53,'Intermediate Data'!$W187,0)=-99,"N/A",OFFSET(H$53,'Intermediate Data'!$W187,0))))</f>
        <v/>
      </c>
      <c r="AE187" s="91" t="str">
        <f ca="1">IF($W187="","",IF(OFFSET(I$53,'Intermediate Data'!$W187,0)=-98,"N/A",IF(OFFSET(I$53,'Intermediate Data'!$W187,0)=-99,"N/A",OFFSET(I$53,'Intermediate Data'!$W187,0))))</f>
        <v/>
      </c>
      <c r="AF187" s="91" t="str">
        <f ca="1">IF($W187="","",IF(OFFSET(J$53,'Intermediate Data'!$W187,0)=-98,"N/A",IF(OFFSET(J$53,'Intermediate Data'!$W187,0)=-99,"N/A",OFFSET(J$53,'Intermediate Data'!$W187,0))))</f>
        <v/>
      </c>
      <c r="AG187" s="91" t="str">
        <f ca="1">IF($W187="","",IF(OFFSET(K$53,'Intermediate Data'!$W187,0)=-98,"N/A",IF(OFFSET(K$53,'Intermediate Data'!$W187,0)=-99,"N/A",OFFSET(K$53,'Intermediate Data'!$W187,0))))</f>
        <v/>
      </c>
      <c r="AH187" s="91" t="str">
        <f ca="1">IF($W187="","",IF(OFFSET(L$53,'Intermediate Data'!$W187,0)=-98,"N/A",IF(OFFSET(L$53,'Intermediate Data'!$W187,0)=-99,"N/A",OFFSET(L$53,'Intermediate Data'!$W187,0))))</f>
        <v/>
      </c>
      <c r="AI187" s="91" t="str">
        <f ca="1">IF($W187="","",IF(OFFSET(M$53,'Intermediate Data'!$W187,0)=-98,"N/A",IF(OFFSET(M$53,'Intermediate Data'!$W187,0)=-99,"N/A",OFFSET(M$53,'Intermediate Data'!$W187,0))))</f>
        <v/>
      </c>
      <c r="AJ187" s="91" t="str">
        <f ca="1">IF($W187="","",IF(OFFSET(N$53,'Intermediate Data'!$W187,0)=-98,"N/A",IF(OFFSET(N$53,'Intermediate Data'!$W187,0)=-99,"N/A",OFFSET(N$53,'Intermediate Data'!$W187,0))))</f>
        <v/>
      </c>
      <c r="AK187" s="91" t="str">
        <f ca="1">IF($W187="","",IF(OFFSET(O$53,'Intermediate Data'!$W187,0)=-98,"N/A",IF(OFFSET(O$53,'Intermediate Data'!$W187,0)=-99,"N/A",OFFSET(O$53,'Intermediate Data'!$W187,0))))</f>
        <v/>
      </c>
      <c r="AL187" s="91" t="str">
        <f ca="1">IF($W187="","",IF(OFFSET(P$53,'Intermediate Data'!$W187,0)=-98,"N/A",IF(OFFSET(P$53,'Intermediate Data'!$W187,0)=-99,"N/A",OFFSET(P$53,'Intermediate Data'!$W187,0))))</f>
        <v/>
      </c>
      <c r="AM187" s="91" t="str">
        <f ca="1">IF($W187="","",IF(OFFSET(Q$53,'Intermediate Data'!$W187,0)=-98,"N/A",IF(OFFSET(Q$53,'Intermediate Data'!$W187,0)=-99,"N/A",OFFSET(Q$53,'Intermediate Data'!$W187,0))))</f>
        <v/>
      </c>
      <c r="AN187" s="91" t="str">
        <f ca="1">IF($W187="","",IF(OFFSET(R$53,'Intermediate Data'!$W187,0)=-98,"Not published",IF(OFFSET(R$53,'Intermediate Data'!$W187,0)=-99,"No spec",OFFSET(R$53,'Intermediate Data'!$W187,0))))</f>
        <v/>
      </c>
      <c r="AO187" s="91" t="str">
        <f ca="1">IF($W187="","",IF(OFFSET(S$53,'Intermediate Data'!$W187,0)=-98,"Unknown",IF(OFFSET(S$53,'Intermediate Data'!$W187,0)=-99,"No spec",OFFSET(S$53,'Intermediate Data'!$W187,0))))</f>
        <v/>
      </c>
      <c r="AR187" s="113" t="str">
        <f>IF(AND(DATA!$F138='Intermediate Data'!$AV$46,DATA!$E138="Tier 1"),IF(OR($AU$47=0,$AU$46=1),DATA!A138,IF(AND($AU$47=1,INDEX('Intermediate Data'!$AV$25:$AV$42,MATCH(DATA!$B138,'Intermediate Data'!$AU$25:$AU$42,0))=TRUE),DATA!A138,"")),"")</f>
        <v/>
      </c>
      <c r="AS187" s="113" t="str">
        <f>IF($AR187="","",DATA!B138)</f>
        <v/>
      </c>
      <c r="AT187" s="113" t="str">
        <f>IF(OR($AR187="",DATA!BF138=""),"",DATA!BF138)</f>
        <v/>
      </c>
      <c r="AU187" s="113" t="str">
        <f>IF(OR($AR187="",DATA!BH138=""),"",DATA!BH138)</f>
        <v/>
      </c>
      <c r="AV187" s="113" t="str">
        <f>IF(OR($AR187="",DATA!BI138=""),"",DATA!BI138)</f>
        <v/>
      </c>
      <c r="AW187" s="113" t="str">
        <f>IF(OR($AR187="",DATA!BJ138=""),"",DATA!BJ138)</f>
        <v/>
      </c>
      <c r="AX187" s="113" t="str">
        <f>IF(OR($AR187="",DATA!BK138=""),"",DATA!BK138)</f>
        <v/>
      </c>
      <c r="AY187" s="113" t="str">
        <f>IF($AR187="","",DATA!BO138)</f>
        <v/>
      </c>
      <c r="AZ187" s="113" t="str">
        <f>IF($AR187="","",DATA!BP138)</f>
        <v/>
      </c>
      <c r="BA187" s="113" t="str">
        <f>IF($AR187="","",DATA!BQ138)</f>
        <v/>
      </c>
      <c r="BB187" s="113" t="str">
        <f>IF($AR187="","",DATA!BR138)</f>
        <v/>
      </c>
      <c r="BC187" s="113" t="str">
        <f>IF($AR187="","",DATA!BS138)</f>
        <v/>
      </c>
      <c r="BD187" s="113" t="str">
        <f>IF($AR187="","",DATA!BE138)</f>
        <v/>
      </c>
      <c r="BE187" s="113" t="str">
        <f>IF($AR187="","",DATA!CD138)</f>
        <v/>
      </c>
      <c r="BF187" s="113" t="str">
        <f>IF($AR187="","",DATA!CF138)</f>
        <v/>
      </c>
      <c r="BG187" s="113" t="str">
        <f>IF($AR187="","",DATA!CG138)</f>
        <v/>
      </c>
      <c r="BH187" s="113" t="str">
        <f>IF($AR187="","",DATA!CI138)</f>
        <v/>
      </c>
      <c r="BI187" s="113" t="str">
        <f>IF($AR187="","",DATA!CK138)</f>
        <v/>
      </c>
      <c r="BJ187" s="179" t="str">
        <f>IF($AR187="","",DATA!CL138)</f>
        <v/>
      </c>
      <c r="BK187" s="179" t="str">
        <f>IF($AR187="","",DATA!CN138)</f>
        <v/>
      </c>
      <c r="BL187" s="114" t="str">
        <f t="shared" si="39"/>
        <v/>
      </c>
      <c r="BM187" s="91" t="str">
        <f t="shared" ca="1" si="30"/>
        <v/>
      </c>
      <c r="BN187" s="100" t="str">
        <f t="shared" si="40"/>
        <v/>
      </c>
      <c r="BO187" s="91" t="str">
        <f t="shared" ca="1" si="41"/>
        <v/>
      </c>
      <c r="BP187" s="91" t="str">
        <f t="shared" ca="1" si="42"/>
        <v/>
      </c>
      <c r="BR187" s="91" t="str">
        <f ca="1">IF($BP187="","",IF(OFFSET(AS$53,'Intermediate Data'!$BP187,0)=-98,"Unknown",IF(OFFSET(AS$53,'Intermediate Data'!$BP187,0)=-99,"N/A",OFFSET(AS$53,'Intermediate Data'!$BP187,0))))</f>
        <v/>
      </c>
      <c r="BS187" s="91" t="str">
        <f ca="1">IF($BP187="","",IF(OFFSET(AT$53,'Intermediate Data'!$BP187,0)=-98,"Not collected",IF(OFFSET(AT$53,'Intermediate Data'!$BP187,0)=-99,"N/A",OFFSET(AT$53,'Intermediate Data'!$BP187,0))))</f>
        <v/>
      </c>
      <c r="BT187" s="91" t="str">
        <f ca="1">IF($BP187="","",IF(OFFSET(AU$53,'Intermediate Data'!$BP187,0)=-98,"Unknown",IF(OFFSET(AU$53,'Intermediate Data'!$BP187,0)=-99,"N/A",OFFSET(AU$53,'Intermediate Data'!$BP187,0))))</f>
        <v/>
      </c>
      <c r="BU187" s="127" t="str">
        <f ca="1">IF($BP187="","",IF(OFFSET(AV$53,'Intermediate Data'!$BP187,0)=-98,"Unknown",IF(OFFSET(AV$53,'Intermediate Data'!$BP187,0)=-99,"No spec",OFFSET(AV$53,'Intermediate Data'!$BP187,0))))</f>
        <v/>
      </c>
      <c r="BV187" s="127" t="str">
        <f ca="1">IF($BP187="","",IF(OFFSET(AW$53,'Intermediate Data'!$BP187,0)=-98,"Unknown",IF(OFFSET(AW$53,'Intermediate Data'!$BP187,0)=-99,"N/A",OFFSET(AW$53,'Intermediate Data'!$BP187,0))))</f>
        <v/>
      </c>
      <c r="BW187" s="91" t="str">
        <f ca="1">IF($BP187="","",IF(OFFSET(AX$53,'Intermediate Data'!$BP187,0)=-98,"Unknown",IF(OFFSET(AX$53,'Intermediate Data'!$BP187,0)=-99,"N/A",OFFSET(AX$53,'Intermediate Data'!$BP187,0))))</f>
        <v/>
      </c>
      <c r="BX187" s="91" t="str">
        <f ca="1">IF($BP187="","",IF(OFFSET(AY$53,'Intermediate Data'!$BP187,$AU$48)=-98,"Unknown",IF(OFFSET(AY$53,'Intermediate Data'!$BP187,$AU$48)=-99,"N/A",OFFSET(AY$53,'Intermediate Data'!$BP187,$AU$48))))</f>
        <v/>
      </c>
      <c r="BY187" s="91" t="str">
        <f ca="1">IF($BP187="","",IF(OFFSET(BD$53,'Intermediate Data'!$BP187,0)=-98,"Not published",IF(OFFSET(BD$53,'Intermediate Data'!$BP187,0)=-99,"No spec",OFFSET(BD$53,'Intermediate Data'!$BP187,0))))</f>
        <v/>
      </c>
      <c r="BZ187" s="115" t="str">
        <f ca="1">IF($BP187="","",IF(OFFSET(BE$53,'Intermediate Data'!$BP187,0)=-98,"Unknown",IF(OFFSET(BE$53,'Intermediate Data'!$BP187,0)=-99,"N/A",OFFSET(BE$53,'Intermediate Data'!$BP187,0))))</f>
        <v/>
      </c>
      <c r="CA187" s="115" t="str">
        <f ca="1">IF($BP187="","",IF(OFFSET(BF$53,'Intermediate Data'!$BP187,0)=-98,"Unknown",IF(OFFSET(BF$53,'Intermediate Data'!$BP187,0)=-99,"N/A",OFFSET(BF$53,'Intermediate Data'!$BP187,0))))</f>
        <v/>
      </c>
      <c r="CB187" s="115" t="str">
        <f ca="1">IF($BP187="","",IF(OFFSET(BG$53,'Intermediate Data'!$BP187,0)=-98,"Unknown",IF(OFFSET(BG$53,'Intermediate Data'!$BP187,0)=-99,"N/A",OFFSET(BG$53,'Intermediate Data'!$BP187,0))))</f>
        <v/>
      </c>
      <c r="CC187" s="115" t="str">
        <f ca="1">IF($BP187="","",IF(OFFSET(BH$53,'Intermediate Data'!$BP187,0)=-98,"Unknown",IF(OFFSET(BH$53,'Intermediate Data'!$BP187,0)=-99,"N/A",OFFSET(BH$53,'Intermediate Data'!$BP187,0))))</f>
        <v/>
      </c>
      <c r="CD187" s="115" t="str">
        <f ca="1">IF($BP187="","",IF(OFFSET(BI$53,'Intermediate Data'!$BP187,0)=-98,"Unknown",IF(OFFSET(BI$53,'Intermediate Data'!$BP187,0)=-99,"N/A",OFFSET(BI$53,'Intermediate Data'!$BP187,0))))</f>
        <v/>
      </c>
      <c r="CE187" s="115" t="str">
        <f ca="1">IF($BP187="","",IF(OFFSET(BJ$53,'Intermediate Data'!$BP187,0)=-98,"Unknown",IF(OFFSET(BJ$53,'Intermediate Data'!$BP187,0)=-99,"N/A",OFFSET(BJ$53,'Intermediate Data'!$BP187,0))))</f>
        <v/>
      </c>
      <c r="CF187" s="115" t="str">
        <f ca="1">IF($BP187="","",IF(OFFSET(BK$53,'Intermediate Data'!$BP187,0)=-98,"Unknown",IF(OFFSET(BK$53,'Intermediate Data'!$BP187,0)=-99,"N/A",OFFSET(BK$53,'Intermediate Data'!$BP187,0))))</f>
        <v/>
      </c>
      <c r="CG187" s="115" t="str">
        <f ca="1">IF($BP187="","",IF(OFFSET(BL$53,'Intermediate Data'!$BP187,0)=-98,"Unknown",IF(OFFSET(BL$53,'Intermediate Data'!$BP187,0)=-99,"N/A",OFFSET(BL$53,'Intermediate Data'!$BP187,0))))</f>
        <v/>
      </c>
    </row>
    <row r="188" spans="1:85" x14ac:dyDescent="0.2">
      <c r="A188" s="91">
        <f>IF(DATA!F139='Intermediate Data'!$E$46,IF(OR($E$47=$C$27,$E$46=$B$4),DATA!A139,IF($G$47=DATA!D139,DATA!A139,"")),"")</f>
        <v>135</v>
      </c>
      <c r="B188" s="91">
        <f>IF($A188="","",DATA!CS139)</f>
        <v>5</v>
      </c>
      <c r="C188" s="91" t="str">
        <f>IF($A188="","",DATA!B139)</f>
        <v>Water purification system</v>
      </c>
      <c r="D188" s="91">
        <f ca="1">IF($A188="","",OFFSET(DATA!$G139,0,($D$48*5)))</f>
        <v>-99</v>
      </c>
      <c r="E188" s="91">
        <f ca="1">IF($A188="","",OFFSET(DATA!$G139,0,($D$48*5)+1))</f>
        <v>0.12553651882592351</v>
      </c>
      <c r="F188" s="91">
        <f ca="1">IF($A188="","",OFFSET(DATA!$G139,0,($D$48*5)+2))</f>
        <v>-99</v>
      </c>
      <c r="G188" s="91">
        <f ca="1">IF($A188="","",OFFSET(DATA!$G139,0,($D$48*5)+3))</f>
        <v>0.11920247516332187</v>
      </c>
      <c r="H188" s="91">
        <f ca="1">IF($A188="","",OFFSET(DATA!$G139,0,($D$48*5)+4))</f>
        <v>-99</v>
      </c>
      <c r="I188" s="91">
        <f t="shared" ca="1" si="31"/>
        <v>0.11920247516332187</v>
      </c>
      <c r="J188" s="91" t="str">
        <f t="shared" ca="1" si="32"/>
        <v>RASS</v>
      </c>
      <c r="K188" s="91">
        <f ca="1">IF($A188="","",OFFSET(DATA!$AF139,0,($D$48*5)))</f>
        <v>-99</v>
      </c>
      <c r="L188" s="91">
        <f ca="1">IF($A188="","",OFFSET(DATA!$AF139,0,($D$48*5)+1))</f>
        <v>0.13013292421855396</v>
      </c>
      <c r="M188" s="91">
        <f ca="1">IF($A188="","",OFFSET(DATA!$AF139,0,($D$48*5)+2))</f>
        <v>-99</v>
      </c>
      <c r="N188" s="91">
        <f ca="1">IF($A188="","",OFFSET(DATA!$AF139,0,($D$48*5)+3))</f>
        <v>0.12462942452101058</v>
      </c>
      <c r="O188" s="91">
        <f ca="1">IF($A188="","",OFFSET(DATA!$AF139,0,($D$48*5)+4))</f>
        <v>-99</v>
      </c>
      <c r="P188" s="91">
        <f t="shared" ca="1" si="33"/>
        <v>0.12462942452101058</v>
      </c>
      <c r="Q188" s="91" t="str">
        <f t="shared" ca="1" si="34"/>
        <v>RASS</v>
      </c>
      <c r="R188" s="91">
        <f>IF($A188="","",DATA!BE139)</f>
        <v>-99</v>
      </c>
      <c r="S188" s="91">
        <f>IF($A188="","",DATA!BI139)</f>
        <v>-99</v>
      </c>
      <c r="T188" s="91">
        <f t="shared" ca="1" si="35"/>
        <v>0.11920247516332187</v>
      </c>
      <c r="U188" s="100">
        <f t="shared" ca="1" si="36"/>
        <v>0.1142586640815008</v>
      </c>
      <c r="V188" s="113" t="str">
        <f t="shared" ca="1" si="37"/>
        <v/>
      </c>
      <c r="W188" s="91" t="str">
        <f t="shared" ca="1" si="38"/>
        <v/>
      </c>
      <c r="Y188" s="91" t="str">
        <f ca="1">IF($W188="","",IF(OFFSET(C$53,'Intermediate Data'!$W188,0)=-98,"Unknown",IF(OFFSET(C$53,'Intermediate Data'!$W188,0)=-99,"N/A",OFFSET(C$53,'Intermediate Data'!$W188,0))))</f>
        <v/>
      </c>
      <c r="Z188" s="91" t="str">
        <f ca="1">IF($W188="","",IF(OFFSET(D$53,'Intermediate Data'!$W188,0)=-98,"N/A",IF(OFFSET(D$53,'Intermediate Data'!$W188,0)=-99,"N/A",OFFSET(D$53,'Intermediate Data'!$W188,0))))</f>
        <v/>
      </c>
      <c r="AA188" s="91" t="str">
        <f ca="1">IF($W188="","",IF(OFFSET(E$53,'Intermediate Data'!$W188,0)=-98,"N/A",IF(OFFSET(E$53,'Intermediate Data'!$W188,0)=-99,"N/A",OFFSET(E$53,'Intermediate Data'!$W188,0))))</f>
        <v/>
      </c>
      <c r="AB188" s="91" t="str">
        <f ca="1">IF($W188="","",IF(OFFSET(F$53,'Intermediate Data'!$W188,0)=-98,"N/A",IF(OFFSET(F$53,'Intermediate Data'!$W188,0)=-99,"N/A",OFFSET(F$53,'Intermediate Data'!$W188,0))))</f>
        <v/>
      </c>
      <c r="AC188" s="91" t="str">
        <f ca="1">IF($W188="","",IF(OFFSET(G$53,'Intermediate Data'!$W188,0)=-98,"N/A",IF(OFFSET(G$53,'Intermediate Data'!$W188,0)=-99,"N/A",OFFSET(G$53,'Intermediate Data'!$W188,0))))</f>
        <v/>
      </c>
      <c r="AD188" s="91" t="str">
        <f ca="1">IF($W188="","",IF(OFFSET(H$53,'Intermediate Data'!$W188,0)=-98,"N/A",IF(OFFSET(H$53,'Intermediate Data'!$W188,0)=-99,"N/A",OFFSET(H$53,'Intermediate Data'!$W188,0))))</f>
        <v/>
      </c>
      <c r="AE188" s="91" t="str">
        <f ca="1">IF($W188="","",IF(OFFSET(I$53,'Intermediate Data'!$W188,0)=-98,"N/A",IF(OFFSET(I$53,'Intermediate Data'!$W188,0)=-99,"N/A",OFFSET(I$53,'Intermediate Data'!$W188,0))))</f>
        <v/>
      </c>
      <c r="AF188" s="91" t="str">
        <f ca="1">IF($W188="","",IF(OFFSET(J$53,'Intermediate Data'!$W188,0)=-98,"N/A",IF(OFFSET(J$53,'Intermediate Data'!$W188,0)=-99,"N/A",OFFSET(J$53,'Intermediate Data'!$W188,0))))</f>
        <v/>
      </c>
      <c r="AG188" s="91" t="str">
        <f ca="1">IF($W188="","",IF(OFFSET(K$53,'Intermediate Data'!$W188,0)=-98,"N/A",IF(OFFSET(K$53,'Intermediate Data'!$W188,0)=-99,"N/A",OFFSET(K$53,'Intermediate Data'!$W188,0))))</f>
        <v/>
      </c>
      <c r="AH188" s="91" t="str">
        <f ca="1">IF($W188="","",IF(OFFSET(L$53,'Intermediate Data'!$W188,0)=-98,"N/A",IF(OFFSET(L$53,'Intermediate Data'!$W188,0)=-99,"N/A",OFFSET(L$53,'Intermediate Data'!$W188,0))))</f>
        <v/>
      </c>
      <c r="AI188" s="91" t="str">
        <f ca="1">IF($W188="","",IF(OFFSET(M$53,'Intermediate Data'!$W188,0)=-98,"N/A",IF(OFFSET(M$53,'Intermediate Data'!$W188,0)=-99,"N/A",OFFSET(M$53,'Intermediate Data'!$W188,0))))</f>
        <v/>
      </c>
      <c r="AJ188" s="91" t="str">
        <f ca="1">IF($W188="","",IF(OFFSET(N$53,'Intermediate Data'!$W188,0)=-98,"N/A",IF(OFFSET(N$53,'Intermediate Data'!$W188,0)=-99,"N/A",OFFSET(N$53,'Intermediate Data'!$W188,0))))</f>
        <v/>
      </c>
      <c r="AK188" s="91" t="str">
        <f ca="1">IF($W188="","",IF(OFFSET(O$53,'Intermediate Data'!$W188,0)=-98,"N/A",IF(OFFSET(O$53,'Intermediate Data'!$W188,0)=-99,"N/A",OFFSET(O$53,'Intermediate Data'!$W188,0))))</f>
        <v/>
      </c>
      <c r="AL188" s="91" t="str">
        <f ca="1">IF($W188="","",IF(OFFSET(P$53,'Intermediate Data'!$W188,0)=-98,"N/A",IF(OFFSET(P$53,'Intermediate Data'!$W188,0)=-99,"N/A",OFFSET(P$53,'Intermediate Data'!$W188,0))))</f>
        <v/>
      </c>
      <c r="AM188" s="91" t="str">
        <f ca="1">IF($W188="","",IF(OFFSET(Q$53,'Intermediate Data'!$W188,0)=-98,"N/A",IF(OFFSET(Q$53,'Intermediate Data'!$W188,0)=-99,"N/A",OFFSET(Q$53,'Intermediate Data'!$W188,0))))</f>
        <v/>
      </c>
      <c r="AN188" s="91" t="str">
        <f ca="1">IF($W188="","",IF(OFFSET(R$53,'Intermediate Data'!$W188,0)=-98,"Not published",IF(OFFSET(R$53,'Intermediate Data'!$W188,0)=-99,"No spec",OFFSET(R$53,'Intermediate Data'!$W188,0))))</f>
        <v/>
      </c>
      <c r="AO188" s="91" t="str">
        <f ca="1">IF($W188="","",IF(OFFSET(S$53,'Intermediate Data'!$W188,0)=-98,"Unknown",IF(OFFSET(S$53,'Intermediate Data'!$W188,0)=-99,"No spec",OFFSET(S$53,'Intermediate Data'!$W188,0))))</f>
        <v/>
      </c>
      <c r="AR188" s="113" t="str">
        <f>IF(AND(DATA!$F139='Intermediate Data'!$AV$46,DATA!$E139="Tier 1"),IF(OR($AU$47=0,$AU$46=1),DATA!A139,IF(AND($AU$47=1,INDEX('Intermediate Data'!$AV$25:$AV$42,MATCH(DATA!$B139,'Intermediate Data'!$AU$25:$AU$42,0))=TRUE),DATA!A139,"")),"")</f>
        <v/>
      </c>
      <c r="AS188" s="113" t="str">
        <f>IF($AR188="","",DATA!B139)</f>
        <v/>
      </c>
      <c r="AT188" s="113" t="str">
        <f>IF(OR($AR188="",DATA!BF139=""),"",DATA!BF139)</f>
        <v/>
      </c>
      <c r="AU188" s="113" t="str">
        <f>IF(OR($AR188="",DATA!BH139=""),"",DATA!BH139)</f>
        <v/>
      </c>
      <c r="AV188" s="113" t="str">
        <f>IF(OR($AR188="",DATA!BI139=""),"",DATA!BI139)</f>
        <v/>
      </c>
      <c r="AW188" s="113" t="str">
        <f>IF(OR($AR188="",DATA!BJ139=""),"",DATA!BJ139)</f>
        <v/>
      </c>
      <c r="AX188" s="113" t="str">
        <f>IF(OR($AR188="",DATA!BK139=""),"",DATA!BK139)</f>
        <v/>
      </c>
      <c r="AY188" s="113" t="str">
        <f>IF($AR188="","",DATA!BO139)</f>
        <v/>
      </c>
      <c r="AZ188" s="113" t="str">
        <f>IF($AR188="","",DATA!BP139)</f>
        <v/>
      </c>
      <c r="BA188" s="113" t="str">
        <f>IF($AR188="","",DATA!BQ139)</f>
        <v/>
      </c>
      <c r="BB188" s="113" t="str">
        <f>IF($AR188="","",DATA!BR139)</f>
        <v/>
      </c>
      <c r="BC188" s="113" t="str">
        <f>IF($AR188="","",DATA!BS139)</f>
        <v/>
      </c>
      <c r="BD188" s="113" t="str">
        <f>IF($AR188="","",DATA!BE139)</f>
        <v/>
      </c>
      <c r="BE188" s="113" t="str">
        <f>IF($AR188="","",DATA!CD139)</f>
        <v/>
      </c>
      <c r="BF188" s="113" t="str">
        <f>IF($AR188="","",DATA!CF139)</f>
        <v/>
      </c>
      <c r="BG188" s="113" t="str">
        <f>IF($AR188="","",DATA!CG139)</f>
        <v/>
      </c>
      <c r="BH188" s="113" t="str">
        <f>IF($AR188="","",DATA!CI139)</f>
        <v/>
      </c>
      <c r="BI188" s="113" t="str">
        <f>IF($AR188="","",DATA!CK139)</f>
        <v/>
      </c>
      <c r="BJ188" s="179" t="str">
        <f>IF($AR188="","",DATA!CL139)</f>
        <v/>
      </c>
      <c r="BK188" s="179" t="str">
        <f>IF($AR188="","",DATA!CN139)</f>
        <v/>
      </c>
      <c r="BL188" s="114" t="str">
        <f t="shared" si="39"/>
        <v/>
      </c>
      <c r="BM188" s="91" t="str">
        <f t="shared" ca="1" si="30"/>
        <v/>
      </c>
      <c r="BN188" s="100" t="str">
        <f t="shared" si="40"/>
        <v/>
      </c>
      <c r="BO188" s="91" t="str">
        <f t="shared" ca="1" si="41"/>
        <v/>
      </c>
      <c r="BP188" s="91" t="str">
        <f t="shared" ca="1" si="42"/>
        <v/>
      </c>
      <c r="BR188" s="91" t="str">
        <f ca="1">IF($BP188="","",IF(OFFSET(AS$53,'Intermediate Data'!$BP188,0)=-98,"Unknown",IF(OFFSET(AS$53,'Intermediate Data'!$BP188,0)=-99,"N/A",OFFSET(AS$53,'Intermediate Data'!$BP188,0))))</f>
        <v/>
      </c>
      <c r="BS188" s="91" t="str">
        <f ca="1">IF($BP188="","",IF(OFFSET(AT$53,'Intermediate Data'!$BP188,0)=-98,"Not collected",IF(OFFSET(AT$53,'Intermediate Data'!$BP188,0)=-99,"N/A",OFFSET(AT$53,'Intermediate Data'!$BP188,0))))</f>
        <v/>
      </c>
      <c r="BT188" s="91" t="str">
        <f ca="1">IF($BP188="","",IF(OFFSET(AU$53,'Intermediate Data'!$BP188,0)=-98,"Unknown",IF(OFFSET(AU$53,'Intermediate Data'!$BP188,0)=-99,"N/A",OFFSET(AU$53,'Intermediate Data'!$BP188,0))))</f>
        <v/>
      </c>
      <c r="BU188" s="127" t="str">
        <f ca="1">IF($BP188="","",IF(OFFSET(AV$53,'Intermediate Data'!$BP188,0)=-98,"Unknown",IF(OFFSET(AV$53,'Intermediate Data'!$BP188,0)=-99,"No spec",OFFSET(AV$53,'Intermediate Data'!$BP188,0))))</f>
        <v/>
      </c>
      <c r="BV188" s="127" t="str">
        <f ca="1">IF($BP188="","",IF(OFFSET(AW$53,'Intermediate Data'!$BP188,0)=-98,"Unknown",IF(OFFSET(AW$53,'Intermediate Data'!$BP188,0)=-99,"N/A",OFFSET(AW$53,'Intermediate Data'!$BP188,0))))</f>
        <v/>
      </c>
      <c r="BW188" s="91" t="str">
        <f ca="1">IF($BP188="","",IF(OFFSET(AX$53,'Intermediate Data'!$BP188,0)=-98,"Unknown",IF(OFFSET(AX$53,'Intermediate Data'!$BP188,0)=-99,"N/A",OFFSET(AX$53,'Intermediate Data'!$BP188,0))))</f>
        <v/>
      </c>
      <c r="BX188" s="91" t="str">
        <f ca="1">IF($BP188="","",IF(OFFSET(AY$53,'Intermediate Data'!$BP188,$AU$48)=-98,"Unknown",IF(OFFSET(AY$53,'Intermediate Data'!$BP188,$AU$48)=-99,"N/A",OFFSET(AY$53,'Intermediate Data'!$BP188,$AU$48))))</f>
        <v/>
      </c>
      <c r="BY188" s="91" t="str">
        <f ca="1">IF($BP188="","",IF(OFFSET(BD$53,'Intermediate Data'!$BP188,0)=-98,"Not published",IF(OFFSET(BD$53,'Intermediate Data'!$BP188,0)=-99,"No spec",OFFSET(BD$53,'Intermediate Data'!$BP188,0))))</f>
        <v/>
      </c>
      <c r="BZ188" s="115" t="str">
        <f ca="1">IF($BP188="","",IF(OFFSET(BE$53,'Intermediate Data'!$BP188,0)=-98,"Unknown",IF(OFFSET(BE$53,'Intermediate Data'!$BP188,0)=-99,"N/A",OFFSET(BE$53,'Intermediate Data'!$BP188,0))))</f>
        <v/>
      </c>
      <c r="CA188" s="115" t="str">
        <f ca="1">IF($BP188="","",IF(OFFSET(BF$53,'Intermediate Data'!$BP188,0)=-98,"Unknown",IF(OFFSET(BF$53,'Intermediate Data'!$BP188,0)=-99,"N/A",OFFSET(BF$53,'Intermediate Data'!$BP188,0))))</f>
        <v/>
      </c>
      <c r="CB188" s="115" t="str">
        <f ca="1">IF($BP188="","",IF(OFFSET(BG$53,'Intermediate Data'!$BP188,0)=-98,"Unknown",IF(OFFSET(BG$53,'Intermediate Data'!$BP188,0)=-99,"N/A",OFFSET(BG$53,'Intermediate Data'!$BP188,0))))</f>
        <v/>
      </c>
      <c r="CC188" s="115" t="str">
        <f ca="1">IF($BP188="","",IF(OFFSET(BH$53,'Intermediate Data'!$BP188,0)=-98,"Unknown",IF(OFFSET(BH$53,'Intermediate Data'!$BP188,0)=-99,"N/A",OFFSET(BH$53,'Intermediate Data'!$BP188,0))))</f>
        <v/>
      </c>
      <c r="CD188" s="115" t="str">
        <f ca="1">IF($BP188="","",IF(OFFSET(BI$53,'Intermediate Data'!$BP188,0)=-98,"Unknown",IF(OFFSET(BI$53,'Intermediate Data'!$BP188,0)=-99,"N/A",OFFSET(BI$53,'Intermediate Data'!$BP188,0))))</f>
        <v/>
      </c>
      <c r="CE188" s="115" t="str">
        <f ca="1">IF($BP188="","",IF(OFFSET(BJ$53,'Intermediate Data'!$BP188,0)=-98,"Unknown",IF(OFFSET(BJ$53,'Intermediate Data'!$BP188,0)=-99,"N/A",OFFSET(BJ$53,'Intermediate Data'!$BP188,0))))</f>
        <v/>
      </c>
      <c r="CF188" s="115" t="str">
        <f ca="1">IF($BP188="","",IF(OFFSET(BK$53,'Intermediate Data'!$BP188,0)=-98,"Unknown",IF(OFFSET(BK$53,'Intermediate Data'!$BP188,0)=-99,"N/A",OFFSET(BK$53,'Intermediate Data'!$BP188,0))))</f>
        <v/>
      </c>
      <c r="CG188" s="115" t="str">
        <f ca="1">IF($BP188="","",IF(OFFSET(BL$53,'Intermediate Data'!$BP188,0)=-98,"Unknown",IF(OFFSET(BL$53,'Intermediate Data'!$BP188,0)=-99,"N/A",OFFSET(BL$53,'Intermediate Data'!$BP188,0))))</f>
        <v/>
      </c>
    </row>
    <row r="189" spans="1:85" x14ac:dyDescent="0.2">
      <c r="A189" s="91">
        <f>IF(DATA!F140='Intermediate Data'!$E$46,IF(OR($E$47=$C$27,$E$46=$B$4),DATA!A140,IF($G$47=DATA!D140,DATA!A140,"")),"")</f>
        <v>136</v>
      </c>
      <c r="B189" s="91">
        <f>IF($A189="","",DATA!CS140)</f>
        <v>4</v>
      </c>
      <c r="C189" s="91" t="str">
        <f>IF($A189="","",DATA!B140)</f>
        <v>Water softener</v>
      </c>
      <c r="D189" s="91">
        <f ca="1">IF($A189="","",OFFSET(DATA!$G140,0,($D$48*5)))</f>
        <v>-99</v>
      </c>
      <c r="E189" s="91">
        <f ca="1">IF($A189="","",OFFSET(DATA!$G140,0,($D$48*5)+1))</f>
        <v>-99</v>
      </c>
      <c r="F189" s="91">
        <f ca="1">IF($A189="","",OFFSET(DATA!$G140,0,($D$48*5)+2))</f>
        <v>-99</v>
      </c>
      <c r="G189" s="91">
        <f ca="1">IF($A189="","",OFFSET(DATA!$G140,0,($D$48*5)+3))</f>
        <v>-99</v>
      </c>
      <c r="H189" s="91">
        <f ca="1">IF($A189="","",OFFSET(DATA!$G140,0,($D$48*5)+4))</f>
        <v>-99</v>
      </c>
      <c r="I189" s="91">
        <f t="shared" ca="1" si="31"/>
        <v>-99</v>
      </c>
      <c r="J189" s="91" t="str">
        <f t="shared" ca="1" si="32"/>
        <v/>
      </c>
      <c r="K189" s="91">
        <f ca="1">IF($A189="","",OFFSET(DATA!$AF140,0,($D$48*5)))</f>
        <v>-99</v>
      </c>
      <c r="L189" s="91">
        <f ca="1">IF($A189="","",OFFSET(DATA!$AF140,0,($D$48*5)+1))</f>
        <v>-99</v>
      </c>
      <c r="M189" s="91">
        <f ca="1">IF($A189="","",OFFSET(DATA!$AF140,0,($D$48*5)+2))</f>
        <v>-99</v>
      </c>
      <c r="N189" s="91">
        <f ca="1">IF($A189="","",OFFSET(DATA!$AF140,0,($D$48*5)+3))</f>
        <v>-99</v>
      </c>
      <c r="O189" s="91">
        <f ca="1">IF($A189="","",OFFSET(DATA!$AF140,0,($D$48*5)+4))</f>
        <v>-99</v>
      </c>
      <c r="P189" s="91">
        <f t="shared" ca="1" si="33"/>
        <v>-99</v>
      </c>
      <c r="Q189" s="91" t="str">
        <f t="shared" ca="1" si="34"/>
        <v/>
      </c>
      <c r="R189" s="91">
        <f>IF($A189="","",DATA!BE140)</f>
        <v>-99</v>
      </c>
      <c r="S189" s="91">
        <f>IF($A189="","",DATA!BI140)</f>
        <v>-99</v>
      </c>
      <c r="T189" s="91">
        <f t="shared" ca="1" si="35"/>
        <v>-99</v>
      </c>
      <c r="U189" s="100">
        <f t="shared" ca="1" si="36"/>
        <v>-99.009899998110001</v>
      </c>
      <c r="V189" s="113" t="str">
        <f t="shared" ca="1" si="37"/>
        <v/>
      </c>
      <c r="W189" s="91" t="str">
        <f t="shared" ca="1" si="38"/>
        <v/>
      </c>
      <c r="Y189" s="91" t="str">
        <f ca="1">IF($W189="","",IF(OFFSET(C$53,'Intermediate Data'!$W189,0)=-98,"Unknown",IF(OFFSET(C$53,'Intermediate Data'!$W189,0)=-99,"N/A",OFFSET(C$53,'Intermediate Data'!$W189,0))))</f>
        <v/>
      </c>
      <c r="Z189" s="91" t="str">
        <f ca="1">IF($W189="","",IF(OFFSET(D$53,'Intermediate Data'!$W189,0)=-98,"N/A",IF(OFFSET(D$53,'Intermediate Data'!$W189,0)=-99,"N/A",OFFSET(D$53,'Intermediate Data'!$W189,0))))</f>
        <v/>
      </c>
      <c r="AA189" s="91" t="str">
        <f ca="1">IF($W189="","",IF(OFFSET(E$53,'Intermediate Data'!$W189,0)=-98,"N/A",IF(OFFSET(E$53,'Intermediate Data'!$W189,0)=-99,"N/A",OFFSET(E$53,'Intermediate Data'!$W189,0))))</f>
        <v/>
      </c>
      <c r="AB189" s="91" t="str">
        <f ca="1">IF($W189="","",IF(OFFSET(F$53,'Intermediate Data'!$W189,0)=-98,"N/A",IF(OFFSET(F$53,'Intermediate Data'!$W189,0)=-99,"N/A",OFFSET(F$53,'Intermediate Data'!$W189,0))))</f>
        <v/>
      </c>
      <c r="AC189" s="91" t="str">
        <f ca="1">IF($W189="","",IF(OFFSET(G$53,'Intermediate Data'!$W189,0)=-98,"N/A",IF(OFFSET(G$53,'Intermediate Data'!$W189,0)=-99,"N/A",OFFSET(G$53,'Intermediate Data'!$W189,0))))</f>
        <v/>
      </c>
      <c r="AD189" s="91" t="str">
        <f ca="1">IF($W189="","",IF(OFFSET(H$53,'Intermediate Data'!$W189,0)=-98,"N/A",IF(OFFSET(H$53,'Intermediate Data'!$W189,0)=-99,"N/A",OFFSET(H$53,'Intermediate Data'!$W189,0))))</f>
        <v/>
      </c>
      <c r="AE189" s="91" t="str">
        <f ca="1">IF($W189="","",IF(OFFSET(I$53,'Intermediate Data'!$W189,0)=-98,"N/A",IF(OFFSET(I$53,'Intermediate Data'!$W189,0)=-99,"N/A",OFFSET(I$53,'Intermediate Data'!$W189,0))))</f>
        <v/>
      </c>
      <c r="AF189" s="91" t="str">
        <f ca="1">IF($W189="","",IF(OFFSET(J$53,'Intermediate Data'!$W189,0)=-98,"N/A",IF(OFFSET(J$53,'Intermediate Data'!$W189,0)=-99,"N/A",OFFSET(J$53,'Intermediate Data'!$W189,0))))</f>
        <v/>
      </c>
      <c r="AG189" s="91" t="str">
        <f ca="1">IF($W189="","",IF(OFFSET(K$53,'Intermediate Data'!$W189,0)=-98,"N/A",IF(OFFSET(K$53,'Intermediate Data'!$W189,0)=-99,"N/A",OFFSET(K$53,'Intermediate Data'!$W189,0))))</f>
        <v/>
      </c>
      <c r="AH189" s="91" t="str">
        <f ca="1">IF($W189="","",IF(OFFSET(L$53,'Intermediate Data'!$W189,0)=-98,"N/A",IF(OFFSET(L$53,'Intermediate Data'!$W189,0)=-99,"N/A",OFFSET(L$53,'Intermediate Data'!$W189,0))))</f>
        <v/>
      </c>
      <c r="AI189" s="91" t="str">
        <f ca="1">IF($W189="","",IF(OFFSET(M$53,'Intermediate Data'!$W189,0)=-98,"N/A",IF(OFFSET(M$53,'Intermediate Data'!$W189,0)=-99,"N/A",OFFSET(M$53,'Intermediate Data'!$W189,0))))</f>
        <v/>
      </c>
      <c r="AJ189" s="91" t="str">
        <f ca="1">IF($W189="","",IF(OFFSET(N$53,'Intermediate Data'!$W189,0)=-98,"N/A",IF(OFFSET(N$53,'Intermediate Data'!$W189,0)=-99,"N/A",OFFSET(N$53,'Intermediate Data'!$W189,0))))</f>
        <v/>
      </c>
      <c r="AK189" s="91" t="str">
        <f ca="1">IF($W189="","",IF(OFFSET(O$53,'Intermediate Data'!$W189,0)=-98,"N/A",IF(OFFSET(O$53,'Intermediate Data'!$W189,0)=-99,"N/A",OFFSET(O$53,'Intermediate Data'!$W189,0))))</f>
        <v/>
      </c>
      <c r="AL189" s="91" t="str">
        <f ca="1">IF($W189="","",IF(OFFSET(P$53,'Intermediate Data'!$W189,0)=-98,"N/A",IF(OFFSET(P$53,'Intermediate Data'!$W189,0)=-99,"N/A",OFFSET(P$53,'Intermediate Data'!$W189,0))))</f>
        <v/>
      </c>
      <c r="AM189" s="91" t="str">
        <f ca="1">IF($W189="","",IF(OFFSET(Q$53,'Intermediate Data'!$W189,0)=-98,"N/A",IF(OFFSET(Q$53,'Intermediate Data'!$W189,0)=-99,"N/A",OFFSET(Q$53,'Intermediate Data'!$W189,0))))</f>
        <v/>
      </c>
      <c r="AN189" s="91" t="str">
        <f ca="1">IF($W189="","",IF(OFFSET(R$53,'Intermediate Data'!$W189,0)=-98,"Not published",IF(OFFSET(R$53,'Intermediate Data'!$W189,0)=-99,"No spec",OFFSET(R$53,'Intermediate Data'!$W189,0))))</f>
        <v/>
      </c>
      <c r="AO189" s="91" t="str">
        <f ca="1">IF($W189="","",IF(OFFSET(S$53,'Intermediate Data'!$W189,0)=-98,"Unknown",IF(OFFSET(S$53,'Intermediate Data'!$W189,0)=-99,"No spec",OFFSET(S$53,'Intermediate Data'!$W189,0))))</f>
        <v/>
      </c>
      <c r="AR189" s="113" t="str">
        <f>IF(AND(DATA!$F140='Intermediate Data'!$AV$46,DATA!$E140="Tier 1"),IF(OR($AU$47=0,$AU$46=1),DATA!A140,IF(AND($AU$47=1,INDEX('Intermediate Data'!$AV$25:$AV$42,MATCH(DATA!$B140,'Intermediate Data'!$AU$25:$AU$42,0))=TRUE),DATA!A140,"")),"")</f>
        <v/>
      </c>
      <c r="AS189" s="113" t="str">
        <f>IF($AR189="","",DATA!B140)</f>
        <v/>
      </c>
      <c r="AT189" s="113" t="str">
        <f>IF(OR($AR189="",DATA!BF140=""),"",DATA!BF140)</f>
        <v/>
      </c>
      <c r="AU189" s="113" t="str">
        <f>IF(OR($AR189="",DATA!BH140=""),"",DATA!BH140)</f>
        <v/>
      </c>
      <c r="AV189" s="113" t="str">
        <f>IF(OR($AR189="",DATA!BI140=""),"",DATA!BI140)</f>
        <v/>
      </c>
      <c r="AW189" s="113" t="str">
        <f>IF(OR($AR189="",DATA!BJ140=""),"",DATA!BJ140)</f>
        <v/>
      </c>
      <c r="AX189" s="113" t="str">
        <f>IF(OR($AR189="",DATA!BK140=""),"",DATA!BK140)</f>
        <v/>
      </c>
      <c r="AY189" s="113" t="str">
        <f>IF($AR189="","",DATA!BO140)</f>
        <v/>
      </c>
      <c r="AZ189" s="113" t="str">
        <f>IF($AR189="","",DATA!BP140)</f>
        <v/>
      </c>
      <c r="BA189" s="113" t="str">
        <f>IF($AR189="","",DATA!BQ140)</f>
        <v/>
      </c>
      <c r="BB189" s="113" t="str">
        <f>IF($AR189="","",DATA!BR140)</f>
        <v/>
      </c>
      <c r="BC189" s="113" t="str">
        <f>IF($AR189="","",DATA!BS140)</f>
        <v/>
      </c>
      <c r="BD189" s="113" t="str">
        <f>IF($AR189="","",DATA!BE140)</f>
        <v/>
      </c>
      <c r="BE189" s="113" t="str">
        <f>IF($AR189="","",DATA!CD140)</f>
        <v/>
      </c>
      <c r="BF189" s="113" t="str">
        <f>IF($AR189="","",DATA!CF140)</f>
        <v/>
      </c>
      <c r="BG189" s="113" t="str">
        <f>IF($AR189="","",DATA!CG140)</f>
        <v/>
      </c>
      <c r="BH189" s="113" t="str">
        <f>IF($AR189="","",DATA!CI140)</f>
        <v/>
      </c>
      <c r="BI189" s="113" t="str">
        <f>IF($AR189="","",DATA!CK140)</f>
        <v/>
      </c>
      <c r="BJ189" s="179" t="str">
        <f>IF($AR189="","",DATA!CL140)</f>
        <v/>
      </c>
      <c r="BK189" s="179" t="str">
        <f>IF($AR189="","",DATA!CN140)</f>
        <v/>
      </c>
      <c r="BL189" s="114" t="str">
        <f t="shared" si="39"/>
        <v/>
      </c>
      <c r="BM189" s="91" t="str">
        <f t="shared" ca="1" si="30"/>
        <v/>
      </c>
      <c r="BN189" s="100" t="str">
        <f t="shared" si="40"/>
        <v/>
      </c>
      <c r="BO189" s="91" t="str">
        <f t="shared" ca="1" si="41"/>
        <v/>
      </c>
      <c r="BP189" s="91" t="str">
        <f t="shared" ca="1" si="42"/>
        <v/>
      </c>
      <c r="BR189" s="91" t="str">
        <f ca="1">IF($BP189="","",IF(OFFSET(AS$53,'Intermediate Data'!$BP189,0)=-98,"Unknown",IF(OFFSET(AS$53,'Intermediate Data'!$BP189,0)=-99,"N/A",OFFSET(AS$53,'Intermediate Data'!$BP189,0))))</f>
        <v/>
      </c>
      <c r="BS189" s="91" t="str">
        <f ca="1">IF($BP189="","",IF(OFFSET(AT$53,'Intermediate Data'!$BP189,0)=-98,"Not collected",IF(OFFSET(AT$53,'Intermediate Data'!$BP189,0)=-99,"N/A",OFFSET(AT$53,'Intermediate Data'!$BP189,0))))</f>
        <v/>
      </c>
      <c r="BT189" s="91" t="str">
        <f ca="1">IF($BP189="","",IF(OFFSET(AU$53,'Intermediate Data'!$BP189,0)=-98,"Unknown",IF(OFFSET(AU$53,'Intermediate Data'!$BP189,0)=-99,"N/A",OFFSET(AU$53,'Intermediate Data'!$BP189,0))))</f>
        <v/>
      </c>
      <c r="BU189" s="127" t="str">
        <f ca="1">IF($BP189="","",IF(OFFSET(AV$53,'Intermediate Data'!$BP189,0)=-98,"Unknown",IF(OFFSET(AV$53,'Intermediate Data'!$BP189,0)=-99,"No spec",OFFSET(AV$53,'Intermediate Data'!$BP189,0))))</f>
        <v/>
      </c>
      <c r="BV189" s="127" t="str">
        <f ca="1">IF($BP189="","",IF(OFFSET(AW$53,'Intermediate Data'!$BP189,0)=-98,"Unknown",IF(OFFSET(AW$53,'Intermediate Data'!$BP189,0)=-99,"N/A",OFFSET(AW$53,'Intermediate Data'!$BP189,0))))</f>
        <v/>
      </c>
      <c r="BW189" s="91" t="str">
        <f ca="1">IF($BP189="","",IF(OFFSET(AX$53,'Intermediate Data'!$BP189,0)=-98,"Unknown",IF(OFFSET(AX$53,'Intermediate Data'!$BP189,0)=-99,"N/A",OFFSET(AX$53,'Intermediate Data'!$BP189,0))))</f>
        <v/>
      </c>
      <c r="BX189" s="91" t="str">
        <f ca="1">IF($BP189="","",IF(OFFSET(AY$53,'Intermediate Data'!$BP189,$AU$48)=-98,"Unknown",IF(OFFSET(AY$53,'Intermediate Data'!$BP189,$AU$48)=-99,"N/A",OFFSET(AY$53,'Intermediate Data'!$BP189,$AU$48))))</f>
        <v/>
      </c>
      <c r="BY189" s="91" t="str">
        <f ca="1">IF($BP189="","",IF(OFFSET(BD$53,'Intermediate Data'!$BP189,0)=-98,"Not published",IF(OFFSET(BD$53,'Intermediate Data'!$BP189,0)=-99,"No spec",OFFSET(BD$53,'Intermediate Data'!$BP189,0))))</f>
        <v/>
      </c>
      <c r="BZ189" s="115" t="str">
        <f ca="1">IF($BP189="","",IF(OFFSET(BE$53,'Intermediate Data'!$BP189,0)=-98,"Unknown",IF(OFFSET(BE$53,'Intermediate Data'!$BP189,0)=-99,"N/A",OFFSET(BE$53,'Intermediate Data'!$BP189,0))))</f>
        <v/>
      </c>
      <c r="CA189" s="115" t="str">
        <f ca="1">IF($BP189="","",IF(OFFSET(BF$53,'Intermediate Data'!$BP189,0)=-98,"Unknown",IF(OFFSET(BF$53,'Intermediate Data'!$BP189,0)=-99,"N/A",OFFSET(BF$53,'Intermediate Data'!$BP189,0))))</f>
        <v/>
      </c>
      <c r="CB189" s="115" t="str">
        <f ca="1">IF($BP189="","",IF(OFFSET(BG$53,'Intermediate Data'!$BP189,0)=-98,"Unknown",IF(OFFSET(BG$53,'Intermediate Data'!$BP189,0)=-99,"N/A",OFFSET(BG$53,'Intermediate Data'!$BP189,0))))</f>
        <v/>
      </c>
      <c r="CC189" s="115" t="str">
        <f ca="1">IF($BP189="","",IF(OFFSET(BH$53,'Intermediate Data'!$BP189,0)=-98,"Unknown",IF(OFFSET(BH$53,'Intermediate Data'!$BP189,0)=-99,"N/A",OFFSET(BH$53,'Intermediate Data'!$BP189,0))))</f>
        <v/>
      </c>
      <c r="CD189" s="115" t="str">
        <f ca="1">IF($BP189="","",IF(OFFSET(BI$53,'Intermediate Data'!$BP189,0)=-98,"Unknown",IF(OFFSET(BI$53,'Intermediate Data'!$BP189,0)=-99,"N/A",OFFSET(BI$53,'Intermediate Data'!$BP189,0))))</f>
        <v/>
      </c>
      <c r="CE189" s="115" t="str">
        <f ca="1">IF($BP189="","",IF(OFFSET(BJ$53,'Intermediate Data'!$BP189,0)=-98,"Unknown",IF(OFFSET(BJ$53,'Intermediate Data'!$BP189,0)=-99,"N/A",OFFSET(BJ$53,'Intermediate Data'!$BP189,0))))</f>
        <v/>
      </c>
      <c r="CF189" s="115" t="str">
        <f ca="1">IF($BP189="","",IF(OFFSET(BK$53,'Intermediate Data'!$BP189,0)=-98,"Unknown",IF(OFFSET(BK$53,'Intermediate Data'!$BP189,0)=-99,"N/A",OFFSET(BK$53,'Intermediate Data'!$BP189,0))))</f>
        <v/>
      </c>
      <c r="CG189" s="115" t="str">
        <f ca="1">IF($BP189="","",IF(OFFSET(BL$53,'Intermediate Data'!$BP189,0)=-98,"Unknown",IF(OFFSET(BL$53,'Intermediate Data'!$BP189,0)=-99,"N/A",OFFSET(BL$53,'Intermediate Data'!$BP189,0))))</f>
        <v/>
      </c>
    </row>
    <row r="190" spans="1:85" x14ac:dyDescent="0.2">
      <c r="A190" s="91">
        <f>IF(DATA!F141='Intermediate Data'!$E$46,IF(OR($E$47=$C$27,$E$46=$B$4),DATA!A141,IF($G$47=DATA!D141,DATA!A141,"")),"")</f>
        <v>137</v>
      </c>
      <c r="B190" s="91">
        <f>IF($A190="","",DATA!CS141)</f>
        <v>2</v>
      </c>
      <c r="C190" s="91" t="str">
        <f>IF($A190="","",DATA!B141)</f>
        <v>Well pump</v>
      </c>
      <c r="D190" s="91">
        <f ca="1">IF($A190="","",OFFSET(DATA!$G141,0,($D$48*5)))</f>
        <v>-99</v>
      </c>
      <c r="E190" s="91">
        <f ca="1">IF($A190="","",OFFSET(DATA!$G141,0,($D$48*5)+1))</f>
        <v>4.2697321490251315E-2</v>
      </c>
      <c r="F190" s="91">
        <f ca="1">IF($A190="","",OFFSET(DATA!$G141,0,($D$48*5)+2))</f>
        <v>-99</v>
      </c>
      <c r="G190" s="91">
        <f ca="1">IF($A190="","",OFFSET(DATA!$G141,0,($D$48*5)+3))</f>
        <v>4.8249721149431955E-2</v>
      </c>
      <c r="H190" s="91">
        <f ca="1">IF($A190="","",OFFSET(DATA!$G141,0,($D$48*5)+4))</f>
        <v>-99</v>
      </c>
      <c r="I190" s="91">
        <f t="shared" ca="1" si="31"/>
        <v>4.8249721149431955E-2</v>
      </c>
      <c r="J190" s="91" t="str">
        <f t="shared" ca="1" si="32"/>
        <v>RASS</v>
      </c>
      <c r="K190" s="91">
        <f ca="1">IF($A190="","",OFFSET(DATA!$AF141,0,($D$48*5)))</f>
        <v>-99</v>
      </c>
      <c r="L190" s="91">
        <f ca="1">IF($A190="","",OFFSET(DATA!$AF141,0,($D$48*5)+1))</f>
        <v>-99</v>
      </c>
      <c r="M190" s="91">
        <f ca="1">IF($A190="","",OFFSET(DATA!$AF141,0,($D$48*5)+2))</f>
        <v>-99</v>
      </c>
      <c r="N190" s="91">
        <f ca="1">IF($A190="","",OFFSET(DATA!$AF141,0,($D$48*5)+3))</f>
        <v>-99</v>
      </c>
      <c r="O190" s="91">
        <f ca="1">IF($A190="","",OFFSET(DATA!$AF141,0,($D$48*5)+4))</f>
        <v>-99</v>
      </c>
      <c r="P190" s="91">
        <f t="shared" ca="1" si="33"/>
        <v>-99</v>
      </c>
      <c r="Q190" s="91" t="str">
        <f t="shared" ca="1" si="34"/>
        <v/>
      </c>
      <c r="R190" s="91">
        <f>IF($A190="","",DATA!BE141)</f>
        <v>-99</v>
      </c>
      <c r="S190" s="91">
        <f>IF($A190="","",DATA!BI141)</f>
        <v>-99</v>
      </c>
      <c r="T190" s="91">
        <f t="shared" ca="1" si="35"/>
        <v>4.8249721149431955E-2</v>
      </c>
      <c r="U190" s="100">
        <f t="shared" ca="1" si="36"/>
        <v>4.1321115017069844E-2</v>
      </c>
      <c r="V190" s="113" t="str">
        <f t="shared" ca="1" si="37"/>
        <v/>
      </c>
      <c r="W190" s="91" t="str">
        <f t="shared" ca="1" si="38"/>
        <v/>
      </c>
      <c r="Y190" s="91" t="str">
        <f ca="1">IF($W190="","",IF(OFFSET(C$53,'Intermediate Data'!$W190,0)=-98,"Unknown",IF(OFFSET(C$53,'Intermediate Data'!$W190,0)=-99,"N/A",OFFSET(C$53,'Intermediate Data'!$W190,0))))</f>
        <v/>
      </c>
      <c r="Z190" s="91" t="str">
        <f ca="1">IF($W190="","",IF(OFFSET(D$53,'Intermediate Data'!$W190,0)=-98,"N/A",IF(OFFSET(D$53,'Intermediate Data'!$W190,0)=-99,"N/A",OFFSET(D$53,'Intermediate Data'!$W190,0))))</f>
        <v/>
      </c>
      <c r="AA190" s="91" t="str">
        <f ca="1">IF($W190="","",IF(OFFSET(E$53,'Intermediate Data'!$W190,0)=-98,"N/A",IF(OFFSET(E$53,'Intermediate Data'!$W190,0)=-99,"N/A",OFFSET(E$53,'Intermediate Data'!$W190,0))))</f>
        <v/>
      </c>
      <c r="AB190" s="91" t="str">
        <f ca="1">IF($W190="","",IF(OFFSET(F$53,'Intermediate Data'!$W190,0)=-98,"N/A",IF(OFFSET(F$53,'Intermediate Data'!$W190,0)=-99,"N/A",OFFSET(F$53,'Intermediate Data'!$W190,0))))</f>
        <v/>
      </c>
      <c r="AC190" s="91" t="str">
        <f ca="1">IF($W190="","",IF(OFFSET(G$53,'Intermediate Data'!$W190,0)=-98,"N/A",IF(OFFSET(G$53,'Intermediate Data'!$W190,0)=-99,"N/A",OFFSET(G$53,'Intermediate Data'!$W190,0))))</f>
        <v/>
      </c>
      <c r="AD190" s="91" t="str">
        <f ca="1">IF($W190="","",IF(OFFSET(H$53,'Intermediate Data'!$W190,0)=-98,"N/A",IF(OFFSET(H$53,'Intermediate Data'!$W190,0)=-99,"N/A",OFFSET(H$53,'Intermediate Data'!$W190,0))))</f>
        <v/>
      </c>
      <c r="AE190" s="91" t="str">
        <f ca="1">IF($W190="","",IF(OFFSET(I$53,'Intermediate Data'!$W190,0)=-98,"N/A",IF(OFFSET(I$53,'Intermediate Data'!$W190,0)=-99,"N/A",OFFSET(I$53,'Intermediate Data'!$W190,0))))</f>
        <v/>
      </c>
      <c r="AF190" s="91" t="str">
        <f ca="1">IF($W190="","",IF(OFFSET(J$53,'Intermediate Data'!$W190,0)=-98,"N/A",IF(OFFSET(J$53,'Intermediate Data'!$W190,0)=-99,"N/A",OFFSET(J$53,'Intermediate Data'!$W190,0))))</f>
        <v/>
      </c>
      <c r="AG190" s="91" t="str">
        <f ca="1">IF($W190="","",IF(OFFSET(K$53,'Intermediate Data'!$W190,0)=-98,"N/A",IF(OFFSET(K$53,'Intermediate Data'!$W190,0)=-99,"N/A",OFFSET(K$53,'Intermediate Data'!$W190,0))))</f>
        <v/>
      </c>
      <c r="AH190" s="91" t="str">
        <f ca="1">IF($W190="","",IF(OFFSET(L$53,'Intermediate Data'!$W190,0)=-98,"N/A",IF(OFFSET(L$53,'Intermediate Data'!$W190,0)=-99,"N/A",OFFSET(L$53,'Intermediate Data'!$W190,0))))</f>
        <v/>
      </c>
      <c r="AI190" s="91" t="str">
        <f ca="1">IF($W190="","",IF(OFFSET(M$53,'Intermediate Data'!$W190,0)=-98,"N/A",IF(OFFSET(M$53,'Intermediate Data'!$W190,0)=-99,"N/A",OFFSET(M$53,'Intermediate Data'!$W190,0))))</f>
        <v/>
      </c>
      <c r="AJ190" s="91" t="str">
        <f ca="1">IF($W190="","",IF(OFFSET(N$53,'Intermediate Data'!$W190,0)=-98,"N/A",IF(OFFSET(N$53,'Intermediate Data'!$W190,0)=-99,"N/A",OFFSET(N$53,'Intermediate Data'!$W190,0))))</f>
        <v/>
      </c>
      <c r="AK190" s="91" t="str">
        <f ca="1">IF($W190="","",IF(OFFSET(O$53,'Intermediate Data'!$W190,0)=-98,"N/A",IF(OFFSET(O$53,'Intermediate Data'!$W190,0)=-99,"N/A",OFFSET(O$53,'Intermediate Data'!$W190,0))))</f>
        <v/>
      </c>
      <c r="AL190" s="91" t="str">
        <f ca="1">IF($W190="","",IF(OFFSET(P$53,'Intermediate Data'!$W190,0)=-98,"N/A",IF(OFFSET(P$53,'Intermediate Data'!$W190,0)=-99,"N/A",OFFSET(P$53,'Intermediate Data'!$W190,0))))</f>
        <v/>
      </c>
      <c r="AM190" s="91" t="str">
        <f ca="1">IF($W190="","",IF(OFFSET(Q$53,'Intermediate Data'!$W190,0)=-98,"N/A",IF(OFFSET(Q$53,'Intermediate Data'!$W190,0)=-99,"N/A",OFFSET(Q$53,'Intermediate Data'!$W190,0))))</f>
        <v/>
      </c>
      <c r="AN190" s="91" t="str">
        <f ca="1">IF($W190="","",IF(OFFSET(R$53,'Intermediate Data'!$W190,0)=-98,"Not published",IF(OFFSET(R$53,'Intermediate Data'!$W190,0)=-99,"No spec",OFFSET(R$53,'Intermediate Data'!$W190,0))))</f>
        <v/>
      </c>
      <c r="AO190" s="91" t="str">
        <f ca="1">IF($W190="","",IF(OFFSET(S$53,'Intermediate Data'!$W190,0)=-98,"Unknown",IF(OFFSET(S$53,'Intermediate Data'!$W190,0)=-99,"No spec",OFFSET(S$53,'Intermediate Data'!$W190,0))))</f>
        <v/>
      </c>
      <c r="AR190" s="113" t="str">
        <f>IF(AND(DATA!$F141='Intermediate Data'!$AV$46,DATA!$E141="Tier 1"),IF(OR($AU$47=0,$AU$46=1),DATA!A141,IF(AND($AU$47=1,INDEX('Intermediate Data'!$AV$25:$AV$42,MATCH(DATA!$B141,'Intermediate Data'!$AU$25:$AU$42,0))=TRUE),DATA!A141,"")),"")</f>
        <v/>
      </c>
      <c r="AS190" s="113" t="str">
        <f>IF($AR190="","",DATA!B141)</f>
        <v/>
      </c>
      <c r="AT190" s="113" t="str">
        <f>IF(OR($AR190="",DATA!BF141=""),"",DATA!BF141)</f>
        <v/>
      </c>
      <c r="AU190" s="113" t="str">
        <f>IF(OR($AR190="",DATA!BH141=""),"",DATA!BH141)</f>
        <v/>
      </c>
      <c r="AV190" s="113" t="str">
        <f>IF(OR($AR190="",DATA!BI141=""),"",DATA!BI141)</f>
        <v/>
      </c>
      <c r="AW190" s="113" t="str">
        <f>IF(OR($AR190="",DATA!BJ141=""),"",DATA!BJ141)</f>
        <v/>
      </c>
      <c r="AX190" s="113" t="str">
        <f>IF(OR($AR190="",DATA!BK141=""),"",DATA!BK141)</f>
        <v/>
      </c>
      <c r="AY190" s="113" t="str">
        <f>IF($AR190="","",DATA!BO141)</f>
        <v/>
      </c>
      <c r="AZ190" s="113" t="str">
        <f>IF($AR190="","",DATA!BP141)</f>
        <v/>
      </c>
      <c r="BA190" s="113" t="str">
        <f>IF($AR190="","",DATA!BQ141)</f>
        <v/>
      </c>
      <c r="BB190" s="113" t="str">
        <f>IF($AR190="","",DATA!BR141)</f>
        <v/>
      </c>
      <c r="BC190" s="113" t="str">
        <f>IF($AR190="","",DATA!BS141)</f>
        <v/>
      </c>
      <c r="BD190" s="113" t="str">
        <f>IF($AR190="","",DATA!BE141)</f>
        <v/>
      </c>
      <c r="BE190" s="113" t="str">
        <f>IF($AR190="","",DATA!CD141)</f>
        <v/>
      </c>
      <c r="BF190" s="113" t="str">
        <f>IF($AR190="","",DATA!CF141)</f>
        <v/>
      </c>
      <c r="BG190" s="113" t="str">
        <f>IF($AR190="","",DATA!CG141)</f>
        <v/>
      </c>
      <c r="BH190" s="113" t="str">
        <f>IF($AR190="","",DATA!CI141)</f>
        <v/>
      </c>
      <c r="BI190" s="113" t="str">
        <f>IF($AR190="","",DATA!CK141)</f>
        <v/>
      </c>
      <c r="BJ190" s="179" t="str">
        <f>IF($AR190="","",DATA!CL141)</f>
        <v/>
      </c>
      <c r="BK190" s="179" t="str">
        <f>IF($AR190="","",DATA!CN141)</f>
        <v/>
      </c>
      <c r="BL190" s="114" t="str">
        <f t="shared" si="39"/>
        <v/>
      </c>
      <c r="BM190" s="91" t="str">
        <f t="shared" ca="1" si="30"/>
        <v/>
      </c>
      <c r="BN190" s="100" t="str">
        <f t="shared" si="40"/>
        <v/>
      </c>
      <c r="BO190" s="91" t="str">
        <f ca="1">IFERROR(LARGE($BN$54:$BN$189,ROW()-ROW($BO$53)),"")</f>
        <v/>
      </c>
      <c r="BP190" s="91" t="str">
        <f t="shared" ca="1" si="42"/>
        <v/>
      </c>
      <c r="BR190" s="91" t="str">
        <f ca="1">IF($BP190="","",IF(OFFSET(AS$53,'Intermediate Data'!$BP190,0)=-98,"Unknown",IF(OFFSET(AS$53,'Intermediate Data'!$BP190,0)=-99,"N/A",OFFSET(AS$53,'Intermediate Data'!$BP190,0))))</f>
        <v/>
      </c>
      <c r="BS190" s="91" t="str">
        <f ca="1">IF($BP190="","",IF(OFFSET(AT$53,'Intermediate Data'!$BP190,0)=-98,"Not collected",IF(OFFSET(AT$53,'Intermediate Data'!$BP190,0)=-99,"N/A",OFFSET(AT$53,'Intermediate Data'!$BP190,0))))</f>
        <v/>
      </c>
      <c r="BT190" s="91" t="str">
        <f ca="1">IF($BP190="","",IF(OFFSET(AU$53,'Intermediate Data'!$BP190,0)=-98,"Unknown",IF(OFFSET(AU$53,'Intermediate Data'!$BP190,0)=-99,"N/A",OFFSET(AU$53,'Intermediate Data'!$BP190,0))))</f>
        <v/>
      </c>
      <c r="BU190" s="127" t="str">
        <f ca="1">IF($BP190="","",IF(OFFSET(AV$53,'Intermediate Data'!$BP190,0)=-98,"Unknown",IF(OFFSET(AV$53,'Intermediate Data'!$BP190,0)=-99,"No spec",OFFSET(AV$53,'Intermediate Data'!$BP190,0))))</f>
        <v/>
      </c>
      <c r="BV190" s="127" t="str">
        <f ca="1">IF($BP190="","",IF(OFFSET(AW$53,'Intermediate Data'!$BP190,0)=-98,"Unknown",IF(OFFSET(AW$53,'Intermediate Data'!$BP190,0)=-99,"N/A",OFFSET(AW$53,'Intermediate Data'!$BP190,0))))</f>
        <v/>
      </c>
      <c r="BW190" s="91" t="str">
        <f ca="1">IF($BP190="","",IF(OFFSET(AX$53,'Intermediate Data'!$BP190,0)=-98,"Unknown",IF(OFFSET(AX$53,'Intermediate Data'!$BP190,0)=-99,"N/A",OFFSET(AX$53,'Intermediate Data'!$BP190,0))))</f>
        <v/>
      </c>
      <c r="BX190" s="91" t="str">
        <f ca="1">IF($BP190="","",IF(OFFSET(AY$53,'Intermediate Data'!$BP190,$AU$48)=-98,"Unknown",IF(OFFSET(AY$53,'Intermediate Data'!$BP190,$AU$48)=-99,"N/A",OFFSET(AY$53,'Intermediate Data'!$BP190,$AU$48))))</f>
        <v/>
      </c>
      <c r="BY190" s="91" t="str">
        <f ca="1">IF($BP190="","",IF(OFFSET(BD$53,'Intermediate Data'!$BP190,0)=-98,"Not published",IF(OFFSET(BD$53,'Intermediate Data'!$BP190,0)=-99,"No spec",OFFSET(BD$53,'Intermediate Data'!$BP190,0))))</f>
        <v/>
      </c>
      <c r="BZ190" s="115" t="str">
        <f ca="1">IF($BP190="","",IF(OFFSET(BE$53,'Intermediate Data'!$BP190,0)=-98,"Unknown",IF(OFFSET(BE$53,'Intermediate Data'!$BP190,0)=-99,"N/A",OFFSET(BE$53,'Intermediate Data'!$BP190,0))))</f>
        <v/>
      </c>
      <c r="CA190" s="115" t="str">
        <f ca="1">IF($BP190="","",IF(OFFSET(BF$53,'Intermediate Data'!$BP190,0)=-98,"Unknown",IF(OFFSET(BF$53,'Intermediate Data'!$BP190,0)=-99,"N/A",OFFSET(BF$53,'Intermediate Data'!$BP190,0))))</f>
        <v/>
      </c>
      <c r="CB190" s="115" t="str">
        <f ca="1">IF($BP190="","",IF(OFFSET(BG$53,'Intermediate Data'!$BP190,0)=-98,"Unknown",IF(OFFSET(BG$53,'Intermediate Data'!$BP190,0)=-99,"N/A",OFFSET(BG$53,'Intermediate Data'!$BP190,0))))</f>
        <v/>
      </c>
      <c r="CC190" s="115" t="str">
        <f ca="1">IF($BP190="","",IF(OFFSET(BH$53,'Intermediate Data'!$BP190,0)=-98,"Unknown",IF(OFFSET(BH$53,'Intermediate Data'!$BP190,0)=-99,"N/A",OFFSET(BH$53,'Intermediate Data'!$BP190,0))))</f>
        <v/>
      </c>
      <c r="CD190" s="115" t="str">
        <f ca="1">IF($BP190="","",IF(OFFSET(BI$53,'Intermediate Data'!$BP190,0)=-98,"Unknown",IF(OFFSET(BI$53,'Intermediate Data'!$BP190,0)=-99,"N/A",OFFSET(BI$53,'Intermediate Data'!$BP190,0))))</f>
        <v/>
      </c>
      <c r="CE190" s="115" t="str">
        <f ca="1">IF($BP190="","",IF(OFFSET(BJ$53,'Intermediate Data'!$BP190,0)=-98,"Unknown",IF(OFFSET(BJ$53,'Intermediate Data'!$BP190,0)=-99,"N/A",OFFSET(BJ$53,'Intermediate Data'!$BP190,0))))</f>
        <v/>
      </c>
      <c r="CF190" s="115" t="str">
        <f ca="1">IF($BP190="","",IF(OFFSET(BK$53,'Intermediate Data'!$BP190,0)=-98,"Unknown",IF(OFFSET(BK$53,'Intermediate Data'!$BP190,0)=-99,"N/A",OFFSET(BK$53,'Intermediate Data'!$BP190,0))))</f>
        <v/>
      </c>
      <c r="CG190" s="115" t="str">
        <f ca="1">IF($BP190="","",IF(OFFSET(BL$53,'Intermediate Data'!$BP190,0)=-98,"Unknown",IF(OFFSET(BL$53,'Intermediate Data'!$BP190,0)=-99,"N/A",OFFSET(BL$53,'Intermediate Data'!$BP190,0))))</f>
        <v/>
      </c>
    </row>
    <row r="191" spans="1:85" x14ac:dyDescent="0.2">
      <c r="A191" s="94"/>
      <c r="AW191" s="87"/>
      <c r="BA191" s="88"/>
    </row>
    <row r="192" spans="1:85" x14ac:dyDescent="0.2">
      <c r="AW192" s="87"/>
      <c r="BA192" s="88"/>
    </row>
    <row r="193" spans="2:53" x14ac:dyDescent="0.2">
      <c r="AW193" s="87"/>
      <c r="BA193" s="88"/>
    </row>
    <row r="194" spans="2:53" x14ac:dyDescent="0.2">
      <c r="AW194" s="87"/>
      <c r="BA194" s="88"/>
    </row>
    <row r="195" spans="2:53" x14ac:dyDescent="0.2">
      <c r="AW195" s="87"/>
      <c r="BA195" s="88"/>
    </row>
    <row r="196" spans="2:53" x14ac:dyDescent="0.2">
      <c r="AW196" s="87"/>
      <c r="BA196" s="88"/>
    </row>
    <row r="197" spans="2:53" x14ac:dyDescent="0.2">
      <c r="AW197" s="87"/>
      <c r="BA197" s="88"/>
    </row>
    <row r="198" spans="2:53" x14ac:dyDescent="0.2">
      <c r="AW198" s="87"/>
      <c r="BA198" s="88"/>
    </row>
    <row r="199" spans="2:53" x14ac:dyDescent="0.2">
      <c r="AW199" s="87"/>
      <c r="BA199" s="88"/>
    </row>
    <row r="200" spans="2:53" x14ac:dyDescent="0.2">
      <c r="AW200" s="87"/>
      <c r="BA200" s="88"/>
    </row>
    <row r="201" spans="2:53" x14ac:dyDescent="0.2">
      <c r="AW201" s="87"/>
      <c r="BA201" s="88"/>
    </row>
    <row r="202" spans="2:53" x14ac:dyDescent="0.2">
      <c r="AW202" s="87"/>
      <c r="BA202" s="88"/>
    </row>
    <row r="203" spans="2:53" x14ac:dyDescent="0.2">
      <c r="AW203" s="87"/>
      <c r="BA203" s="88"/>
    </row>
    <row r="204" spans="2:53" x14ac:dyDescent="0.2">
      <c r="AW204" s="87"/>
      <c r="BA204" s="88"/>
    </row>
    <row r="205" spans="2:53" x14ac:dyDescent="0.2">
      <c r="AW205" s="87"/>
      <c r="BA205" s="88"/>
    </row>
    <row r="206" spans="2:53" x14ac:dyDescent="0.2">
      <c r="AW206" s="87"/>
      <c r="BA206" s="88"/>
    </row>
    <row r="207" spans="2:53" x14ac:dyDescent="0.2">
      <c r="AW207" s="87"/>
      <c r="BA207" s="88"/>
    </row>
    <row r="208" spans="2:53" x14ac:dyDescent="0.2">
      <c r="B208" s="108" t="s">
        <v>372</v>
      </c>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row>
    <row r="209" spans="2:50" ht="15" x14ac:dyDescent="0.25">
      <c r="B209" s="87" t="s">
        <v>373</v>
      </c>
      <c r="C209" s="87" t="s">
        <v>244</v>
      </c>
      <c r="D209" s="87" t="s">
        <v>398</v>
      </c>
      <c r="E209" s="87" t="s">
        <v>374</v>
      </c>
      <c r="F209" s="87" t="s">
        <v>375</v>
      </c>
      <c r="G209" s="87" t="s">
        <v>376</v>
      </c>
      <c r="H209" s="87" t="s">
        <v>377</v>
      </c>
      <c r="I209" s="87" t="s">
        <v>378</v>
      </c>
      <c r="J209" s="87" t="s">
        <v>379</v>
      </c>
      <c r="K209" s="87" t="s">
        <v>380</v>
      </c>
      <c r="L209" s="87" t="s">
        <v>381</v>
      </c>
      <c r="M209" s="87" t="s">
        <v>382</v>
      </c>
      <c r="N209" s="87" t="s">
        <v>383</v>
      </c>
      <c r="O209" s="87" t="s">
        <v>384</v>
      </c>
      <c r="P209" s="87" t="s">
        <v>385</v>
      </c>
      <c r="Q209" s="87" t="s">
        <v>386</v>
      </c>
      <c r="R209" s="87" t="s">
        <v>387</v>
      </c>
      <c r="S209" s="87" t="s">
        <v>388</v>
      </c>
      <c r="T209" s="87" t="s">
        <v>389</v>
      </c>
      <c r="U209" s="87" t="s">
        <v>390</v>
      </c>
      <c r="V209" s="87" t="s">
        <v>391</v>
      </c>
      <c r="W209" s="87" t="s">
        <v>392</v>
      </c>
      <c r="X209" s="87" t="s">
        <v>393</v>
      </c>
      <c r="Y209" s="87" t="s">
        <v>394</v>
      </c>
      <c r="Z209" s="87" t="s">
        <v>395</v>
      </c>
      <c r="AA209" s="87" t="s">
        <v>396</v>
      </c>
      <c r="AB209" s="87" t="s">
        <v>617</v>
      </c>
      <c r="AC209" s="87" t="s">
        <v>618</v>
      </c>
      <c r="AF209"/>
      <c r="AG209"/>
      <c r="AW209" s="87"/>
      <c r="AX209" s="88"/>
    </row>
    <row r="210" spans="2:50" ht="15" x14ac:dyDescent="0.25">
      <c r="B210" s="87" t="s">
        <v>397</v>
      </c>
      <c r="C210" s="87" t="s">
        <v>726</v>
      </c>
      <c r="D210" s="87">
        <f>MATCH(C210,'Price Point Data'!A:A,0)</f>
        <v>2</v>
      </c>
      <c r="E210" s="87">
        <f t="shared" ref="E210:E218" si="43">D211-D210-2</f>
        <v>4</v>
      </c>
      <c r="F210" s="87" t="str">
        <f ca="1">OFFSET('Price Point Data'!$B$1,$D210+COLUMN()-5,0)</f>
        <v>Under $500</v>
      </c>
      <c r="G210" s="87" t="str">
        <f ca="1">IF(COUNTA($F210:F210)&lt;$E210,OFFSET('Price Point Data'!$B$1,$D210+COLUMN(G209)-5,0),"")</f>
        <v>$500 to $699</v>
      </c>
      <c r="H210" s="87" t="str">
        <f ca="1">IF(COUNTA($F210:G210)&lt;$E210,OFFSET('Price Point Data'!$B$1,$D210+COLUMN(H209)-5,0),"")</f>
        <v>$700 to $899</v>
      </c>
      <c r="I210" s="87" t="str">
        <f ca="1">IF(COUNTA($F210:H210)&lt;$E210,OFFSET('Price Point Data'!$B$1,$D210+COLUMN(I209)-5,0),"")</f>
        <v>$900 to $1500</v>
      </c>
      <c r="J210" s="87" t="str">
        <f ca="1">IF(COUNTA($F210:I210)&lt;$E210,OFFSET('Price Point Data'!$B$1,$D210+COLUMN(J209)-5,0),"")</f>
        <v/>
      </c>
      <c r="K210" s="87" t="str">
        <f ca="1">IF(COUNTA($F210:J210)&lt;$E210,OFFSET('Price Point Data'!$B$1,$D210+COLUMN(K209)-5,0),"")</f>
        <v/>
      </c>
      <c r="L210" s="87" t="str">
        <f ca="1">IF(COUNTA($F210:K210)&lt;$E210,OFFSET('Price Point Data'!$B$1,$D210+COLUMN(L209)-5,0),"")</f>
        <v/>
      </c>
      <c r="M210" s="87" t="str">
        <f ca="1">IF(COUNTA($F210:L210)&lt;$E210,OFFSET('Price Point Data'!$B$1,$D210+COLUMN(M209)-5,0),"")</f>
        <v/>
      </c>
      <c r="N210" s="87" t="str">
        <f ca="1">IF(COUNTA($F210:M210)&lt;$E210,OFFSET('Price Point Data'!$B$1,$D210+COLUMN(N209)-5,0),"")</f>
        <v/>
      </c>
      <c r="O210" s="87" t="str">
        <f ca="1">IF(COUNTA($F210:N210)&lt;$E210,OFFSET('Price Point Data'!$B$1,$D210+COLUMN(O209)-5,0),"")</f>
        <v/>
      </c>
      <c r="P210" s="87" t="str">
        <f ca="1">IF(COUNTA($F210:O210)&lt;$E210,OFFSET('Price Point Data'!$B$1,$D210+COLUMN(P209)-5,0),"")</f>
        <v/>
      </c>
      <c r="Q210" s="109">
        <f ca="1">OFFSET('Price Point Data'!$E$1,$D210+COLUMN(F210)-5,0)</f>
        <v>0.25</v>
      </c>
      <c r="R210" s="109">
        <f ca="1">IF(COUNT($Q210:Q210)&lt;$E210,OFFSET('Price Point Data'!$E$1,$D210+COLUMN(G210)-5,0),"")</f>
        <v>0.80769230769230771</v>
      </c>
      <c r="S210" s="109">
        <f ca="1">IF(COUNT($Q210:R210)&lt;$E210,OFFSET('Price Point Data'!$E$1,$D210+COLUMN(H210)-5,0),"")</f>
        <v>1</v>
      </c>
      <c r="T210" s="109">
        <f ca="1">IF(COUNT($Q210:S210)&lt;$E210,OFFSET('Price Point Data'!$E$1,$D210+COLUMN(I210)-5,0),"")</f>
        <v>1</v>
      </c>
      <c r="U210" s="109" t="str">
        <f ca="1">IF(COUNT($Q210:T210)&lt;$E210,OFFSET('Price Point Data'!$E$1,$D210+COLUMN(J210)-5,0),"")</f>
        <v/>
      </c>
      <c r="V210" s="109" t="str">
        <f ca="1">IF(COUNT($Q210:U210)&lt;$E210,OFFSET('Price Point Data'!$E$1,$D210+COLUMN(K210)-5,0),"")</f>
        <v/>
      </c>
      <c r="W210" s="109" t="str">
        <f ca="1">IF(COUNT($Q210:V210)&lt;$E210,OFFSET('Price Point Data'!$E$1,$D210+COLUMN(L210)-5,0),"")</f>
        <v/>
      </c>
      <c r="X210" s="109" t="str">
        <f ca="1">IF(COUNT($Q210:W210)&lt;$E210,OFFSET('Price Point Data'!$E$1,$D210+COLUMN(M210)-5,0),"")</f>
        <v/>
      </c>
      <c r="Y210" s="109" t="str">
        <f ca="1">IF(COUNT($Q210:X210)&lt;$E210,OFFSET('Price Point Data'!$E$1,$D210+COLUMN(N210)-5,0),"")</f>
        <v/>
      </c>
      <c r="Z210" s="109" t="str">
        <f ca="1">IF(COUNT($Q210:Y210)&lt;$E210,OFFSET('Price Point Data'!$E$1,$D210+COLUMN(O210)-5,0),"")</f>
        <v/>
      </c>
      <c r="AA210" s="109" t="str">
        <f ca="1">IF(COUNT($Q210:Z210)&lt;$E210,OFFSET('Price Point Data'!$E$1,$D210+COLUMN(P210)-5,0),"")</f>
        <v/>
      </c>
      <c r="AB210" s="146">
        <f ca="1">MAX(Q210:AA210)</f>
        <v>1</v>
      </c>
      <c r="AC210" s="146">
        <f ca="1">AB210/2</f>
        <v>0.5</v>
      </c>
      <c r="AF210"/>
      <c r="AG210"/>
    </row>
    <row r="211" spans="2:50" ht="15" x14ac:dyDescent="0.25">
      <c r="C211" s="87" t="s">
        <v>85</v>
      </c>
      <c r="D211" s="87">
        <f>MATCH(C211,'Price Point Data'!A:A,0)</f>
        <v>8</v>
      </c>
      <c r="E211" s="87">
        <f t="shared" si="43"/>
        <v>10</v>
      </c>
      <c r="F211" s="87" t="str">
        <f ca="1">OFFSET('Price Point Data'!$B$1,$D211+COLUMN()-5,0)</f>
        <v>Under $400</v>
      </c>
      <c r="G211" s="87" t="str">
        <f ca="1">IF(COUNTA($F211:F211)&lt;$E211,OFFSET('Price Point Data'!$B$1,$D211+COLUMN(G210)-5,0),"")</f>
        <v>$400 to $599</v>
      </c>
      <c r="H211" s="87" t="str">
        <f ca="1">IF(COUNTA($F211:G211)&lt;$E211,OFFSET('Price Point Data'!$B$1,$D211+COLUMN(H210)-5,0),"")</f>
        <v>$600 to $799</v>
      </c>
      <c r="I211" s="87" t="str">
        <f ca="1">IF(COUNTA($F211:H211)&lt;$E211,OFFSET('Price Point Data'!$B$1,$D211+COLUMN(I210)-5,0),"")</f>
        <v>$800 to $999</v>
      </c>
      <c r="J211" s="87" t="str">
        <f ca="1">IF(COUNTA($F211:I211)&lt;$E211,OFFSET('Price Point Data'!$B$1,$D211+COLUMN(J210)-5,0),"")</f>
        <v>$1000 to $1299</v>
      </c>
      <c r="K211" s="87" t="str">
        <f ca="1">IF(COUNTA($F211:J211)&lt;$E211,OFFSET('Price Point Data'!$B$1,$D211+COLUMN(K210)-5,0),"")</f>
        <v>$1300 to $1599</v>
      </c>
      <c r="L211" s="87" t="str">
        <f ca="1">IF(COUNTA($F211:K211)&lt;$E211,OFFSET('Price Point Data'!$B$1,$D211+COLUMN(L210)-5,0),"")</f>
        <v>$1600 to $1899</v>
      </c>
      <c r="M211" s="87" t="str">
        <f ca="1">IF(COUNTA($F211:L211)&lt;$E211,OFFSET('Price Point Data'!$B$1,$D211+COLUMN(M210)-5,0),"")</f>
        <v>$1900 to $2199</v>
      </c>
      <c r="N211" s="87" t="str">
        <f ca="1">IF(COUNTA($F211:M211)&lt;$E211,OFFSET('Price Point Data'!$B$1,$D211+COLUMN(N210)-5,0),"")</f>
        <v>$2200 to 2499</v>
      </c>
      <c r="O211" s="87" t="str">
        <f ca="1">IF(COUNTA($F211:N211)&lt;$E211,OFFSET('Price Point Data'!$B$1,$D211+COLUMN(O210)-5,0),"")</f>
        <v>$2500 or more</v>
      </c>
      <c r="P211" s="87" t="str">
        <f ca="1">IF(COUNTA($F211:O211)&lt;$E211,OFFSET('Price Point Data'!$B$1,$D211+COLUMN(P210)-5,0),"")</f>
        <v/>
      </c>
      <c r="Q211" s="109">
        <f ca="1">OFFSET('Price Point Data'!$E$1,$D211+COLUMN(F211)-5,0)</f>
        <v>0.16666666666666666</v>
      </c>
      <c r="R211" s="109">
        <f ca="1">IF(COUNT($Q211:Q211)&lt;$E211,OFFSET('Price Point Data'!$E$1,$D211+COLUMN(G211)-5,0),"")</f>
        <v>0.36893203883495146</v>
      </c>
      <c r="S211" s="109">
        <f ca="1">IF(COUNT($Q211:R211)&lt;$E211,OFFSET('Price Point Data'!$E$1,$D211+COLUMN(H211)-5,0),"")</f>
        <v>0.8</v>
      </c>
      <c r="T211" s="109">
        <f ca="1">IF(COUNT($Q211:S211)&lt;$E211,OFFSET('Price Point Data'!$E$1,$D211+COLUMN(I211)-5,0),"")</f>
        <v>0.95588235294117652</v>
      </c>
      <c r="U211" s="109">
        <f ca="1">IF(COUNT($Q211:T211)&lt;$E211,OFFSET('Price Point Data'!$E$1,$D211+COLUMN(J211)-5,0),"")</f>
        <v>1</v>
      </c>
      <c r="V211" s="109">
        <f ca="1">IF(COUNT($Q211:U211)&lt;$E211,OFFSET('Price Point Data'!$E$1,$D211+COLUMN(K211)-5,0),"")</f>
        <v>0.95145631067961167</v>
      </c>
      <c r="W211" s="109">
        <f ca="1">IF(COUNT($Q211:V211)&lt;$E211,OFFSET('Price Point Data'!$E$1,$D211+COLUMN(L211)-5,0),"")</f>
        <v>0.88732394366197187</v>
      </c>
      <c r="X211" s="109">
        <f ca="1">IF(COUNT($Q211:W211)&lt;$E211,OFFSET('Price Point Data'!$E$1,$D211+COLUMN(M211)-5,0),"")</f>
        <v>0.8936170212765957</v>
      </c>
      <c r="Y211" s="109">
        <f ca="1">IF(COUNT($Q211:X211)&lt;$E211,OFFSET('Price Point Data'!$E$1,$D211+COLUMN(N211)-5,0),"")</f>
        <v>0.91666666666666663</v>
      </c>
      <c r="Z211" s="109">
        <f ca="1">IF(COUNT($Q211:Y211)&lt;$E211,OFFSET('Price Point Data'!$E$1,$D211+COLUMN(O211)-5,0),"")</f>
        <v>0.90196078431372551</v>
      </c>
      <c r="AA211" s="109" t="str">
        <f ca="1">IF(COUNT($Q211:Z211)&lt;$E211,OFFSET('Price Point Data'!$E$1,$D211+COLUMN(P211)-5,0),"")</f>
        <v/>
      </c>
      <c r="AB211" s="146">
        <f t="shared" ref="AB211:AB219" ca="1" si="44">MAX(Q211:AA211)</f>
        <v>1</v>
      </c>
      <c r="AC211" s="146">
        <f t="shared" ref="AC211:AC219" ca="1" si="45">AB211/2</f>
        <v>0.5</v>
      </c>
      <c r="AF211"/>
      <c r="AG211"/>
    </row>
    <row r="212" spans="2:50" ht="15" x14ac:dyDescent="0.25">
      <c r="C212" s="87" t="s">
        <v>86</v>
      </c>
      <c r="D212" s="87">
        <f>MATCH(C212,'Price Point Data'!A:A,0)</f>
        <v>20</v>
      </c>
      <c r="E212" s="87">
        <f t="shared" si="43"/>
        <v>5</v>
      </c>
      <c r="F212" s="87" t="str">
        <f ca="1">OFFSET('Price Point Data'!$B$1,$D212+COLUMN()-5,0)</f>
        <v>Under $300</v>
      </c>
      <c r="G212" s="87" t="str">
        <f ca="1">IF(COUNTA($F212:F212)&lt;$E212,OFFSET('Price Point Data'!$B$1,$D212+COLUMN(G211)-5,0),"")</f>
        <v>$300 to $499</v>
      </c>
      <c r="H212" s="87" t="str">
        <f ca="1">IF(COUNTA($F212:G212)&lt;$E212,OFFSET('Price Point Data'!$B$1,$D212+COLUMN(H211)-5,0),"")</f>
        <v>$500 to $699</v>
      </c>
      <c r="I212" s="87" t="str">
        <f ca="1">IF(COUNTA($F212:H212)&lt;$E212,OFFSET('Price Point Data'!$B$1,$D212+COLUMN(I211)-5,0),"")</f>
        <v>$700 to $899</v>
      </c>
      <c r="J212" s="87" t="str">
        <f ca="1">IF(COUNTA($F212:I212)&lt;$E212,OFFSET('Price Point Data'!$B$1,$D212+COLUMN(J211)-5,0),"")</f>
        <v>$900 or more</v>
      </c>
      <c r="K212" s="87" t="str">
        <f ca="1">IF(COUNTA($F212:J212)&lt;$E212,OFFSET('Price Point Data'!$B$1,$D212+COLUMN(K211)-5,0),"")</f>
        <v/>
      </c>
      <c r="L212" s="87" t="str">
        <f ca="1">IF(COUNTA($F212:K212)&lt;$E212,OFFSET('Price Point Data'!$B$1,$D212+COLUMN(L211)-5,0),"")</f>
        <v/>
      </c>
      <c r="M212" s="87" t="str">
        <f ca="1">IF(COUNTA($F212:L212)&lt;$E212,OFFSET('Price Point Data'!$B$1,$D212+COLUMN(M211)-5,0),"")</f>
        <v/>
      </c>
      <c r="N212" s="87" t="str">
        <f ca="1">IF(COUNTA($F212:M212)&lt;$E212,OFFSET('Price Point Data'!$B$1,$D212+COLUMN(N211)-5,0),"")</f>
        <v/>
      </c>
      <c r="O212" s="87" t="str">
        <f ca="1">IF(COUNTA($F212:N212)&lt;$E212,OFFSET('Price Point Data'!$B$1,$D212+COLUMN(O211)-5,0),"")</f>
        <v/>
      </c>
      <c r="P212" s="87" t="str">
        <f ca="1">IF(COUNTA($F212:O212)&lt;$E212,OFFSET('Price Point Data'!$B$1,$D212+COLUMN(P211)-5,0),"")</f>
        <v/>
      </c>
      <c r="Q212" s="109">
        <f ca="1">OFFSET('Price Point Data'!$E$1,$D212+COLUMN(F212)-5,0)</f>
        <v>0.36363636363636365</v>
      </c>
      <c r="R212" s="109">
        <f ca="1">IF(COUNT($Q212:Q212)&lt;$E212,OFFSET('Price Point Data'!$E$1,$D212+COLUMN(G212)-5,0),"")</f>
        <v>0.29411764705882354</v>
      </c>
      <c r="S212" s="109">
        <f ca="1">IF(COUNT($Q212:R212)&lt;$E212,OFFSET('Price Point Data'!$E$1,$D212+COLUMN(H212)-5,0),"")</f>
        <v>0.58823529411764708</v>
      </c>
      <c r="T212" s="109">
        <f ca="1">IF(COUNT($Q212:S212)&lt;$E212,OFFSET('Price Point Data'!$E$1,$D212+COLUMN(I212)-5,0),"")</f>
        <v>0.9285714285714286</v>
      </c>
      <c r="U212" s="109">
        <f ca="1">IF(COUNT($Q212:T212)&lt;$E212,OFFSET('Price Point Data'!$E$1,$D212+COLUMN(J212)-5,0),"")</f>
        <v>0.75</v>
      </c>
      <c r="V212" s="109" t="str">
        <f ca="1">IF(COUNT($Q212:U212)&lt;$E212,OFFSET('Price Point Data'!$E$1,$D212+COLUMN(K212)-5,0),"")</f>
        <v/>
      </c>
      <c r="W212" s="109" t="str">
        <f ca="1">IF(COUNT($Q212:V212)&lt;$E212,OFFSET('Price Point Data'!$E$1,$D212+COLUMN(L212)-5,0),"")</f>
        <v/>
      </c>
      <c r="X212" s="109" t="str">
        <f ca="1">IF(COUNT($Q212:W212)&lt;$E212,OFFSET('Price Point Data'!$E$1,$D212+COLUMN(M212)-5,0),"")</f>
        <v/>
      </c>
      <c r="Y212" s="109" t="str">
        <f ca="1">IF(COUNT($Q212:X212)&lt;$E212,OFFSET('Price Point Data'!$E$1,$D212+COLUMN(N212)-5,0),"")</f>
        <v/>
      </c>
      <c r="Z212" s="109" t="str">
        <f ca="1">IF(COUNT($Q212:Y212)&lt;$E212,OFFSET('Price Point Data'!$E$1,$D212+COLUMN(O212)-5,0),"")</f>
        <v/>
      </c>
      <c r="AA212" s="109" t="str">
        <f ca="1">IF(COUNT($Q212:Z212)&lt;$E212,OFFSET('Price Point Data'!$E$1,$D212+COLUMN(P212)-5,0),"")</f>
        <v/>
      </c>
      <c r="AB212" s="146">
        <f t="shared" ca="1" si="44"/>
        <v>0.9285714285714286</v>
      </c>
      <c r="AC212" s="146">
        <f t="shared" ca="1" si="45"/>
        <v>0.4642857142857143</v>
      </c>
      <c r="AF212"/>
      <c r="AG212"/>
    </row>
    <row r="213" spans="2:50" ht="15" x14ac:dyDescent="0.25">
      <c r="C213" s="87" t="s">
        <v>72</v>
      </c>
      <c r="D213" s="87">
        <f>MATCH(C213,'Price Point Data'!A:A,0)</f>
        <v>27</v>
      </c>
      <c r="E213" s="87">
        <f t="shared" si="43"/>
        <v>4</v>
      </c>
      <c r="F213" s="87" t="str">
        <f ca="1">OFFSET('Price Point Data'!$B$1,$D213+COLUMN()-5,0)</f>
        <v>Under $300</v>
      </c>
      <c r="G213" s="87" t="str">
        <f ca="1">IF(COUNTA($F213:F213)&lt;$E213,OFFSET('Price Point Data'!$B$1,$D213+COLUMN(G212)-5,0),"")</f>
        <v>$300 to $499</v>
      </c>
      <c r="H213" s="87" t="str">
        <f ca="1">IF(COUNTA($F213:G213)&lt;$E213,OFFSET('Price Point Data'!$B$1,$D213+COLUMN(H212)-5,0),"")</f>
        <v>$500 to $699</v>
      </c>
      <c r="I213" s="87" t="str">
        <f ca="1">IF(COUNTA($F213:H213)&lt;$E213,OFFSET('Price Point Data'!$B$1,$D213+COLUMN(I212)-5,0),"")</f>
        <v>$700 or more</v>
      </c>
      <c r="J213" s="87" t="str">
        <f ca="1">IF(COUNTA($F213:I213)&lt;$E213,OFFSET('Price Point Data'!$B$1,$D213+COLUMN(J212)-5,0),"")</f>
        <v/>
      </c>
      <c r="K213" s="87" t="str">
        <f ca="1">IF(COUNTA($F213:J213)&lt;$E213,OFFSET('Price Point Data'!$B$1,$D213+COLUMN(K212)-5,0),"")</f>
        <v/>
      </c>
      <c r="L213" s="87" t="str">
        <f ca="1">IF(COUNTA($F213:K213)&lt;$E213,OFFSET('Price Point Data'!$B$1,$D213+COLUMN(L212)-5,0),"")</f>
        <v/>
      </c>
      <c r="M213" s="87" t="str">
        <f ca="1">IF(COUNTA($F213:L213)&lt;$E213,OFFSET('Price Point Data'!$B$1,$D213+COLUMN(M212)-5,0),"")</f>
        <v/>
      </c>
      <c r="N213" s="87" t="str">
        <f ca="1">IF(COUNTA($F213:M213)&lt;$E213,OFFSET('Price Point Data'!$B$1,$D213+COLUMN(N212)-5,0),"")</f>
        <v/>
      </c>
      <c r="O213" s="87" t="str">
        <f ca="1">IF(COUNTA($F213:N213)&lt;$E213,OFFSET('Price Point Data'!$B$1,$D213+COLUMN(O212)-5,0),"")</f>
        <v/>
      </c>
      <c r="P213" s="87" t="str">
        <f ca="1">IF(COUNTA($F213:O213)&lt;$E213,OFFSET('Price Point Data'!$B$1,$D213+COLUMN(P212)-5,0),"")</f>
        <v/>
      </c>
      <c r="Q213" s="109">
        <f ca="1">OFFSET('Price Point Data'!$E$1,$D213+COLUMN(F213)-5,0)</f>
        <v>0</v>
      </c>
      <c r="R213" s="109">
        <f ca="1">IF(COUNT($Q213:Q213)&lt;$E213,OFFSET('Price Point Data'!$E$1,$D213+COLUMN(G213)-5,0),"")</f>
        <v>0</v>
      </c>
      <c r="S213" s="109">
        <f ca="1">IF(COUNT($Q213:R213)&lt;$E213,OFFSET('Price Point Data'!$E$1,$D213+COLUMN(H213)-5,0),"")</f>
        <v>0</v>
      </c>
      <c r="T213" s="109">
        <f ca="1">IF(COUNT($Q213:S213)&lt;$E213,OFFSET('Price Point Data'!$E$1,$D213+COLUMN(I213)-5,0),"")</f>
        <v>1</v>
      </c>
      <c r="U213" s="109" t="str">
        <f ca="1">IF(COUNT($Q213:T213)&lt;$E213,OFFSET('Price Point Data'!$E$1,$D213+COLUMN(J213)-5,0),"")</f>
        <v/>
      </c>
      <c r="V213" s="109" t="str">
        <f ca="1">IF(COUNT($Q213:U213)&lt;$E213,OFFSET('Price Point Data'!$E$1,$D213+COLUMN(K213)-5,0),"")</f>
        <v/>
      </c>
      <c r="W213" s="109" t="str">
        <f ca="1">IF(COUNT($Q213:V213)&lt;$E213,OFFSET('Price Point Data'!$E$1,$D213+COLUMN(L213)-5,0),"")</f>
        <v/>
      </c>
      <c r="X213" s="109" t="str">
        <f ca="1">IF(COUNT($Q213:W213)&lt;$E213,OFFSET('Price Point Data'!$E$1,$D213+COLUMN(M213)-5,0),"")</f>
        <v/>
      </c>
      <c r="Y213" s="109" t="str">
        <f ca="1">IF(COUNT($Q213:X213)&lt;$E213,OFFSET('Price Point Data'!$E$1,$D213+COLUMN(N213)-5,0),"")</f>
        <v/>
      </c>
      <c r="Z213" s="109" t="str">
        <f ca="1">IF(COUNT($Q213:Y213)&lt;$E213,OFFSET('Price Point Data'!$E$1,$D213+COLUMN(O213)-5,0),"")</f>
        <v/>
      </c>
      <c r="AA213" s="109" t="str">
        <f ca="1">IF(COUNT($Q213:Z213)&lt;$E213,OFFSET('Price Point Data'!$E$1,$D213+COLUMN(P213)-5,0),"")</f>
        <v/>
      </c>
      <c r="AB213" s="146">
        <f t="shared" ca="1" si="44"/>
        <v>1</v>
      </c>
      <c r="AC213" s="146">
        <f t="shared" ca="1" si="45"/>
        <v>0.5</v>
      </c>
      <c r="AF213"/>
      <c r="AG213"/>
    </row>
    <row r="214" spans="2:50" ht="15" x14ac:dyDescent="0.25">
      <c r="C214" s="87" t="s">
        <v>71</v>
      </c>
      <c r="D214" s="87">
        <f>MATCH(C214,'Price Point Data'!A:A,0)</f>
        <v>33</v>
      </c>
      <c r="E214" s="87">
        <f t="shared" si="43"/>
        <v>5</v>
      </c>
      <c r="F214" s="87" t="str">
        <f ca="1">OFFSET('Price Point Data'!$B$1,$D214+COLUMN()-5,0)</f>
        <v>Under $400</v>
      </c>
      <c r="G214" s="87" t="str">
        <f ca="1">IF(COUNTA($F214:F214)&lt;$E214,OFFSET('Price Point Data'!$B$1,$D214+COLUMN(G213)-5,0),"")</f>
        <v>$400 to $599</v>
      </c>
      <c r="H214" s="87" t="str">
        <f ca="1">IF(COUNTA($F214:G214)&lt;$E214,OFFSET('Price Point Data'!$B$1,$D214+COLUMN(H213)-5,0),"")</f>
        <v>$600 to $799</v>
      </c>
      <c r="I214" s="87" t="str">
        <f ca="1">IF(COUNTA($F214:H214)&lt;$E214,OFFSET('Price Point Data'!$B$1,$D214+COLUMN(I213)-5,0),"")</f>
        <v>$800 to $999</v>
      </c>
      <c r="J214" s="87" t="str">
        <f ca="1">IF(COUNTA($F214:I214)&lt;$E214,OFFSET('Price Point Data'!$B$1,$D214+COLUMN(J213)-5,0),"")</f>
        <v>$1000 or more</v>
      </c>
      <c r="K214" s="87" t="str">
        <f ca="1">IF(COUNTA($F214:J214)&lt;$E214,OFFSET('Price Point Data'!$B$1,$D214+COLUMN(K213)-5,0),"")</f>
        <v/>
      </c>
      <c r="L214" s="87" t="str">
        <f ca="1">IF(COUNTA($F214:K214)&lt;$E214,OFFSET('Price Point Data'!$B$1,$D214+COLUMN(L213)-5,0),"")</f>
        <v/>
      </c>
      <c r="M214" s="87" t="str">
        <f ca="1">IF(COUNTA($F214:L214)&lt;$E214,OFFSET('Price Point Data'!$B$1,$D214+COLUMN(M213)-5,0),"")</f>
        <v/>
      </c>
      <c r="N214" s="87" t="str">
        <f ca="1">IF(COUNTA($F214:M214)&lt;$E214,OFFSET('Price Point Data'!$B$1,$D214+COLUMN(N213)-5,0),"")</f>
        <v/>
      </c>
      <c r="O214" s="87" t="str">
        <f ca="1">IF(COUNTA($F214:N214)&lt;$E214,OFFSET('Price Point Data'!$B$1,$D214+COLUMN(O213)-5,0),"")</f>
        <v/>
      </c>
      <c r="P214" s="87" t="str">
        <f ca="1">IF(COUNTA($F214:O214)&lt;$E214,OFFSET('Price Point Data'!$B$1,$D214+COLUMN(P213)-5,0),"")</f>
        <v/>
      </c>
      <c r="Q214" s="109">
        <f ca="1">OFFSET('Price Point Data'!$E$1,$D214+COLUMN(F214)-5,0)</f>
        <v>0</v>
      </c>
      <c r="R214" s="109">
        <f ca="1">IF(COUNT($Q214:Q214)&lt;$E214,OFFSET('Price Point Data'!$E$1,$D214+COLUMN(G214)-5,0),"")</f>
        <v>0</v>
      </c>
      <c r="S214" s="109">
        <f ca="1">IF(COUNT($Q214:R214)&lt;$E214,OFFSET('Price Point Data'!$E$1,$D214+COLUMN(H214)-5,0),"")</f>
        <v>0.4</v>
      </c>
      <c r="T214" s="109">
        <f ca="1">IF(COUNT($Q214:S214)&lt;$E214,OFFSET('Price Point Data'!$E$1,$D214+COLUMN(I214)-5,0),"")</f>
        <v>0.8</v>
      </c>
      <c r="U214" s="109">
        <f ca="1">IF(COUNT($Q214:T214)&lt;$E214,OFFSET('Price Point Data'!$E$1,$D214+COLUMN(J214)-5,0),"")</f>
        <v>0</v>
      </c>
      <c r="V214" s="109" t="str">
        <f ca="1">IF(COUNT($Q214:U214)&lt;$E214,OFFSET('Price Point Data'!$E$1,$D214+COLUMN(K214)-5,0),"")</f>
        <v/>
      </c>
      <c r="W214" s="109" t="str">
        <f ca="1">IF(COUNT($Q214:V214)&lt;$E214,OFFSET('Price Point Data'!$E$1,$D214+COLUMN(L214)-5,0),"")</f>
        <v/>
      </c>
      <c r="X214" s="109" t="str">
        <f ca="1">IF(COUNT($Q214:W214)&lt;$E214,OFFSET('Price Point Data'!$E$1,$D214+COLUMN(M214)-5,0),"")</f>
        <v/>
      </c>
      <c r="Y214" s="109" t="str">
        <f ca="1">IF(COUNT($Q214:X214)&lt;$E214,OFFSET('Price Point Data'!$E$1,$D214+COLUMN(N214)-5,0),"")</f>
        <v/>
      </c>
      <c r="Z214" s="109" t="str">
        <f ca="1">IF(COUNT($Q214:Y214)&lt;$E214,OFFSET('Price Point Data'!$E$1,$D214+COLUMN(O214)-5,0),"")</f>
        <v/>
      </c>
      <c r="AA214" s="109" t="str">
        <f ca="1">IF(COUNT($Q214:Z214)&lt;$E214,OFFSET('Price Point Data'!$E$1,$D214+COLUMN(P214)-5,0),"")</f>
        <v/>
      </c>
      <c r="AB214" s="146">
        <f t="shared" ca="1" si="44"/>
        <v>0.8</v>
      </c>
      <c r="AC214" s="146">
        <f t="shared" ca="1" si="45"/>
        <v>0.4</v>
      </c>
      <c r="AF214"/>
      <c r="AG214"/>
    </row>
    <row r="215" spans="2:50" ht="15" x14ac:dyDescent="0.25">
      <c r="C215" s="87" t="s">
        <v>287</v>
      </c>
      <c r="D215" s="87">
        <f>MATCH(C215,'Price Point Data'!A:A,0)</f>
        <v>40</v>
      </c>
      <c r="E215" s="87">
        <f t="shared" si="43"/>
        <v>2</v>
      </c>
      <c r="F215" s="87" t="str">
        <f ca="1">OFFSET('Price Point Data'!$B$1,$D215+COLUMN()-5,0)</f>
        <v>Under $800</v>
      </c>
      <c r="G215" s="87" t="str">
        <f ca="1">IF(COUNTA($F215:F215)&lt;$E215,OFFSET('Price Point Data'!$B$1,$D215+COLUMN(G214)-5,0),"")</f>
        <v>$800 or more</v>
      </c>
      <c r="H215" s="87" t="str">
        <f ca="1">IF(COUNTA($F215:G215)&lt;$E215,OFFSET('Price Point Data'!$B$1,$D215+COLUMN(H214)-5,0),"")</f>
        <v/>
      </c>
      <c r="I215" s="87" t="str">
        <f ca="1">IF(COUNTA($F215:H215)&lt;$E215,OFFSET('Price Point Data'!$B$1,$D215+COLUMN(I214)-5,0),"")</f>
        <v/>
      </c>
      <c r="J215" s="87" t="str">
        <f ca="1">IF(COUNTA($F215:I215)&lt;$E215,OFFSET('Price Point Data'!$B$1,$D215+COLUMN(J214)-5,0),"")</f>
        <v/>
      </c>
      <c r="K215" s="87" t="str">
        <f ca="1">IF(COUNTA($F215:J215)&lt;$E215,OFFSET('Price Point Data'!$B$1,$D215+COLUMN(K214)-5,0),"")</f>
        <v/>
      </c>
      <c r="L215" s="87" t="str">
        <f ca="1">IF(COUNTA($F215:K215)&lt;$E215,OFFSET('Price Point Data'!$B$1,$D215+COLUMN(L214)-5,0),"")</f>
        <v/>
      </c>
      <c r="M215" s="87" t="str">
        <f ca="1">IF(COUNTA($F215:L215)&lt;$E215,OFFSET('Price Point Data'!$B$1,$D215+COLUMN(M214)-5,0),"")</f>
        <v/>
      </c>
      <c r="N215" s="87" t="str">
        <f ca="1">IF(COUNTA($F215:M215)&lt;$E215,OFFSET('Price Point Data'!$B$1,$D215+COLUMN(N214)-5,0),"")</f>
        <v/>
      </c>
      <c r="O215" s="87" t="str">
        <f ca="1">IF(COUNTA($F215:N215)&lt;$E215,OFFSET('Price Point Data'!$B$1,$D215+COLUMN(O214)-5,0),"")</f>
        <v/>
      </c>
      <c r="P215" s="87" t="str">
        <f ca="1">IF(COUNTA($F215:O215)&lt;$E215,OFFSET('Price Point Data'!$B$1,$D215+COLUMN(P214)-5,0),"")</f>
        <v/>
      </c>
      <c r="Q215" s="109">
        <f ca="1">OFFSET('Price Point Data'!$E$1,$D215+COLUMN(F215)-5,0)</f>
        <v>0.15384615384615385</v>
      </c>
      <c r="R215" s="109">
        <f ca="1">IF(COUNT($Q215:Q215)&lt;$E215,OFFSET('Price Point Data'!$E$1,$D215+COLUMN(G215)-5,0),"")</f>
        <v>0.66666666666666663</v>
      </c>
      <c r="S215" s="109" t="str">
        <f ca="1">IF(COUNT($Q215:R215)&lt;$E215,OFFSET('Price Point Data'!$E$1,$D215+COLUMN(H215)-5,0),"")</f>
        <v/>
      </c>
      <c r="T215" s="109" t="str">
        <f ca="1">IF(COUNT($Q215:S215)&lt;$E215,OFFSET('Price Point Data'!$E$1,$D215+COLUMN(I215)-5,0),"")</f>
        <v/>
      </c>
      <c r="U215" s="109" t="str">
        <f ca="1">IF(COUNT($Q215:T215)&lt;$E215,OFFSET('Price Point Data'!$E$1,$D215+COLUMN(J215)-5,0),"")</f>
        <v/>
      </c>
      <c r="V215" s="109" t="str">
        <f ca="1">IF(COUNT($Q215:U215)&lt;$E215,OFFSET('Price Point Data'!$E$1,$D215+COLUMN(K215)-5,0),"")</f>
        <v/>
      </c>
      <c r="W215" s="109" t="str">
        <f ca="1">IF(COUNT($Q215:V215)&lt;$E215,OFFSET('Price Point Data'!$E$1,$D215+COLUMN(L215)-5,0),"")</f>
        <v/>
      </c>
      <c r="X215" s="109" t="str">
        <f ca="1">IF(COUNT($Q215:W215)&lt;$E215,OFFSET('Price Point Data'!$E$1,$D215+COLUMN(M215)-5,0),"")</f>
        <v/>
      </c>
      <c r="Y215" s="109" t="str">
        <f ca="1">IF(COUNT($Q215:X215)&lt;$E215,OFFSET('Price Point Data'!$E$1,$D215+COLUMN(N215)-5,0),"")</f>
        <v/>
      </c>
      <c r="Z215" s="109" t="str">
        <f ca="1">IF(COUNT($Q215:Y215)&lt;$E215,OFFSET('Price Point Data'!$E$1,$D215+COLUMN(O215)-5,0),"")</f>
        <v/>
      </c>
      <c r="AA215" s="109" t="str">
        <f ca="1">IF(COUNT($Q215:Z215)&lt;$E215,OFFSET('Price Point Data'!$E$1,$D215+COLUMN(P215)-5,0),"")</f>
        <v/>
      </c>
      <c r="AB215" s="146">
        <f t="shared" ca="1" si="44"/>
        <v>0.66666666666666663</v>
      </c>
      <c r="AC215" s="146">
        <f t="shared" ca="1" si="45"/>
        <v>0.33333333333333331</v>
      </c>
      <c r="AF215"/>
      <c r="AG215"/>
    </row>
    <row r="216" spans="2:50" ht="15" x14ac:dyDescent="0.25">
      <c r="B216" s="87" t="s">
        <v>79</v>
      </c>
      <c r="C216" s="87" t="s">
        <v>731</v>
      </c>
      <c r="D216" s="87">
        <f>MATCH(C216,'Price Point Data'!A:A,0)</f>
        <v>44</v>
      </c>
      <c r="E216" s="87">
        <f t="shared" si="43"/>
        <v>5</v>
      </c>
      <c r="F216" s="87" t="str">
        <f ca="1">OFFSET('Price Point Data'!$B$1,$D216+COLUMN()-5,0)</f>
        <v>Under $250</v>
      </c>
      <c r="G216" s="87" t="str">
        <f ca="1">IF(COUNTA($F216:F216)&lt;$E216,OFFSET('Price Point Data'!$B$1,$D216+COLUMN(G215)-5,0),"")</f>
        <v>$250 - $499</v>
      </c>
      <c r="H216" s="87" t="str">
        <f ca="1">IF(COUNTA($F216:G216)&lt;$E216,OFFSET('Price Point Data'!$B$1,$D216+COLUMN(H215)-5,0),"")</f>
        <v>$500 - $749</v>
      </c>
      <c r="I216" s="87" t="str">
        <f ca="1">IF(COUNTA($F216:H216)&lt;$E216,OFFSET('Price Point Data'!$B$1,$D216+COLUMN(I215)-5,0),"")</f>
        <v>$750 - $999</v>
      </c>
      <c r="J216" s="87" t="str">
        <f ca="1">IF(COUNTA($F216:I216)&lt;$E216,OFFSET('Price Point Data'!$B$1,$D216+COLUMN(J215)-5,0),"")</f>
        <v>$1000 or more</v>
      </c>
      <c r="K216" s="87" t="str">
        <f ca="1">IF(COUNTA($F216:J216)&lt;$E216,OFFSET('Price Point Data'!$B$1,$D216+COLUMN(K215)-5,0),"")</f>
        <v/>
      </c>
      <c r="L216" s="87" t="str">
        <f ca="1">IF(COUNTA($F216:K216)&lt;$E216,OFFSET('Price Point Data'!$B$1,$D216+COLUMN(L215)-5,0),"")</f>
        <v/>
      </c>
      <c r="M216" s="87" t="str">
        <f ca="1">IF(COUNTA($F216:L216)&lt;$E216,OFFSET('Price Point Data'!$B$1,$D216+COLUMN(M215)-5,0),"")</f>
        <v/>
      </c>
      <c r="N216" s="87" t="str">
        <f ca="1">IF(COUNTA($F216:M216)&lt;$E216,OFFSET('Price Point Data'!$B$1,$D216+COLUMN(N215)-5,0),"")</f>
        <v/>
      </c>
      <c r="O216" s="87" t="str">
        <f ca="1">IF(COUNTA($F216:N216)&lt;$E216,OFFSET('Price Point Data'!$B$1,$D216+COLUMN(O215)-5,0),"")</f>
        <v/>
      </c>
      <c r="P216" s="87" t="str">
        <f ca="1">IF(COUNTA($F216:O216)&lt;$E216,OFFSET('Price Point Data'!$B$1,$D216+COLUMN(P215)-5,0),"")</f>
        <v/>
      </c>
      <c r="Q216" s="109">
        <f ca="1">OFFSET('Price Point Data'!$E$1,$D216+COLUMN(F216)-5,0)</f>
        <v>0.5</v>
      </c>
      <c r="R216" s="109">
        <f ca="1">IF(COUNT($Q216:Q216)&lt;$E216,OFFSET('Price Point Data'!$E$1,$D216+COLUMN(G216)-5,0),"")</f>
        <v>0.17647058823529413</v>
      </c>
      <c r="S216" s="109">
        <f ca="1">IF(COUNT($Q216:R216)&lt;$E216,OFFSET('Price Point Data'!$E$1,$D216+COLUMN(H216)-5,0),"")</f>
        <v>0.21428571428571427</v>
      </c>
      <c r="T216" s="109">
        <f ca="1">IF(COUNT($Q216:S216)&lt;$E216,OFFSET('Price Point Data'!$E$1,$D216+COLUMN(I216)-5,0),"")</f>
        <v>0.35294117647058826</v>
      </c>
      <c r="U216" s="109">
        <f ca="1">IF(COUNT($Q216:T216)&lt;$E216,OFFSET('Price Point Data'!$E$1,$D216+COLUMN(J216)-5,0),"")</f>
        <v>0</v>
      </c>
      <c r="V216" s="109" t="str">
        <f ca="1">IF(COUNT($Q216:U216)&lt;$E216,OFFSET('Price Point Data'!$E$1,$D216+COLUMN(K216)-5,0),"")</f>
        <v/>
      </c>
      <c r="W216" s="109" t="str">
        <f ca="1">IF(COUNT($Q216:V216)&lt;$E216,OFFSET('Price Point Data'!$E$1,$D216+COLUMN(L216)-5,0),"")</f>
        <v/>
      </c>
      <c r="X216" s="109" t="str">
        <f ca="1">IF(COUNT($Q216:W216)&lt;$E216,OFFSET('Price Point Data'!$E$1,$D216+COLUMN(M216)-5,0),"")</f>
        <v/>
      </c>
      <c r="Y216" s="109" t="str">
        <f ca="1">IF(COUNT($Q216:X216)&lt;$E216,OFFSET('Price Point Data'!$E$1,$D216+COLUMN(N216)-5,0),"")</f>
        <v/>
      </c>
      <c r="Z216" s="109" t="str">
        <f ca="1">IF(COUNT($Q216:Y216)&lt;$E216,OFFSET('Price Point Data'!$E$1,$D216+COLUMN(O216)-5,0),"")</f>
        <v/>
      </c>
      <c r="AA216" s="109" t="str">
        <f ca="1">IF(COUNT($Q216:Z216)&lt;$E216,OFFSET('Price Point Data'!$E$1,$D216+COLUMN(P216)-5,0),"")</f>
        <v/>
      </c>
      <c r="AB216" s="146">
        <f t="shared" ca="1" si="44"/>
        <v>0.5</v>
      </c>
      <c r="AC216" s="146">
        <f t="shared" ca="1" si="45"/>
        <v>0.25</v>
      </c>
      <c r="AF216"/>
      <c r="AG216"/>
    </row>
    <row r="217" spans="2:50" ht="15" x14ac:dyDescent="0.25">
      <c r="C217" s="87" t="s">
        <v>736</v>
      </c>
      <c r="D217" s="87">
        <f>MATCH(C217,'Price Point Data'!A:A,0)</f>
        <v>51</v>
      </c>
      <c r="E217" s="87">
        <f t="shared" si="43"/>
        <v>7</v>
      </c>
      <c r="F217" s="87" t="str">
        <f ca="1">OFFSET('Price Point Data'!$B$1,$D217+COLUMN()-5,0)</f>
        <v>$50 - $99</v>
      </c>
      <c r="G217" s="87" t="str">
        <f ca="1">IF(COUNTA($F217:F217)&lt;$E217,OFFSET('Price Point Data'!$B$1,$D217+COLUMN(G216)-5,0),"")</f>
        <v>$100 - $149</v>
      </c>
      <c r="H217" s="87" t="str">
        <f ca="1">IF(COUNTA($F217:G217)&lt;$E217,OFFSET('Price Point Data'!$B$1,$D217+COLUMN(H216)-5,0),"")</f>
        <v>$150 - $199</v>
      </c>
      <c r="I217" s="87" t="str">
        <f ca="1">IF(COUNTA($F217:H217)&lt;$E217,OFFSET('Price Point Data'!$B$1,$D217+COLUMN(I216)-5,0),"")</f>
        <v>$200 - $249</v>
      </c>
      <c r="J217" s="87" t="str">
        <f ca="1">IF(COUNTA($F217:I217)&lt;$E217,OFFSET('Price Point Data'!$B$1,$D217+COLUMN(J216)-5,0),"")</f>
        <v>$250 - $499</v>
      </c>
      <c r="K217" s="87" t="str">
        <f ca="1">IF(COUNTA($F217:J217)&lt;$E217,OFFSET('Price Point Data'!$B$1,$D217+COLUMN(K216)-5,0),"")</f>
        <v>$500 - $749</v>
      </c>
      <c r="L217" s="87" t="str">
        <f ca="1">IF(COUNTA($F217:K217)&lt;$E217,OFFSET('Price Point Data'!$B$1,$D217+COLUMN(L216)-5,0),"")</f>
        <v>$750 or more</v>
      </c>
      <c r="M217" s="87" t="str">
        <f ca="1">IF(COUNTA($F217:L217)&lt;$E217,OFFSET('Price Point Data'!$B$1,$D217+COLUMN(M216)-5,0),"")</f>
        <v/>
      </c>
      <c r="N217" s="87" t="str">
        <f ca="1">IF(COUNTA($F217:M217)&lt;$E217,OFFSET('Price Point Data'!$B$1,$D217+COLUMN(N216)-5,0),"")</f>
        <v/>
      </c>
      <c r="O217" s="87" t="str">
        <f ca="1">IF(COUNTA($F217:N217)&lt;$E217,OFFSET('Price Point Data'!$B$1,$D217+COLUMN(O216)-5,0),"")</f>
        <v/>
      </c>
      <c r="P217" s="87" t="str">
        <f ca="1">IF(COUNTA($F217:O217)&lt;$E217,OFFSET('Price Point Data'!$B$1,$D217+COLUMN(P216)-5,0),"")</f>
        <v/>
      </c>
      <c r="Q217" s="109">
        <f ca="1">OFFSET('Price Point Data'!$E$1,$D217+COLUMN(F217)-5,0)</f>
        <v>0.65</v>
      </c>
      <c r="R217" s="109">
        <f ca="1">IF(COUNT($Q217:Q217)&lt;$E217,OFFSET('Price Point Data'!$E$1,$D217+COLUMN(G217)-5,0),"")</f>
        <v>0.47058823529411764</v>
      </c>
      <c r="S217" s="109">
        <f ca="1">IF(COUNT($Q217:R217)&lt;$E217,OFFSET('Price Point Data'!$E$1,$D217+COLUMN(H217)-5,0),"")</f>
        <v>0.48333333333333334</v>
      </c>
      <c r="T217" s="109">
        <f ca="1">IF(COUNT($Q217:S217)&lt;$E217,OFFSET('Price Point Data'!$E$1,$D217+COLUMN(I217)-5,0),"")</f>
        <v>0.60526315789473684</v>
      </c>
      <c r="U217" s="109">
        <f ca="1">IF(COUNT($Q217:T217)&lt;$E217,OFFSET('Price Point Data'!$E$1,$D217+COLUMN(J217)-5,0),"")</f>
        <v>0.46153846153846156</v>
      </c>
      <c r="V217" s="109">
        <f ca="1">IF(COUNT($Q217:U217)&lt;$E217,OFFSET('Price Point Data'!$E$1,$D217+COLUMN(K217)-5,0),"")</f>
        <v>0.41176470588235292</v>
      </c>
      <c r="W217" s="109">
        <f ca="1">IF(COUNT($Q217:V217)&lt;$E217,OFFSET('Price Point Data'!$E$1,$D217+COLUMN(L217)-5,0),"")</f>
        <v>0.4</v>
      </c>
      <c r="X217" s="109" t="str">
        <f ca="1">IF(COUNT($Q217:W217)&lt;$E217,OFFSET('Price Point Data'!$E$1,$D217+COLUMN(M217)-5,0),"")</f>
        <v/>
      </c>
      <c r="Y217" s="109" t="str">
        <f ca="1">IF(COUNT($Q217:X217)&lt;$E217,OFFSET('Price Point Data'!$E$1,$D217+COLUMN(N217)-5,0),"")</f>
        <v/>
      </c>
      <c r="Z217" s="109" t="str">
        <f ca="1">IF(COUNT($Q217:Y217)&lt;$E217,OFFSET('Price Point Data'!$E$1,$D217+COLUMN(O217)-5,0),"")</f>
        <v/>
      </c>
      <c r="AA217" s="109" t="str">
        <f ca="1">IF(COUNT($Q217:Z217)&lt;$E217,OFFSET('Price Point Data'!$E$1,$D217+COLUMN(P217)-5,0),"")</f>
        <v/>
      </c>
      <c r="AB217" s="146">
        <f t="shared" ca="1" si="44"/>
        <v>0.65</v>
      </c>
      <c r="AC217" s="146">
        <f t="shared" ca="1" si="45"/>
        <v>0.32500000000000001</v>
      </c>
      <c r="AF217"/>
      <c r="AG217"/>
    </row>
    <row r="218" spans="2:50" ht="15" x14ac:dyDescent="0.25">
      <c r="C218" s="87" t="s">
        <v>732</v>
      </c>
      <c r="D218" s="87">
        <f>MATCH(C218,'Price Point Data'!A:A,0)</f>
        <v>60</v>
      </c>
      <c r="E218" s="87">
        <f t="shared" si="43"/>
        <v>7</v>
      </c>
      <c r="F218" s="87" t="str">
        <f ca="1">OFFSET('Price Point Data'!$B$1,$D218+COLUMN()-5,0)</f>
        <v>Under $250</v>
      </c>
      <c r="G218" s="87" t="str">
        <f ca="1">IF(COUNTA($F218:F218)&lt;$E218,OFFSET('Price Point Data'!$B$1,$D218+COLUMN(G217)-5,0),"")</f>
        <v>$250 - $499</v>
      </c>
      <c r="H218" s="87" t="str">
        <f ca="1">IF(COUNTA($F218:G218)&lt;$E218,OFFSET('Price Point Data'!$B$1,$D218+COLUMN(H217)-5,0),"")</f>
        <v>$500 - $749</v>
      </c>
      <c r="I218" s="87" t="str">
        <f ca="1">IF(COUNTA($F218:H218)&lt;$E218,OFFSET('Price Point Data'!$B$1,$D218+COLUMN(I217)-5,0),"")</f>
        <v>$750 - $999</v>
      </c>
      <c r="J218" s="87" t="str">
        <f ca="1">IF(COUNTA($F218:I218)&lt;$E218,OFFSET('Price Point Data'!$B$1,$D218+COLUMN(J217)-5,0),"")</f>
        <v>$1000 - $1249</v>
      </c>
      <c r="K218" s="87" t="str">
        <f ca="1">IF(COUNTA($F218:J218)&lt;$E218,OFFSET('Price Point Data'!$B$1,$D218+COLUMN(K217)-5,0),"")</f>
        <v>$1250 - $1499</v>
      </c>
      <c r="L218" s="87" t="str">
        <f ca="1">IF(COUNTA($F218:K218)&lt;$E218,OFFSET('Price Point Data'!$B$1,$D218+COLUMN(L217)-5,0),"")</f>
        <v>$1500 - $1999</v>
      </c>
      <c r="M218" s="87" t="str">
        <f ca="1">IF(COUNTA($F218:L218)&lt;$E218,OFFSET('Price Point Data'!$B$1,$D218+COLUMN(M217)-5,0),"")</f>
        <v/>
      </c>
      <c r="N218" s="87" t="str">
        <f ca="1">IF(COUNTA($F218:M218)&lt;$E218,OFFSET('Price Point Data'!$B$1,$D218+COLUMN(N217)-5,0),"")</f>
        <v/>
      </c>
      <c r="O218" s="87" t="str">
        <f ca="1">IF(COUNTA($F218:N218)&lt;$E218,OFFSET('Price Point Data'!$B$1,$D218+COLUMN(O217)-5,0),"")</f>
        <v/>
      </c>
      <c r="P218" s="87" t="str">
        <f ca="1">IF(COUNTA($F218:O218)&lt;$E218,OFFSET('Price Point Data'!$B$1,$D218+COLUMN(P217)-5,0),"")</f>
        <v/>
      </c>
      <c r="Q218" s="109">
        <f ca="1">OFFSET('Price Point Data'!$E$1,$D218+COLUMN(F218)-5,0)</f>
        <v>0.5</v>
      </c>
      <c r="R218" s="109">
        <f ca="1">IF(COUNT($Q218:Q218)&lt;$E218,OFFSET('Price Point Data'!$E$1,$D218+COLUMN(G218)-5,0),"")</f>
        <v>0.5</v>
      </c>
      <c r="S218" s="109">
        <f ca="1">IF(COUNT($Q218:R218)&lt;$E218,OFFSET('Price Point Data'!$E$1,$D218+COLUMN(H218)-5,0),"")</f>
        <v>0.42857142857142855</v>
      </c>
      <c r="T218" s="109">
        <f ca="1">IF(COUNT($Q218:S218)&lt;$E218,OFFSET('Price Point Data'!$E$1,$D218+COLUMN(I218)-5,0),"")</f>
        <v>0.47368421052631576</v>
      </c>
      <c r="U218" s="109">
        <f ca="1">IF(COUNT($Q218:T218)&lt;$E218,OFFSET('Price Point Data'!$E$1,$D218+COLUMN(J218)-5,0),"")</f>
        <v>0.4</v>
      </c>
      <c r="V218" s="109">
        <f ca="1">IF(COUNT($Q218:U218)&lt;$E218,OFFSET('Price Point Data'!$E$1,$D218+COLUMN(K218)-5,0),"")</f>
        <v>0.45714285714285713</v>
      </c>
      <c r="W218" s="109">
        <f ca="1">IF(COUNT($Q218:V218)&lt;$E218,OFFSET('Price Point Data'!$E$1,$D218+COLUMN(L218)-5,0),"")</f>
        <v>0.19230769230769232</v>
      </c>
      <c r="X218" s="109" t="str">
        <f ca="1">IF(COUNT($Q218:W218)&lt;$E218,OFFSET('Price Point Data'!$E$1,$D218+COLUMN(M218)-5,0),"")</f>
        <v/>
      </c>
      <c r="Y218" s="109" t="str">
        <f ca="1">IF(COUNT($Q218:X218)&lt;$E218,OFFSET('Price Point Data'!$E$1,$D218+COLUMN(N218)-5,0),"")</f>
        <v/>
      </c>
      <c r="Z218" s="109" t="str">
        <f ca="1">IF(COUNT($Q218:Y218)&lt;$E218,OFFSET('Price Point Data'!$E$1,$D218+COLUMN(O218)-5,0),"")</f>
        <v/>
      </c>
      <c r="AA218" s="109" t="str">
        <f ca="1">IF(COUNT($Q218:Z218)&lt;$E218,OFFSET('Price Point Data'!$E$1,$D218+COLUMN(P218)-5,0),"")</f>
        <v/>
      </c>
      <c r="AB218" s="146">
        <f t="shared" ca="1" si="44"/>
        <v>0.5</v>
      </c>
      <c r="AC218" s="146">
        <f t="shared" ca="1" si="45"/>
        <v>0.25</v>
      </c>
      <c r="AF218"/>
      <c r="AG218"/>
    </row>
    <row r="219" spans="2:50" ht="15" x14ac:dyDescent="0.25">
      <c r="C219" s="87" t="s">
        <v>88</v>
      </c>
      <c r="D219" s="87">
        <f>MATCH(C219,'Price Point Data'!A:A,0)</f>
        <v>69</v>
      </c>
      <c r="E219" s="87">
        <v>11</v>
      </c>
      <c r="F219" s="87" t="str">
        <f ca="1">OFFSET('Price Point Data'!$B$1,$D219+COLUMN()-5,0)</f>
        <v>Under $200</v>
      </c>
      <c r="G219" s="87" t="str">
        <f ca="1">IF(COUNTA($F219:F219)&lt;$E219,OFFSET('Price Point Data'!$B$1,$D219+COLUMN(G218)-5,0),"")</f>
        <v>$200 - $249</v>
      </c>
      <c r="H219" s="87" t="str">
        <f ca="1">IF(COUNTA($F219:G219)&lt;$E219,OFFSET('Price Point Data'!$B$1,$D219+COLUMN(H218)-5,0),"")</f>
        <v>$250 - $499</v>
      </c>
      <c r="I219" s="87" t="str">
        <f ca="1">IF(COUNTA($F219:H219)&lt;$E219,OFFSET('Price Point Data'!$B$1,$D219+COLUMN(I218)-5,0),"")</f>
        <v>$500 - $749</v>
      </c>
      <c r="J219" s="87" t="str">
        <f ca="1">IF(COUNTA($F219:I219)&lt;$E219,OFFSET('Price Point Data'!$B$1,$D219+COLUMN(J218)-5,0),"")</f>
        <v>$750 - $999</v>
      </c>
      <c r="K219" s="87" t="str">
        <f ca="1">IF(COUNTA($F219:J219)&lt;$E219,OFFSET('Price Point Data'!$B$1,$D219+COLUMN(K218)-5,0),"")</f>
        <v>$1000 - $1249</v>
      </c>
      <c r="L219" s="87" t="str">
        <f ca="1">IF(COUNTA($F219:K219)&lt;$E219,OFFSET('Price Point Data'!$B$1,$D219+COLUMN(L218)-5,0),"")</f>
        <v>$1250 - $1499</v>
      </c>
      <c r="M219" s="87" t="str">
        <f ca="1">IF(COUNTA($F219:L219)&lt;$E219,OFFSET('Price Point Data'!$B$1,$D219+COLUMN(M218)-5,0),"")</f>
        <v>$1500 - $1999</v>
      </c>
      <c r="N219" s="87" t="str">
        <f ca="1">IF(COUNTA($F219:M219)&lt;$E219,OFFSET('Price Point Data'!$B$1,$D219+COLUMN(N218)-5,0),"")</f>
        <v>$2000 - $2499</v>
      </c>
      <c r="O219" s="87" t="str">
        <f ca="1">IF(COUNTA($F219:N219)&lt;$E219,OFFSET('Price Point Data'!$B$1,$D219+COLUMN(O218)-5,0),"")</f>
        <v>$2500 - $2999</v>
      </c>
      <c r="P219" s="87" t="str">
        <f ca="1">IF(COUNTA($F219:O219)&lt;$E219,OFFSET('Price Point Data'!$B$1,$D219+COLUMN(P218)-5,0),"")</f>
        <v>$3000 or more</v>
      </c>
      <c r="Q219" s="109">
        <f ca="1">OFFSET('Price Point Data'!$E$1,$D219+COLUMN(F219)-5,0)</f>
        <v>0.71739130434782605</v>
      </c>
      <c r="R219" s="109">
        <f ca="1">IF(COUNT($Q219:Q219)&lt;$E219,OFFSET('Price Point Data'!$E$1,$D219+COLUMN(G219)-5,0),"")</f>
        <v>0.5625</v>
      </c>
      <c r="S219" s="109">
        <f ca="1">IF(COUNT($Q219:R219)&lt;$E219,OFFSET('Price Point Data'!$E$1,$D219+COLUMN(H219)-5,0),"")</f>
        <v>0.62857142857142856</v>
      </c>
      <c r="T219" s="109">
        <f ca="1">IF(COUNT($Q219:S219)&lt;$E219,OFFSET('Price Point Data'!$E$1,$D219+COLUMN(I219)-5,0),"")</f>
        <v>0.72727272727272729</v>
      </c>
      <c r="U219" s="109">
        <f ca="1">IF(COUNT($Q219:T219)&lt;$E219,OFFSET('Price Point Data'!$E$1,$D219+COLUMN(J219)-5,0),"")</f>
        <v>0.69230769230769229</v>
      </c>
      <c r="V219" s="109">
        <f ca="1">IF(COUNT($Q219:U219)&lt;$E219,OFFSET('Price Point Data'!$E$1,$D219+COLUMN(K219)-5,0),"")</f>
        <v>0.5714285714285714</v>
      </c>
      <c r="W219" s="109">
        <f ca="1">IF(COUNT($Q219:V219)&lt;$E219,OFFSET('Price Point Data'!$E$1,$D219+COLUMN(L219)-5,0),"")</f>
        <v>0.61538461538461542</v>
      </c>
      <c r="X219" s="109">
        <f ca="1">IF(COUNT($Q219:W219)&lt;$E219,OFFSET('Price Point Data'!$E$1,$D219+COLUMN(M219)-5,0),"")</f>
        <v>0.625</v>
      </c>
      <c r="Y219" s="109">
        <f ca="1">IF(COUNT($Q219:X219)&lt;$E219,OFFSET('Price Point Data'!$E$1,$D219+COLUMN(N219)-5,0),"")</f>
        <v>0.61538461538461542</v>
      </c>
      <c r="Z219" s="109">
        <f ca="1">IF(COUNT($Q219:Y219)&lt;$E219,OFFSET('Price Point Data'!$E$1,$D219+COLUMN(O219)-5,0),"")</f>
        <v>0.36363636363636365</v>
      </c>
      <c r="AA219" s="109">
        <f ca="1">IF(COUNT($Q219:Z219)&lt;$E219,OFFSET('Price Point Data'!$E$1,$D219+COLUMN(P219)-5,0),"")</f>
        <v>0.2</v>
      </c>
      <c r="AB219" s="146">
        <f t="shared" ca="1" si="44"/>
        <v>0.72727272727272729</v>
      </c>
      <c r="AC219" s="146">
        <f t="shared" ca="1" si="45"/>
        <v>0.36363636363636365</v>
      </c>
      <c r="AF219"/>
      <c r="AG219"/>
    </row>
    <row r="220" spans="2:50" ht="15" x14ac:dyDescent="0.25">
      <c r="AF220"/>
      <c r="AG220"/>
    </row>
    <row r="221" spans="2:50" ht="15" x14ac:dyDescent="0.25">
      <c r="AF221"/>
      <c r="AG221"/>
    </row>
  </sheetData>
  <sortState ref="B3:B5">
    <sortCondition ref="B3:B5"/>
  </sortState>
  <mergeCells count="1">
    <mergeCell ref="B25:AH2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Read Me</vt:lpstr>
      <vt:lpstr>Household View</vt:lpstr>
      <vt:lpstr>Device View</vt:lpstr>
      <vt:lpstr>DATA</vt:lpstr>
      <vt:lpstr>Category Data</vt:lpstr>
      <vt:lpstr>Price Point Data</vt:lpstr>
      <vt:lpstr>DATA SOURCE #s</vt:lpstr>
      <vt:lpstr>SOURCE Info</vt:lpstr>
      <vt:lpstr>Intermediate Data</vt:lpstr>
      <vt:lpstr>EndUse</vt:lpstr>
      <vt:lpstr>FuelFilter</vt:lpstr>
      <vt:lpstr>HHCategory_Electric</vt:lpstr>
      <vt:lpstr>HHCategory_Gas</vt:lpstr>
      <vt:lpstr>HHFilterBy</vt:lpstr>
      <vt:lpstr>HHVSort</vt:lpstr>
      <vt:lpstr>T1CustomList</vt:lpstr>
      <vt:lpstr>T1FilterByNew</vt:lpstr>
      <vt:lpstr>T1ProductList</vt:lpstr>
      <vt:lpstr>T1ProductListAll</vt:lpstr>
      <vt:lpstr>T1ProductListAllFuel</vt:lpstr>
      <vt:lpstr>T1Sort</vt:lpstr>
      <vt:lpstr>Territory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 Forster</dc:creator>
  <cp:lastModifiedBy>Hale Forster</cp:lastModifiedBy>
  <cp:lastPrinted>2014-03-19T11:43:05Z</cp:lastPrinted>
  <dcterms:created xsi:type="dcterms:W3CDTF">2013-10-08T16:35:19Z</dcterms:created>
  <dcterms:modified xsi:type="dcterms:W3CDTF">2014-07-08T15:31:25Z</dcterms:modified>
</cp:coreProperties>
</file>