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BjFlyBi9COJads98htDRQ1xvQbtrJkIhMIP+FDWjxlF0c5dWPSbNdYUa4dKA1xsyOJNDT0YmxbAzKiBLKRhjZQ==" workbookSaltValue="OXi+nm5NtAYcbYEqjShdgw==" workbookSpinCount="100000" lockStructure="1"/>
  <bookViews>
    <workbookView xWindow="0" yWindow="0" windowWidth="28950" windowHeight="12600" tabRatio="836"/>
  </bookViews>
  <sheets>
    <sheet name="Summary View" sheetId="37" r:id="rId1"/>
    <sheet name="Additional Research Questions" sheetId="46" r:id="rId2"/>
    <sheet name="Intermediate Data" sheetId="39" state="hidden" r:id="rId3"/>
    <sheet name="Measure Description" sheetId="38" state="hidden" r:id="rId4"/>
    <sheet name="Measure Market Data" sheetId="21" r:id="rId5"/>
    <sheet name="Measure Features &amp; Trends" sheetId="41" r:id="rId6"/>
    <sheet name="Device Barriers &amp; Opportunities" sheetId="42" r:id="rId7"/>
    <sheet name="Program Data" sheetId="45" r:id="rId8"/>
    <sheet name="Program Data Old" sheetId="43" state="hidden" r:id="rId9"/>
    <sheet name="Source Info" sheetId="20" r:id="rId10"/>
    <sheet name="Availability" sheetId="35" state="hidden" r:id="rId11"/>
    <sheet name="Savings" sheetId="31" state="hidden" r:id="rId12"/>
    <sheet name="Program Info" sheetId="36" state="hidden" r:id="rId13"/>
  </sheets>
  <externalReferences>
    <externalReference r:id="rId14"/>
  </externalReferences>
  <definedNames>
    <definedName name="_xlnm._FilterDatabase" localSheetId="10" hidden="1">Availability!$A$25:$H$132</definedName>
    <definedName name="_xlnm._FilterDatabase" localSheetId="4" hidden="1">'Measure Market Data'!$A$7:$AU$16</definedName>
    <definedName name="_xlnm._FilterDatabase" localSheetId="7" hidden="1">'Program Data'!$A$3:$O$3</definedName>
    <definedName name="Awareness">#REF!</definedName>
    <definedName name="Barriers_consumers">#REF!</definedName>
    <definedName name="Barriers_utilities">#REF!</definedName>
    <definedName name="Costs">'Measure Market Data'!$Y$8:$AC$13</definedName>
    <definedName name="CSA">#REF!</definedName>
    <definedName name="CSB" localSheetId="1">#REF!</definedName>
    <definedName name="CSB" localSheetId="7">#REF!</definedName>
    <definedName name="CSB">#REF!</definedName>
    <definedName name="CSC" localSheetId="1">#REF!</definedName>
    <definedName name="CSC" localSheetId="7">#REF!</definedName>
    <definedName name="CSC">#REF!</definedName>
    <definedName name="CSChoose" localSheetId="1">CHOOSE(#REF!,CSA,'Additional Research Questions'!CSB,'Additional Research Questions'!CSC,'Additional Research Questions'!CSD)</definedName>
    <definedName name="CSChoose" localSheetId="7">CHOOSE(#REF!,CSA,'Program Data'!CSB,'Program Data'!CSC,'Program Data'!CSD)</definedName>
    <definedName name="CSChoose">CHOOSE(#REF!,CSA,CSB,CSC,CSD)</definedName>
    <definedName name="CSD" localSheetId="1">#REF!</definedName>
    <definedName name="CSD" localSheetId="7">#REF!</definedName>
    <definedName name="CSD">#REF!</definedName>
    <definedName name="Energy_savings">'Measure Market Data'!$AG$8:$AT$14</definedName>
    <definedName name="Incremental_cost">'Measure Market Data'!$AC$8:$AC$13</definedName>
    <definedName name="IOUList" localSheetId="1">'[1]Intermediate Data'!$K$18:$K$21</definedName>
    <definedName name="IOUList" localSheetId="7">'[1]Intermediate Data'!$K$18:$K$21</definedName>
    <definedName name="IOUList">'Intermediate Data'!$H$18:$H$21</definedName>
    <definedName name="IOUs">'Intermediate Data'!$A$55:$A$56</definedName>
    <definedName name="IRSensor_Definition">'Measure Description'!$A$7:$C$7</definedName>
    <definedName name="Limitations">#REF!</definedName>
    <definedName name="Master_Definition">'Measure Description'!$A$4:$C$4</definedName>
    <definedName name="Masterless_Definition">'Measure Description'!$A$5:$C$5</definedName>
    <definedName name="Measure_apps">#REF!</definedName>
    <definedName name="MotionSensor_Definition">'Measure Description'!$A$6:$C$6</definedName>
    <definedName name="percent_retailers">'Measure Market Data'!$H$8:$H$13</definedName>
    <definedName name="Remote_Definition">'Measure Description'!$A$3:$C$3</definedName>
    <definedName name="Retail_availability">'Measure Market Data'!$D$8:$X$13</definedName>
    <definedName name="Tech_trends">#REF!</definedName>
    <definedName name="Timer_Definition">'Measure Description'!$A$2:$C$2</definedName>
    <definedName name="UES_enertainment">'Measure Market Data'!$AK$8:$AK$13</definedName>
    <definedName name="UES_homeoffice">'Measure Market Data'!$AR$8:$AR$13</definedName>
    <definedName name="Uncertainty">#REF!</definedName>
  </definedNames>
  <calcPr calcId="152511"/>
  <pivotCaches>
    <pivotCache cacheId="0" r:id="rId15"/>
  </pivotCaches>
</workbook>
</file>

<file path=xl/calcChain.xml><?xml version="1.0" encoding="utf-8"?>
<calcChain xmlns="http://schemas.openxmlformats.org/spreadsheetml/2006/main">
  <c r="AD11" i="37" l="1"/>
  <c r="AD12" i="37"/>
  <c r="AD13" i="37"/>
  <c r="AD14" i="37"/>
  <c r="AD15" i="37"/>
  <c r="AD10" i="37"/>
  <c r="AA15" i="37"/>
  <c r="AA14" i="37"/>
  <c r="AA13" i="37"/>
  <c r="AA12" i="37"/>
  <c r="AA11" i="37"/>
  <c r="AA10" i="37"/>
  <c r="AD16" i="37"/>
  <c r="AA16" i="37"/>
  <c r="K3" i="42" l="1"/>
  <c r="AX6" i="21" l="1"/>
  <c r="AY6" i="21"/>
  <c r="J26" i="39" l="1"/>
  <c r="L26" i="39"/>
  <c r="J27" i="39"/>
  <c r="L27" i="39"/>
  <c r="AJ16" i="37" l="1"/>
  <c r="B6" i="46" l="1"/>
  <c r="B7" i="46"/>
  <c r="B8" i="46"/>
  <c r="B9" i="46"/>
  <c r="I7" i="37" l="1"/>
  <c r="E5" i="39"/>
  <c r="I6" i="37" s="1"/>
  <c r="E4" i="39"/>
  <c r="I5" i="37" s="1"/>
  <c r="F26" i="37" l="1"/>
  <c r="F25" i="37"/>
  <c r="AP11" i="37" l="1"/>
  <c r="AP12" i="37"/>
  <c r="AP13" i="37"/>
  <c r="AP14" i="37"/>
  <c r="AP15" i="37"/>
  <c r="AN11" i="37"/>
  <c r="AN12" i="37"/>
  <c r="AN13" i="37"/>
  <c r="AN14" i="37"/>
  <c r="AN15" i="37"/>
  <c r="AN10" i="37"/>
  <c r="AP10" i="37"/>
  <c r="AL11" i="37"/>
  <c r="AL12" i="37"/>
  <c r="AL13" i="37"/>
  <c r="AL14" i="37"/>
  <c r="AL15" i="37"/>
  <c r="AL10" i="37"/>
  <c r="AJ11" i="37"/>
  <c r="AJ12" i="37"/>
  <c r="AJ13" i="37"/>
  <c r="AJ14" i="37"/>
  <c r="AJ15" i="37"/>
  <c r="AJ10" i="37"/>
  <c r="AJ5" i="37"/>
  <c r="AJ6" i="37"/>
  <c r="AJ7" i="37"/>
  <c r="AP8" i="37"/>
  <c r="AN8" i="37"/>
  <c r="AL8" i="37"/>
  <c r="AJ8" i="37"/>
  <c r="D22" i="21" l="1"/>
  <c r="R6" i="37"/>
  <c r="R5" i="37"/>
  <c r="O6" i="37"/>
  <c r="O5" i="37"/>
  <c r="R9" i="37"/>
  <c r="O9" i="37"/>
  <c r="I21" i="37"/>
  <c r="L21" i="37"/>
  <c r="L22" i="37"/>
  <c r="L23" i="37"/>
  <c r="L24" i="37"/>
  <c r="I24" i="37"/>
  <c r="AA9" i="37"/>
  <c r="K9" i="39"/>
  <c r="K8" i="39"/>
  <c r="K13" i="39"/>
  <c r="K12" i="39"/>
  <c r="K11" i="39"/>
  <c r="L13" i="39"/>
  <c r="L12" i="39"/>
  <c r="L11" i="39"/>
  <c r="L9" i="39"/>
  <c r="L8" i="39"/>
  <c r="AG16" i="37"/>
  <c r="F27" i="37"/>
  <c r="B33" i="37"/>
  <c r="B34" i="37"/>
  <c r="AE21" i="37" l="1"/>
  <c r="J3" i="42"/>
  <c r="E30" i="39" s="1"/>
  <c r="AE27" i="37"/>
  <c r="J24" i="39" l="1"/>
  <c r="L24" i="39"/>
  <c r="L25" i="39"/>
  <c r="L7" i="39" s="1"/>
  <c r="AD9" i="37"/>
  <c r="J25" i="39"/>
  <c r="AW6" i="21"/>
  <c r="G7" i="39" s="1"/>
  <c r="AZ6" i="21"/>
  <c r="BA6" i="21"/>
  <c r="BB6" i="21"/>
  <c r="BC6" i="21"/>
  <c r="BD6" i="21"/>
  <c r="BE6" i="21"/>
  <c r="BF6" i="21"/>
  <c r="BG6" i="21"/>
  <c r="BH6" i="21"/>
  <c r="BI6" i="21"/>
  <c r="AV6" i="21"/>
  <c r="H7" i="39" s="1"/>
  <c r="AD5" i="37"/>
  <c r="AA5" i="37"/>
  <c r="R16" i="37"/>
  <c r="O16" i="37"/>
  <c r="K7" i="39" l="1"/>
  <c r="K10" i="39"/>
  <c r="L10" i="39"/>
  <c r="S21" i="37" l="1"/>
  <c r="Y21" i="37" l="1"/>
  <c r="V21" i="37"/>
  <c r="F22" i="37"/>
  <c r="F23" i="37"/>
  <c r="F24" i="37"/>
  <c r="F21" i="37"/>
  <c r="O19" i="37" l="1"/>
  <c r="Y20" i="37"/>
  <c r="V20" i="37"/>
  <c r="B29" i="39"/>
  <c r="C29" i="39"/>
  <c r="E29" i="39" l="1"/>
  <c r="D29" i="39"/>
  <c r="A29" i="39"/>
  <c r="D18" i="39"/>
  <c r="C18" i="39"/>
  <c r="B18" i="39"/>
  <c r="B4" i="43"/>
  <c r="C4" i="43"/>
  <c r="D4" i="43"/>
  <c r="E4" i="43"/>
  <c r="F4" i="43"/>
  <c r="G4" i="43"/>
  <c r="A4" i="43"/>
  <c r="B44" i="39" s="1"/>
  <c r="A3" i="42"/>
  <c r="B42" i="39" s="1"/>
  <c r="I3" i="42" l="1"/>
  <c r="H3" i="42"/>
  <c r="D30" i="39" s="1"/>
  <c r="G3" i="42"/>
  <c r="F3" i="42"/>
  <c r="E3" i="42"/>
  <c r="C3" i="42"/>
  <c r="B30" i="39" s="1"/>
  <c r="D3" i="42"/>
  <c r="C30" i="39" s="1"/>
  <c r="B3" i="42"/>
  <c r="A30" i="39" s="1"/>
  <c r="I3" i="41"/>
  <c r="H3" i="41"/>
  <c r="C19" i="39" s="1"/>
  <c r="G3" i="41"/>
  <c r="B19" i="39" s="1"/>
  <c r="F3" i="41"/>
  <c r="E3" i="41"/>
  <c r="D3" i="41"/>
  <c r="C3" i="41"/>
  <c r="A3" i="41"/>
  <c r="B41" i="39" s="1"/>
  <c r="L19" i="37"/>
  <c r="I19" i="37"/>
  <c r="O23" i="37"/>
  <c r="O22" i="37"/>
  <c r="J5" i="39"/>
  <c r="J4" i="39"/>
  <c r="X5" i="37" s="1"/>
  <c r="I5" i="39"/>
  <c r="I4" i="39"/>
  <c r="U5" i="37" s="1"/>
  <c r="F5" i="39"/>
  <c r="F4" i="39"/>
  <c r="D4" i="39"/>
  <c r="F5" i="37" s="1"/>
  <c r="D5" i="39"/>
  <c r="B36" i="37"/>
  <c r="Y27" i="37"/>
  <c r="V27" i="37"/>
  <c r="L27" i="37"/>
  <c r="I27" i="37"/>
  <c r="AB27" i="37"/>
  <c r="S27" i="37"/>
  <c r="L5" i="37" l="1"/>
  <c r="L6" i="37"/>
  <c r="B43" i="39"/>
  <c r="D19" i="39"/>
  <c r="F6" i="39"/>
  <c r="L7" i="37" s="1"/>
  <c r="B35" i="37"/>
  <c r="O27" i="37"/>
  <c r="AB21" i="37" l="1"/>
  <c r="AB19" i="37"/>
  <c r="O21" i="37"/>
  <c r="I22" i="37"/>
  <c r="I23" i="37"/>
  <c r="O24" i="37"/>
  <c r="I25" i="37"/>
  <c r="L25" i="37"/>
  <c r="O25" i="37"/>
  <c r="I26" i="37"/>
  <c r="L26" i="37"/>
  <c r="O26" i="37"/>
  <c r="S19" i="37"/>
  <c r="X9" i="37"/>
  <c r="U9" i="37"/>
  <c r="F7" i="37"/>
  <c r="A6" i="21"/>
  <c r="C6" i="21"/>
  <c r="D6" i="21"/>
  <c r="B38" i="39" s="1"/>
  <c r="E6" i="21"/>
  <c r="E7" i="39" s="1"/>
  <c r="F6" i="21"/>
  <c r="G6" i="21"/>
  <c r="H6" i="21"/>
  <c r="D7" i="39" s="1"/>
  <c r="I6" i="21"/>
  <c r="J6" i="21"/>
  <c r="K6" i="21"/>
  <c r="L6" i="21"/>
  <c r="M6" i="21"/>
  <c r="N6" i="21"/>
  <c r="O6" i="21"/>
  <c r="P6" i="21"/>
  <c r="Q6" i="21"/>
  <c r="R6" i="21"/>
  <c r="S6" i="21"/>
  <c r="T6" i="21"/>
  <c r="U6" i="21"/>
  <c r="V6" i="21"/>
  <c r="W6" i="21"/>
  <c r="X6" i="21"/>
  <c r="Y6" i="21"/>
  <c r="F7" i="39" s="1"/>
  <c r="Z6" i="21"/>
  <c r="AA6" i="21"/>
  <c r="AB6" i="21"/>
  <c r="AC6" i="21"/>
  <c r="AD6" i="21"/>
  <c r="AE6" i="21"/>
  <c r="AF6" i="21"/>
  <c r="AG6" i="21"/>
  <c r="B40" i="39" s="1"/>
  <c r="AH6" i="21"/>
  <c r="AI6" i="21"/>
  <c r="AJ6" i="21"/>
  <c r="AK6" i="21"/>
  <c r="I7" i="39" s="1"/>
  <c r="AL6" i="21"/>
  <c r="AM6" i="21"/>
  <c r="AN6" i="21"/>
  <c r="AO6" i="21"/>
  <c r="AP6" i="21"/>
  <c r="AQ6" i="21"/>
  <c r="AR6" i="21"/>
  <c r="J7" i="39" s="1"/>
  <c r="AS6" i="21"/>
  <c r="AT6" i="21"/>
  <c r="AU6" i="21"/>
  <c r="B9" i="39"/>
  <c r="B10" i="39"/>
  <c r="B11" i="39"/>
  <c r="B12" i="39"/>
  <c r="B13" i="39"/>
  <c r="B8" i="39"/>
  <c r="B30" i="37"/>
  <c r="B32" i="37"/>
  <c r="L16" i="37"/>
  <c r="F16" i="37"/>
  <c r="X16" i="37"/>
  <c r="I16" i="37"/>
  <c r="U16" i="37"/>
  <c r="E10" i="39" l="1"/>
  <c r="I12" i="37" s="1"/>
  <c r="E8" i="39"/>
  <c r="I10" i="37" s="1"/>
  <c r="E13" i="39"/>
  <c r="I15" i="37" s="1"/>
  <c r="E9" i="39"/>
  <c r="I11" i="37" s="1"/>
  <c r="E12" i="39"/>
  <c r="I14" i="37" s="1"/>
  <c r="E11" i="39"/>
  <c r="I13" i="37" s="1"/>
  <c r="C13" i="39"/>
  <c r="H13" i="39"/>
  <c r="R15" i="37" s="1"/>
  <c r="G13" i="39"/>
  <c r="O15" i="37" s="1"/>
  <c r="C12" i="39"/>
  <c r="G12" i="39"/>
  <c r="O14" i="37" s="1"/>
  <c r="H12" i="39"/>
  <c r="R14" i="37" s="1"/>
  <c r="C11" i="39"/>
  <c r="H11" i="39"/>
  <c r="R13" i="37" s="1"/>
  <c r="G11" i="39"/>
  <c r="O13" i="37" s="1"/>
  <c r="C8" i="39"/>
  <c r="G8" i="39"/>
  <c r="O10" i="37" s="1"/>
  <c r="H8" i="39"/>
  <c r="R10" i="37" s="1"/>
  <c r="C10" i="39"/>
  <c r="H10" i="39"/>
  <c r="R12" i="37" s="1"/>
  <c r="G10" i="39"/>
  <c r="O12" i="37" s="1"/>
  <c r="C9" i="39"/>
  <c r="H9" i="39"/>
  <c r="R11" i="37" s="1"/>
  <c r="G9" i="39"/>
  <c r="O11" i="37" s="1"/>
  <c r="D8" i="39"/>
  <c r="F10" i="37" s="1"/>
  <c r="B39" i="39"/>
  <c r="J11" i="39"/>
  <c r="X13" i="37" s="1"/>
  <c r="J10" i="39"/>
  <c r="X12" i="37" s="1"/>
  <c r="J13" i="39"/>
  <c r="X15" i="37" s="1"/>
  <c r="J9" i="39"/>
  <c r="X11" i="37" s="1"/>
  <c r="J12" i="39"/>
  <c r="X14" i="37" s="1"/>
  <c r="J8" i="39"/>
  <c r="X10" i="37" s="1"/>
  <c r="I8" i="39"/>
  <c r="U10" i="37" s="1"/>
  <c r="F8" i="39"/>
  <c r="L10" i="37" s="1"/>
  <c r="I10" i="39"/>
  <c r="U12" i="37" s="1"/>
  <c r="F13" i="39"/>
  <c r="L15" i="37" s="1"/>
  <c r="I12" i="39"/>
  <c r="U14" i="37" s="1"/>
  <c r="I9" i="39"/>
  <c r="U11" i="37" s="1"/>
  <c r="I11" i="39"/>
  <c r="U13" i="37" s="1"/>
  <c r="F9" i="39"/>
  <c r="I13" i="39"/>
  <c r="U15" i="37" s="1"/>
  <c r="F11" i="39"/>
  <c r="L13" i="37" s="1"/>
  <c r="F12" i="39"/>
  <c r="L14" i="37" s="1"/>
  <c r="F10" i="39"/>
  <c r="L12" i="37" s="1"/>
  <c r="D12" i="39"/>
  <c r="F14" i="37" s="1"/>
  <c r="D11" i="39"/>
  <c r="F13" i="37" s="1"/>
  <c r="D10" i="39"/>
  <c r="F12" i="37" s="1"/>
  <c r="D13" i="39"/>
  <c r="F15" i="37" s="1"/>
  <c r="D9" i="39"/>
  <c r="F11" i="37" s="1"/>
  <c r="B31" i="37"/>
  <c r="L11" i="37" l="1"/>
  <c r="AC13" i="21"/>
  <c r="AC10" i="21" l="1"/>
  <c r="G13" i="35" l="1"/>
  <c r="F13" i="35" s="1"/>
  <c r="G14" i="35"/>
  <c r="F14" i="35" s="1"/>
  <c r="G15" i="35"/>
  <c r="F15" i="35" s="1"/>
  <c r="G16" i="35"/>
  <c r="F16" i="35" s="1"/>
  <c r="G17" i="35"/>
  <c r="F17" i="35" s="1"/>
  <c r="G18" i="35"/>
  <c r="F18" i="35" s="1"/>
  <c r="G19" i="35"/>
  <c r="F19" i="35" s="1"/>
  <c r="G11" i="35"/>
  <c r="F11" i="35" s="1"/>
  <c r="C12" i="35"/>
  <c r="C13" i="35"/>
  <c r="C14" i="35"/>
  <c r="C15" i="35"/>
  <c r="C16" i="35"/>
  <c r="C17" i="35"/>
  <c r="C18" i="35"/>
  <c r="C19" i="35"/>
  <c r="C20" i="35"/>
  <c r="C11" i="35"/>
  <c r="F20" i="35"/>
  <c r="B12" i="35" l="1"/>
  <c r="B13" i="35"/>
  <c r="B14" i="35"/>
  <c r="B15" i="35"/>
  <c r="B16" i="35"/>
  <c r="B17" i="35"/>
  <c r="B18" i="35"/>
  <c r="B19" i="35"/>
  <c r="B20" i="35"/>
  <c r="B11" i="35"/>
  <c r="L147" i="31" l="1"/>
  <c r="E147" i="31"/>
  <c r="AB13" i="21" l="1"/>
  <c r="AB12" i="21"/>
  <c r="AB10" i="21"/>
  <c r="AC12" i="21"/>
  <c r="B20" i="31"/>
  <c r="B19" i="31"/>
  <c r="B18" i="31"/>
</calcChain>
</file>

<file path=xl/comments1.xml><?xml version="1.0" encoding="utf-8"?>
<comments xmlns="http://schemas.openxmlformats.org/spreadsheetml/2006/main">
  <authors>
    <author>Author</author>
  </authors>
  <commentList>
    <comment ref="AH3" authorId="0" shapeId="0">
      <text>
        <r>
          <rPr>
            <sz val="9"/>
            <color indexed="81"/>
            <rFont val="Tahoma"/>
            <family val="2"/>
          </rPr>
          <t>This cell controls the appearance of missing data on this summary tab. Type a space for blank cells.</t>
        </r>
      </text>
    </comment>
    <comment ref="H9" authorId="0" shapeId="0">
      <text>
        <r>
          <rPr>
            <sz val="9"/>
            <color indexed="81"/>
            <rFont val="Tahoma"/>
            <family val="2"/>
          </rPr>
          <t>Checked measures are available in-store at any retailer.</t>
        </r>
      </text>
    </comment>
  </commentList>
</comments>
</file>

<file path=xl/comments2.xml><?xml version="1.0" encoding="utf-8"?>
<comments xmlns="http://schemas.openxmlformats.org/spreadsheetml/2006/main">
  <authors>
    <author>Author</author>
  </authors>
  <commentList>
    <comment ref="E8" authorId="0" shapeId="0">
      <text>
        <r>
          <rPr>
            <b/>
            <sz val="9"/>
            <color indexed="81"/>
            <rFont val="Tahoma"/>
            <family val="2"/>
          </rPr>
          <t>Author:</t>
        </r>
        <r>
          <rPr>
            <sz val="9"/>
            <color indexed="81"/>
            <rFont val="Tahoma"/>
            <family val="2"/>
          </rPr>
          <t xml:space="preserve">
link is broken, will repair.</t>
        </r>
      </text>
    </comment>
  </commentList>
</comments>
</file>

<file path=xl/sharedStrings.xml><?xml version="1.0" encoding="utf-8"?>
<sst xmlns="http://schemas.openxmlformats.org/spreadsheetml/2006/main" count="2039" uniqueCount="740">
  <si>
    <t>Measure</t>
  </si>
  <si>
    <t>Code</t>
  </si>
  <si>
    <t>Lifecycle</t>
  </si>
  <si>
    <t>Row Labels</t>
  </si>
  <si>
    <t>Unknown</t>
  </si>
  <si>
    <t>N/A</t>
  </si>
  <si>
    <t>Source ID</t>
  </si>
  <si>
    <t>Organization</t>
  </si>
  <si>
    <t>Date Published</t>
  </si>
  <si>
    <t>Title</t>
  </si>
  <si>
    <t>Web Address</t>
  </si>
  <si>
    <t>Year</t>
  </si>
  <si>
    <t>National</t>
  </si>
  <si>
    <t>Territory</t>
  </si>
  <si>
    <t>Meas #</t>
  </si>
  <si>
    <t>Additional Background Information</t>
  </si>
  <si>
    <t>Sources Consulted</t>
  </si>
  <si>
    <t>MISSING DATA</t>
  </si>
  <si>
    <t>Measure data not in source</t>
  </si>
  <si>
    <t>Not applicable for measure</t>
  </si>
  <si>
    <t>Interpretation</t>
  </si>
  <si>
    <t>[Blank]</t>
  </si>
  <si>
    <t>No source available</t>
  </si>
  <si>
    <t>Years</t>
  </si>
  <si>
    <t>Penetration</t>
  </si>
  <si>
    <t>Unit Shipments</t>
  </si>
  <si>
    <t>Existing Penetration and New Unit Shipments</t>
  </si>
  <si>
    <t>Unit Savings</t>
  </si>
  <si>
    <t>Savings</t>
  </si>
  <si>
    <t>Measure Name</t>
  </si>
  <si>
    <t>Measure Location</t>
  </si>
  <si>
    <t>Column</t>
  </si>
  <si>
    <t>Measure Overview</t>
  </si>
  <si>
    <t>HP</t>
  </si>
  <si>
    <t>Source #</t>
  </si>
  <si>
    <t>Notes</t>
  </si>
  <si>
    <t># of brands</t>
  </si>
  <si>
    <t>Retail Online Availability</t>
  </si>
  <si>
    <t>Retail In-store Availability</t>
  </si>
  <si>
    <t># of models</t>
  </si>
  <si>
    <t>Availability Notes</t>
  </si>
  <si>
    <t>Cost</t>
  </si>
  <si>
    <t>Maximum potential market penetration</t>
  </si>
  <si>
    <t>Measure Description</t>
  </si>
  <si>
    <t>Measure applications (location/circumstances of use)</t>
  </si>
  <si>
    <t>Technology trends</t>
  </si>
  <si>
    <t>Market actors</t>
  </si>
  <si>
    <t>Market failures</t>
  </si>
  <si>
    <t>NEEP</t>
  </si>
  <si>
    <t>ACEEE</t>
  </si>
  <si>
    <t>RIA</t>
  </si>
  <si>
    <t>CEE</t>
  </si>
  <si>
    <t>NYSERDA</t>
  </si>
  <si>
    <t>NREL</t>
  </si>
  <si>
    <t>Advanced Power Strips: Energy Efficiency through Plug Loads</t>
  </si>
  <si>
    <t xml:space="preserve">Attacking Plug Loads: A Campaign to Deploy Automated Plug Strip Controllers </t>
  </si>
  <si>
    <t>Electronics and Energy Efficiency: A Plug Load Characterization Study</t>
  </si>
  <si>
    <t>Consumer Electronics Program Summary</t>
  </si>
  <si>
    <t>Advanced Power Strips: What we know and what we want to find out</t>
  </si>
  <si>
    <t>Advanced Power Strips Test Protocol</t>
  </si>
  <si>
    <t>Advanced Power Strip Common Terminology</t>
  </si>
  <si>
    <t>Advanced Power Strip Research Report</t>
  </si>
  <si>
    <t>Advanced Power Strips Deemed Savings Methodology</t>
  </si>
  <si>
    <t>http://aceee.org/files/pdf/conferences/eer/2011/BS3E_Malik.Rasmussen.pdf</t>
  </si>
  <si>
    <t>http://aceee.org/files/proceedings/2014/data/papers/9-397.pdf</t>
  </si>
  <si>
    <t>http://www.calmac.org/publications/bce_final.pdf</t>
  </si>
  <si>
    <t>http://library.cee1.org/sites/default/files/library/10819/CEE_ConsumerElectronics_ProgramSummary_Aug2013.xlsx</t>
  </si>
  <si>
    <t>http://50.63.66.116/Assets/uploads/files/market-strategies/Powerstrip%20BB%2004192012.pdf</t>
  </si>
  <si>
    <t>http://www.neep.org/sites/default/files/resources/Report_APSTestingProtocolFINAL.pdf</t>
  </si>
  <si>
    <t>http://50.63.66.116/Assets/uploads/files/market-strategies/BCE/APSCommonTerminology.pdf</t>
  </si>
  <si>
    <t>http://www.nyserda.ny.gov/-/media/Files/EERP/Residential/Energy-Efficient-and-ENERGY-STAR-Products/Power-Management-Research-Report.pdf</t>
  </si>
  <si>
    <t>http://www.neep.org/sites/default/files/resources/Report_NEEP-APS-Deemed-Savings-Report-4-30-12.pdf</t>
  </si>
  <si>
    <t>http://apps1.eere.energy.gov/buildings/publications/pdfs/building_america/advanced_power_strips.pdf</t>
  </si>
  <si>
    <t xml:space="preserve">Power strip automatically turns off outlets based on preset schedule </t>
  </si>
  <si>
    <t xml:space="preserve">Power strip can be turned off by the user via a remote switch </t>
  </si>
  <si>
    <t>When a primary device (such as a computer or TV) is turned off by the user, the power strip automatically turns off the controlled outlets where the peripheral devices (such as the printer or game console) are plugged in</t>
  </si>
  <si>
    <t>When all of the controlled devices are turned off, this type of power strip turns off power to those outlets completely, eliminating all of the vampire loads</t>
  </si>
  <si>
    <t xml:space="preserve">On loads that only need to be powered on during certain hours </t>
  </si>
  <si>
    <t xml:space="preserve">In spaces where loads only need to be used when people are present </t>
  </si>
  <si>
    <t xml:space="preserve">Where it is desirable to control loads from a remote location </t>
  </si>
  <si>
    <t>Timer-controlled</t>
  </si>
  <si>
    <t>Infrared (IR) remote</t>
  </si>
  <si>
    <t>Program 1</t>
  </si>
  <si>
    <t>Efficiency Vermont</t>
  </si>
  <si>
    <t xml:space="preserve">Efficiency Criteria </t>
  </si>
  <si>
    <t>Incentive Amount</t>
  </si>
  <si>
    <t>Incentive Recipient</t>
  </si>
  <si>
    <t>Start date</t>
  </si>
  <si>
    <t>End date</t>
  </si>
  <si>
    <t>$3 - 6.50</t>
  </si>
  <si>
    <t>Program 2</t>
  </si>
  <si>
    <t>Program 3</t>
  </si>
  <si>
    <t>Program 4</t>
  </si>
  <si>
    <t>Program 5</t>
  </si>
  <si>
    <t>Program 6</t>
  </si>
  <si>
    <t>Advanced Power Strips when purchased through the online catalog only</t>
  </si>
  <si>
    <t>Paid to EFI who handles the online catalog</t>
  </si>
  <si>
    <t>MA ENERGY STAR® Consumer Products Initiative:</t>
  </si>
  <si>
    <t>The incentive is paid to whomever sells the product to the end customer.</t>
  </si>
  <si>
    <t>National Grid (Rhode Island)</t>
  </si>
  <si>
    <t>$10 coupon for qualified smart strips with a retail price of $15 or more</t>
  </si>
  <si>
    <t>Consumer</t>
  </si>
  <si>
    <t>New York State Energy Research and Development Authority (NYSERDA)</t>
  </si>
  <si>
    <t>$100,000 for manufacturers;  retail promotions as needed</t>
  </si>
  <si>
    <t>Manufacturer, Retailer</t>
  </si>
  <si>
    <t xml:space="preserve">It will be evaluated again 12/31/2013 </t>
  </si>
  <si>
    <t xml:space="preserve">In spaces where groups of electronics are typically powered on and utilized at the same time. </t>
  </si>
  <si>
    <t>RTF</t>
  </si>
  <si>
    <t>Advanced Power Strips Planning Workbook v1.5</t>
  </si>
  <si>
    <t>http://rtf.nwcouncil.org/measures/res/ResAdvancedPowerStrips_v1_5.xlsm</t>
  </si>
  <si>
    <t>PercentHomeOffice</t>
  </si>
  <si>
    <t>PercentHomeEntertainment</t>
  </si>
  <si>
    <t>From RTF workbook</t>
  </si>
  <si>
    <t>Master Controlled data</t>
  </si>
  <si>
    <t>Home office:</t>
  </si>
  <si>
    <t>Baseline</t>
  </si>
  <si>
    <t>Home entertainment:</t>
  </si>
  <si>
    <t>Avearged:</t>
  </si>
  <si>
    <t>Activity Monitor - Motion Sensing Data</t>
  </si>
  <si>
    <t>Activity Monitor - IR Sensing Data</t>
  </si>
  <si>
    <t>Estimates</t>
  </si>
  <si>
    <t>Note: Assumes Office use</t>
  </si>
  <si>
    <t>http://static.squarespace.com/static/51facfbce4b0608e4647adf5/t/5422ea6ae4b009d196ff5a2c/1411574378137/Tier1White%20Paper%20Final.pdf</t>
  </si>
  <si>
    <t>Provides savings info on MS APS (Tier 1)</t>
  </si>
  <si>
    <t>Average HH</t>
  </si>
  <si>
    <t>Base</t>
  </si>
  <si>
    <t>Average w/ gaming</t>
  </si>
  <si>
    <t>Labor, on site. Assume 15 minutes @ $30/hr</t>
  </si>
  <si>
    <t>Incremental cost</t>
  </si>
  <si>
    <t>End use: Home Entertainment (television, DVD player, video game console, speakers)</t>
  </si>
  <si>
    <t>End use: Home Office (computer, monitor, printer, speakers)</t>
  </si>
  <si>
    <t>Average standard power strip online cost ($17.06) - unit cost</t>
  </si>
  <si>
    <t>USB Power Sensing, Tier 1</t>
  </si>
  <si>
    <t>http://cse.fraunhofer.org/Portals/55819/docs/hem-products-practices-CEEindustry-partners.pdf</t>
  </si>
  <si>
    <t>Fraunhofer</t>
  </si>
  <si>
    <t>http://www.efficientproducts.org/reports/smartplugstrip/Ecos-Smart-Plug-Strips-DRAFT-Jul2009-v2x.pdf</t>
  </si>
  <si>
    <t>ECOS</t>
  </si>
  <si>
    <t>Smart Plug Strips: Draft Report</t>
  </si>
  <si>
    <t>Limitations</t>
  </si>
  <si>
    <t xml:space="preserve">If the threshold of the control device is set incorrectly, the smart plug strip will not detect the reduced current, and peripherals will not turn off. </t>
  </si>
  <si>
    <t>Home entertainment</t>
  </si>
  <si>
    <t>Home office</t>
  </si>
  <si>
    <t>http://ma-eeac.org/wordpress/wp-content/uploads/Massachesetts-Residentail-Retail-Products_Consumer-Electronics-Saturation.pdf</t>
  </si>
  <si>
    <t>Massachusetts Residential Retail Products: Consumer Electronics Saturation</t>
  </si>
  <si>
    <t>NMR</t>
  </si>
  <si>
    <t>Timer Power Strip</t>
  </si>
  <si>
    <t>Remote Switch Power Strip</t>
  </si>
  <si>
    <t>Master-Controlled Power Strip</t>
  </si>
  <si>
    <t>Masterless Power Strip</t>
  </si>
  <si>
    <t>Occupancy Sensor Smart Power Strip - Motion Sensing</t>
  </si>
  <si>
    <t>Occupancy Sensor Smart Power Strip-  IR Sensing</t>
  </si>
  <si>
    <t>http://aceee.org/files/proceedings/2014/data/papers/9-862.pdf</t>
  </si>
  <si>
    <t xml:space="preserve">Accelerating Adoption of Advanced Plug Load Management Devices </t>
  </si>
  <si>
    <t>Brand</t>
  </si>
  <si>
    <t>Model</t>
  </si>
  <si>
    <t>Tricklestar</t>
  </si>
  <si>
    <t>Embertec</t>
  </si>
  <si>
    <t>http://www.neep.org/sites/default/files/resources/NEEP_EMV_EmergingTechResearch_Report_Final.pdf</t>
  </si>
  <si>
    <t>Provides savings for M/C devices</t>
  </si>
  <si>
    <t>Emerging Technologies Research Report</t>
  </si>
  <si>
    <t>ERS</t>
  </si>
  <si>
    <t>From http://www.efi.org/docs/nyserda_powerstrip_report.pdf</t>
  </si>
  <si>
    <t>Tier 2, Advanced plug load management devices (APMDs)</t>
  </si>
  <si>
    <t>Utility</t>
  </si>
  <si>
    <r>
      <t>Be UL listed
Have at least a one year warranty
Carry an equipment protection guarantee of at least $1,000
Consume less than one watt of stand-alone power
Allow for at least</t>
    </r>
    <r>
      <rPr>
        <sz val="10"/>
        <color theme="1"/>
        <rFont val="Calibri"/>
        <family val="2"/>
        <scheme val="minor"/>
      </rPr>
      <t xml:space="preserve"> three peripheral devices to be connected
Be rated for 120 V and 15 amp service
Have a resettable circuit breaker
Have a control outlet and advanced sensing circuitry; will automatically shut off standby power to peripherals when the main component is turned off
Have an adjustable switching threshold
</t>
    </r>
  </si>
  <si>
    <t>Be UL listed
Have at least a one year warranty
Carry an equipment protection guarantee of at least $1,000
Consume less than one watt of stand-alone power
Be rated for 120 V and 15 amp service
Have a resettable circuit breaker
Have a control outlet and advanced sensing circuitry; will automatically shut off standby power to peripherals when the main component is turned off
Have an adjustable switching threshold
Coax required</t>
  </si>
  <si>
    <r>
      <t xml:space="preserve">Be UL listed
Have at least a one year warranty
Carry an equipment protection guarantee of at least $1,000
Consume less than one watt of stand-alone power
Allow for at least </t>
    </r>
    <r>
      <rPr>
        <sz val="10"/>
        <color theme="1"/>
        <rFont val="Calibri"/>
        <family val="2"/>
        <scheme val="minor"/>
      </rPr>
      <t xml:space="preserve">three peripheral devices to be connected
Be rated for 120 V and 15 amp service
Have a resettable circuit breaker
Have a control outlet and advanced sensing circuitry; will automatically shut off standby power to peripherals when the main component is turned off
Have an adjustable switching threshold
</t>
    </r>
  </si>
  <si>
    <t>ECOS paper</t>
  </si>
  <si>
    <t xml:space="preserve">Has savings for timer strips, load sensing, and occupancy sensing </t>
  </si>
  <si>
    <t>Note: Did not include</t>
  </si>
  <si>
    <t>http://www.efficiencymaine.com/docs/EMT-TRM_Residential_v2014-1.pdf</t>
  </si>
  <si>
    <t>Basecase</t>
  </si>
  <si>
    <t>UEC=</t>
  </si>
  <si>
    <t>http://www.efi.org/docs/studies/calplug_tier2.pdf</t>
  </si>
  <si>
    <t>From CalPlug Report</t>
  </si>
  <si>
    <t>Tier 2 Advanced Power Strip Evaluation for Energy Saving Incentive</t>
  </si>
  <si>
    <t>CalPlug</t>
  </si>
  <si>
    <t>Price</t>
  </si>
  <si>
    <t>Yes</t>
  </si>
  <si>
    <t>Store</t>
  </si>
  <si>
    <t>Walmart</t>
  </si>
  <si>
    <t>No</t>
  </si>
  <si>
    <t>Ship to store</t>
  </si>
  <si>
    <t>Inland</t>
  </si>
  <si>
    <t>Nugiant 32002</t>
  </si>
  <si>
    <t>JKWA-3CKTAP</t>
  </si>
  <si>
    <t>Incasolution</t>
  </si>
  <si>
    <t>MP JP 800G</t>
  </si>
  <si>
    <t>Nugiant 32001</t>
  </si>
  <si>
    <t>LS-P100M</t>
  </si>
  <si>
    <t>7050SG</t>
  </si>
  <si>
    <t>CSHT1208TNC2G</t>
  </si>
  <si>
    <t>Nugiant 31002</t>
  </si>
  <si>
    <t>CSP706TG</t>
  </si>
  <si>
    <t xml:space="preserve">CSHT706TCG </t>
  </si>
  <si>
    <t>CyberPower</t>
  </si>
  <si>
    <t>Tripp Lite</t>
  </si>
  <si>
    <t xml:space="preserve">ECO-SURGE AV86G </t>
  </si>
  <si>
    <t>Monster</t>
  </si>
  <si>
    <t>ECO-SURGE AV1210SATG</t>
  </si>
  <si>
    <t>TLP74TG</t>
  </si>
  <si>
    <t>NSS07</t>
  </si>
  <si>
    <t>NuGiant</t>
  </si>
  <si>
    <t>Energizer</t>
  </si>
  <si>
    <t>ENG-SRG007</t>
  </si>
  <si>
    <t>775G</t>
  </si>
  <si>
    <t>APC</t>
  </si>
  <si>
    <t>P8GT</t>
  </si>
  <si>
    <t>Smart Strip</t>
  </si>
  <si>
    <t>LCG5</t>
  </si>
  <si>
    <t>Aeon Labs</t>
  </si>
  <si>
    <t>DSC11-ZWUS</t>
  </si>
  <si>
    <t>GreenSurge</t>
  </si>
  <si>
    <t>Belkin</t>
  </si>
  <si>
    <t>F7C01110q</t>
  </si>
  <si>
    <t>BITS Limited</t>
  </si>
  <si>
    <t>LUG7</t>
  </si>
  <si>
    <t>LockState</t>
  </si>
  <si>
    <t>LS-P100</t>
  </si>
  <si>
    <t>Coleman Cable</t>
  </si>
  <si>
    <t>188LV-US-7XX</t>
  </si>
  <si>
    <t>TS-12OTS</t>
  </si>
  <si>
    <t>TS-MSPS</t>
  </si>
  <si>
    <t>176SS-US-4XX</t>
  </si>
  <si>
    <t>185SS-US-7XX</t>
  </si>
  <si>
    <t>LCG3</t>
  </si>
  <si>
    <t>TLP76MSG</t>
  </si>
  <si>
    <t>180SS-US-7XX</t>
  </si>
  <si>
    <t>181SS-US-7XX</t>
  </si>
  <si>
    <t>TrickleStar</t>
  </si>
  <si>
    <t>181SS-US-12CT</t>
  </si>
  <si>
    <t>HPM MDP 800G ES</t>
  </si>
  <si>
    <t>DL MDP 650G</t>
  </si>
  <si>
    <t>MP HT 800G</t>
  </si>
  <si>
    <t>MPHDP850G</t>
  </si>
  <si>
    <t xml:space="preserve">MP HDP 950G+ </t>
  </si>
  <si>
    <t>183SS-US-8XX</t>
  </si>
  <si>
    <t>180SS-US-7CX</t>
  </si>
  <si>
    <t>180SS-US-6XT</t>
  </si>
  <si>
    <t>Best Buy</t>
  </si>
  <si>
    <t>DELL</t>
  </si>
  <si>
    <t>Amazon.com</t>
  </si>
  <si>
    <t>Apple</t>
  </si>
  <si>
    <t>CDW</t>
  </si>
  <si>
    <t>Staples</t>
  </si>
  <si>
    <t>Target</t>
  </si>
  <si>
    <t>GameStop</t>
  </si>
  <si>
    <t>Costco</t>
  </si>
  <si>
    <t xml:space="preserve">EcoEasy 4350 </t>
  </si>
  <si>
    <t>EcoEasy 4210</t>
  </si>
  <si>
    <t>None</t>
  </si>
  <si>
    <t>Counts</t>
  </si>
  <si>
    <t>TrippLite</t>
  </si>
  <si>
    <t>TLP1210SATG</t>
  </si>
  <si>
    <t>BM106000-06-E</t>
  </si>
  <si>
    <t>TLP808NETG</t>
  </si>
  <si>
    <t>F7C01008q</t>
  </si>
  <si>
    <t>121709-00</t>
  </si>
  <si>
    <t>121618-00</t>
  </si>
  <si>
    <t>121766-00</t>
  </si>
  <si>
    <t>MP HDP 900G</t>
  </si>
  <si>
    <t>121801-00</t>
  </si>
  <si>
    <t>Smart AV</t>
  </si>
  <si>
    <t>Top CE Retailers 2013:</t>
  </si>
  <si>
    <t>Carriers APS?</t>
  </si>
  <si>
    <t>CNS08-T-06</t>
  </si>
  <si>
    <t>F7C01008Q</t>
  </si>
  <si>
    <t>Yas</t>
  </si>
  <si>
    <t>N/a</t>
  </si>
  <si>
    <t>P11GTV</t>
  </si>
  <si>
    <t>P4GC</t>
  </si>
  <si>
    <t>AV86G</t>
  </si>
  <si>
    <t>AV1210SATG</t>
  </si>
  <si>
    <t>F7C01110</t>
  </si>
  <si>
    <t>TLP66RCG</t>
  </si>
  <si>
    <t>TLP78TUSBG</t>
  </si>
  <si>
    <t>Top Retailers (2014 sales)</t>
  </si>
  <si>
    <t>Kroger</t>
  </si>
  <si>
    <t>Home Depot</t>
  </si>
  <si>
    <t>CVS Caremark</t>
  </si>
  <si>
    <t xml:space="preserve">Lowe's </t>
  </si>
  <si>
    <t>Safeway</t>
  </si>
  <si>
    <t>BG108001-04</t>
  </si>
  <si>
    <t>Side Socket</t>
  </si>
  <si>
    <t>SI211106</t>
  </si>
  <si>
    <t>360 Electrical</t>
  </si>
  <si>
    <t>Walgreens</t>
  </si>
  <si>
    <t>Lowe's</t>
  </si>
  <si>
    <t>Utilitech</t>
  </si>
  <si>
    <t>UTES5006</t>
  </si>
  <si>
    <t>UTPBRCS6</t>
  </si>
  <si>
    <t>UTPBRCS4</t>
  </si>
  <si>
    <t>Grand Total</t>
  </si>
  <si>
    <t>Dell</t>
  </si>
  <si>
    <t>Amazon</t>
  </si>
  <si>
    <t>Kroger/Safeway</t>
  </si>
  <si>
    <t>Data collected from retailer websites. Retailers selected based on top 10 retailers (by 2014 sales) and top 10 consumer electronic retailers (2014 sales).</t>
  </si>
  <si>
    <t>Watt Stopper</t>
  </si>
  <si>
    <t>IDP-3050</t>
  </si>
  <si>
    <t>EPUSAV-ET-01</t>
  </si>
  <si>
    <t>Average of Price</t>
  </si>
  <si>
    <t>Based on models available through retail websites</t>
  </si>
  <si>
    <t>Other Terminology</t>
  </si>
  <si>
    <t>Energy savings sources of uncertainty</t>
  </si>
  <si>
    <t>1, 2, 3</t>
  </si>
  <si>
    <t>Barriers to Adoption - Consumers</t>
  </si>
  <si>
    <t>Barriers to Adoption - Utilities</t>
  </si>
  <si>
    <t>6, 7, 11</t>
  </si>
  <si>
    <t>Occupancy sensors on smart plug strips can be improperly adjusted, or fooled into perceiving the presence of the user when a space is unoccupied. Range of sensors is sometimes limited.</t>
  </si>
  <si>
    <t>CVS/Walgreens</t>
  </si>
  <si>
    <t>3, 15</t>
  </si>
  <si>
    <t>36% aware of APS (unaided)
54% aware of APS (aided)
11% of respondents could either name the intended purpose of APS or describe the color coding that facilities accurate use
38% understood that a APS saves energy, but did not know how
Response to question: "How Familiar are you with advanced power strips?"
42% - "Never heard of them"
30%  - "Heard of them but know little about them"
22% - "Pretty familiar with them"
5% - "Know all about them"</t>
  </si>
  <si>
    <t>14, 8</t>
  </si>
  <si>
    <t xml:space="preserve">The savings resulting from using an APS will be dependent upon the product in the master control outlet, typically a television for entertainment configurations and a computer for home office configurations.
The actual savings achieved will depend heavily on how people use them, as 
APS products inherently affect the operation of the devices they control. For example, a user may find it beneficial that his game console powers off along with the TV; however, that same user may be inconvenienced if he must first turn on the TV in order to listen to his stereo receiver.
Power-use profiles of the end-use appliances affect how effective an APS is at maximizing savings and how much it interferes with the normal usage of those appliances. The vintage of TVs, computers, and other electronics matter. Additionally, some newer appliances have built-in energy saving features that can interfere with the assumptions inherent in APS design. 
The functionality of a motion-sensing or timer-controlled APS is primarily dependent on the reliability of the motion sensor or timer.
Manufacturers of TVs, set-top boxes, gaming devices, computers, etc. are beginning to incorporate smart technology within the devices themselves. As a result, when new replacement equipment is purchased, some savings will be double counted. 
</t>
  </si>
  <si>
    <t>8, 11, 12, 16</t>
  </si>
  <si>
    <t>Source: http://www.dealerscope.com/common/items/biz/ds/pdf/2013/03/top101.pdf</t>
  </si>
  <si>
    <t>Source: https://nrf.com/2014/top100-table</t>
  </si>
  <si>
    <t>Available Online</t>
  </si>
  <si>
    <t>Available In store</t>
  </si>
  <si>
    <t>Additional Savings information</t>
  </si>
  <si>
    <t>Incentives through coupons; paid to the customer through a markdown or buy down with the retailer; and to manufacturers.</t>
  </si>
  <si>
    <t>Manufacturer websites</t>
  </si>
  <si>
    <t>Home Energy Management: Products and Trends</t>
  </si>
  <si>
    <t>Primary</t>
  </si>
  <si>
    <t>Consumer Behavior</t>
  </si>
  <si>
    <t>Top occupancy sensor models</t>
  </si>
  <si>
    <t>Consumer Awareness</t>
  </si>
  <si>
    <t>8,13</t>
  </si>
  <si>
    <t>539.8 - 800.8</t>
  </si>
  <si>
    <t>Baseline UEC Range (Unit Energy Consumption) kWh</t>
  </si>
  <si>
    <t>11,13</t>
  </si>
  <si>
    <t>Measure UEC range (Unit Energy Consumption) kWh</t>
  </si>
  <si>
    <t>Most Recent Measure UEC (Unit Energy Consumption) kWh</t>
  </si>
  <si>
    <t>Most Recent Baseline UEC (Unit Energy Consumption) kWh</t>
  </si>
  <si>
    <t xml:space="preserve">UES Range (Unit Energy Savings) - kWh </t>
  </si>
  <si>
    <t>75.1-114.7</t>
  </si>
  <si>
    <t>112.8-410.5</t>
  </si>
  <si>
    <t>8,11,13</t>
  </si>
  <si>
    <t>138.8-392.1</t>
  </si>
  <si>
    <t>26-47.2</t>
  </si>
  <si>
    <t>Assumption for Most Recent UEC Estimate</t>
  </si>
  <si>
    <t>Assumes TV, DVD player, VCR, game console, and speakers plugged in.</t>
  </si>
  <si>
    <t>Assumes LCD TV, HD-DVR, audio receiver, and DVD player plugged in.</t>
  </si>
  <si>
    <t>2005-2013</t>
  </si>
  <si>
    <t>IR sensing</t>
  </si>
  <si>
    <t>Master Control</t>
  </si>
  <si>
    <t>http://www.energyfederation.org/pseg/default.php/cPath/2446_6259</t>
  </si>
  <si>
    <t>http://www.energyfederation.org/nhsaves/default.php/cPath/2563_4033</t>
  </si>
  <si>
    <t>http://www.energyfederation.org/100216/default.php/cPath/5794</t>
  </si>
  <si>
    <t>New Hampshire Programs</t>
  </si>
  <si>
    <t>http://www.energyfederation.org/hsl1/default.php/cPath/4441_4443</t>
  </si>
  <si>
    <t>Long Island Power Authority (now PSEG)</t>
  </si>
  <si>
    <t>http://www.energyfederation.org/efficiencyvt/default.php/cPath/6867</t>
  </si>
  <si>
    <t>Incented Measure?</t>
  </si>
  <si>
    <t>http://www.energyfederation.org/consumer/default.php</t>
  </si>
  <si>
    <t>EFI.org/store</t>
  </si>
  <si>
    <t>EFI</t>
  </si>
  <si>
    <t>Market penetration</t>
  </si>
  <si>
    <r>
      <rPr>
        <b/>
        <sz val="10"/>
        <color theme="1"/>
        <rFont val="Calibri"/>
        <family val="2"/>
        <scheme val="minor"/>
      </rPr>
      <t>Model 1:</t>
    </r>
    <r>
      <rPr>
        <sz val="10"/>
        <color theme="1"/>
        <rFont val="Calibri"/>
        <family val="2"/>
        <scheme val="minor"/>
      </rPr>
      <t xml:space="preserve"> Tricklestar  Advanced Power strip+ with Infrared (IR) Sensor
</t>
    </r>
    <r>
      <rPr>
        <b/>
        <sz val="10"/>
        <color theme="1"/>
        <rFont val="Calibri"/>
        <family val="2"/>
        <scheme val="minor"/>
      </rPr>
      <t xml:space="preserve">Function of model 1: </t>
    </r>
    <r>
      <rPr>
        <sz val="10"/>
        <color theme="1"/>
        <rFont val="Calibri"/>
        <family val="2"/>
        <scheme val="minor"/>
      </rPr>
      <t>Turns off device if a specified duration passes without an IR signal produced by an AV remote controller.</t>
    </r>
    <r>
      <rPr>
        <b/>
        <sz val="10"/>
        <color theme="1"/>
        <rFont val="Calibri"/>
        <family val="2"/>
        <scheme val="minor"/>
      </rPr>
      <t xml:space="preserve">
Model 2: </t>
    </r>
    <r>
      <rPr>
        <sz val="10"/>
        <color theme="1"/>
        <rFont val="Calibri"/>
        <family val="2"/>
        <scheme val="minor"/>
      </rPr>
      <t>Embertec Emberplug™ AV</t>
    </r>
    <r>
      <rPr>
        <b/>
        <sz val="10"/>
        <color theme="1"/>
        <rFont val="Calibri"/>
        <family val="2"/>
        <scheme val="minor"/>
      </rPr>
      <t xml:space="preserve">
Function of model 2: </t>
    </r>
    <r>
      <rPr>
        <sz val="10"/>
        <color theme="1"/>
        <rFont val="Calibri"/>
        <family val="2"/>
        <scheme val="minor"/>
      </rPr>
      <t>Turns off device after user-specified interval if does not receive IR signal</t>
    </r>
  </si>
  <si>
    <r>
      <rPr>
        <b/>
        <sz val="10"/>
        <color theme="1"/>
        <rFont val="Calibri"/>
        <family val="2"/>
        <scheme val="minor"/>
      </rPr>
      <t>Model 1:</t>
    </r>
    <r>
      <rPr>
        <sz val="10"/>
        <color theme="1"/>
        <rFont val="Calibri"/>
        <family val="2"/>
        <scheme val="minor"/>
      </rPr>
      <t xml:space="preserve"> Tricklestar Motion Sensor Power Strip.
</t>
    </r>
    <r>
      <rPr>
        <b/>
        <sz val="10"/>
        <color theme="1"/>
        <rFont val="Calibri"/>
        <family val="2"/>
        <scheme val="minor"/>
      </rPr>
      <t xml:space="preserve">Function of model 1: </t>
    </r>
    <r>
      <rPr>
        <sz val="10"/>
        <color theme="1"/>
        <rFont val="Calibri"/>
        <family val="2"/>
        <scheme val="minor"/>
      </rPr>
      <t>Shuts off device if it does not detect motion for 30 minutes</t>
    </r>
    <r>
      <rPr>
        <b/>
        <sz val="10"/>
        <color theme="1"/>
        <rFont val="Calibri"/>
        <family val="2"/>
        <scheme val="minor"/>
      </rPr>
      <t xml:space="preserve">
Model 2: </t>
    </r>
    <r>
      <rPr>
        <sz val="10"/>
        <color theme="1"/>
        <rFont val="Calibri"/>
        <family val="2"/>
        <scheme val="minor"/>
      </rPr>
      <t>WattStopper Isolé IDP-3050</t>
    </r>
    <r>
      <rPr>
        <b/>
        <sz val="10"/>
        <color theme="1"/>
        <rFont val="Calibri"/>
        <family val="2"/>
        <scheme val="minor"/>
      </rPr>
      <t xml:space="preserve">
Function of model 2: </t>
    </r>
    <r>
      <rPr>
        <sz val="10"/>
        <color theme="1"/>
        <rFont val="Calibri"/>
        <family val="2"/>
        <scheme val="minor"/>
      </rPr>
      <t>Shuts off devices after occupancy is not detected for a duration specified by the user</t>
    </r>
  </si>
  <si>
    <t>Measure is Available Online</t>
  </si>
  <si>
    <t>Measure is Available In-Store</t>
  </si>
  <si>
    <t>P6GC</t>
  </si>
  <si>
    <t>Westek</t>
  </si>
  <si>
    <t>TM08DHB</t>
  </si>
  <si>
    <t xml:space="preserve">Zilla </t>
  </si>
  <si>
    <t>Hydrofarm</t>
  </si>
  <si>
    <t>TMSP8</t>
  </si>
  <si>
    <t>Titan Controls</t>
  </si>
  <si>
    <t>Gro</t>
  </si>
  <si>
    <t>GRO1</t>
  </si>
  <si>
    <t>Monoprice</t>
  </si>
  <si>
    <t>TE08WHB</t>
  </si>
  <si>
    <t>GE</t>
  </si>
  <si>
    <t>Generic</t>
  </si>
  <si>
    <t>TLP8TUSBG</t>
  </si>
  <si>
    <t>Prime Wire &amp; Cable</t>
  </si>
  <si>
    <t>PBTN0009</t>
  </si>
  <si>
    <t>Woods</t>
  </si>
  <si>
    <t>Ace</t>
  </si>
  <si>
    <t>SP-SJT43-0</t>
  </si>
  <si>
    <t>Measure Cost</t>
  </si>
  <si>
    <t>Direct Installation Cost</t>
  </si>
  <si>
    <t>Percent of home office devices where power management was enabled:
56% - Desktop PC
65% - Laptop
58% - Monitor</t>
  </si>
  <si>
    <t>PSEG (Formally Long Island Power Authority)</t>
  </si>
  <si>
    <t>Assumes HD-DVR, LCD TV, audio receiver, and DVD player</t>
  </si>
  <si>
    <t>425.1-725.7</t>
  </si>
  <si>
    <t>13,8</t>
  </si>
  <si>
    <t>Assumes desktop computer, monitor, printer, and speakers plugged in.</t>
  </si>
  <si>
    <t>Market Data Summary</t>
  </si>
  <si>
    <t>Market Indicators Collected</t>
  </si>
  <si>
    <t>Costs</t>
  </si>
  <si>
    <t>Energy Savings</t>
  </si>
  <si>
    <t>Retail availability/assortment</t>
  </si>
  <si>
    <t>Motion sensing</t>
  </si>
  <si>
    <t>Motion Sensing</t>
  </si>
  <si>
    <t>IR Sensing</t>
  </si>
  <si>
    <t>Description</t>
  </si>
  <si>
    <t>READ ME</t>
  </si>
  <si>
    <t>Designed by: Research Into Action</t>
  </si>
  <si>
    <t>Tab Overview:</t>
  </si>
  <si>
    <t>Summary View</t>
  </si>
  <si>
    <t>An overview of key data points collected.</t>
  </si>
  <si>
    <t>Source Info</t>
  </si>
  <si>
    <t>List of all sources consulted. Source numbers correspond to data tab source #s.</t>
  </si>
  <si>
    <t>Measure Applications</t>
  </si>
  <si>
    <t>Technology Trends</t>
  </si>
  <si>
    <t>Energy Savings Sources of Uncertainty</t>
  </si>
  <si>
    <t>Users must be highly motivated and remember to use the remote to turn off the strip.</t>
  </si>
  <si>
    <t>Data</t>
  </si>
  <si>
    <t>User Notes:</t>
  </si>
  <si>
    <t>cells link to data tab location</t>
  </si>
  <si>
    <t>Measure applications</t>
  </si>
  <si>
    <t xml:space="preserve"> </t>
  </si>
  <si>
    <t>Most Recent UES (Unit Energy Savings) - kWh 
End use: Home Entertainment</t>
  </si>
  <si>
    <t>Most Recent UES (Unit Energy Savings) - kWh 
End Use: Home Office</t>
  </si>
  <si>
    <t>Certain hours</t>
  </si>
  <si>
    <t>From a remote location</t>
  </si>
  <si>
    <t>Groups of electronics</t>
  </si>
  <si>
    <t>Qualitative - Measure Level Data</t>
  </si>
  <si>
    <t>Qualitative - Device Level Data</t>
  </si>
  <si>
    <t>Measures</t>
  </si>
  <si>
    <t>Market Failures</t>
  </si>
  <si>
    <t>Standard</t>
  </si>
  <si>
    <t>Timer</t>
  </si>
  <si>
    <t>Remote Switch</t>
  </si>
  <si>
    <t>Master-Controlled</t>
  </si>
  <si>
    <t>Masterless</t>
  </si>
  <si>
    <t>Program Data</t>
  </si>
  <si>
    <t>Massachusetts</t>
  </si>
  <si>
    <t>Peripheral electronics</t>
  </si>
  <si>
    <t>Master-Controlled Power Strip, Occupancy Sensor Smart Power Strip - Motion Sensing, Occupancy Sensor Smart Power Strip-  IR Sensing</t>
  </si>
  <si>
    <t>4, 17</t>
  </si>
  <si>
    <t>4,17</t>
  </si>
  <si>
    <t>Program Type</t>
  </si>
  <si>
    <t>Downstream</t>
  </si>
  <si>
    <t>Midstream</t>
  </si>
  <si>
    <t>Midstream/Upstream</t>
  </si>
  <si>
    <t xml:space="preserve">29% of households surveyed had a single power strip, 35% had two powers strips, and 24% has three or more power strips. 12% had 0.
95% of power strips found in households were standard power strips, with the remaining 5% being smart strips.
</t>
  </si>
  <si>
    <t>Source:</t>
  </si>
  <si>
    <t>Across all Measures</t>
  </si>
  <si>
    <t>Market Penetration</t>
  </si>
  <si>
    <t>APS</t>
  </si>
  <si>
    <t>User behavior</t>
  </si>
  <si>
    <t>APS Measure</t>
  </si>
  <si>
    <t>Incorrect installation</t>
  </si>
  <si>
    <t>New Hampshire Programs:
Public Service of New Hampshire
New Hampshire Electric Co-op
Unitil
National Grid</t>
  </si>
  <si>
    <t>Availability</t>
  </si>
  <si>
    <t>Measure Definitions</t>
  </si>
  <si>
    <t>Uses and Limitations</t>
  </si>
  <si>
    <r>
      <rPr>
        <b/>
        <sz val="10"/>
        <color theme="1"/>
        <rFont val="Calibri"/>
        <family val="2"/>
        <scheme val="minor"/>
      </rPr>
      <t>Product diversity -</t>
    </r>
    <r>
      <rPr>
        <sz val="10"/>
        <color theme="1"/>
        <rFont val="Calibri"/>
        <family val="2"/>
        <scheme val="minor"/>
      </rPr>
      <t xml:space="preserve"> This diversity makes it more difficult to determine the performance of individual APMDs and classify them in a standardized way. Also, confusion between Tier 1 and Tier 2 devices.
</t>
    </r>
    <r>
      <rPr>
        <b/>
        <sz val="10"/>
        <color theme="1"/>
        <rFont val="Calibri"/>
        <family val="2"/>
        <scheme val="minor"/>
      </rPr>
      <t>Uncertainties in device-level savings</t>
    </r>
    <r>
      <rPr>
        <sz val="10"/>
        <color theme="1"/>
        <rFont val="Calibri"/>
        <family val="2"/>
        <scheme val="minor"/>
      </rPr>
      <t xml:space="preserve"> - Utilities have been hesitant to add APMDs to their energy efficiency programs because there are limited data on factors the at affect energy savings and cost-effectiveness calculations, such as device-level savings and resistance.
</t>
    </r>
    <r>
      <rPr>
        <b/>
        <sz val="10"/>
        <color theme="1"/>
        <rFont val="Calibri"/>
        <family val="2"/>
        <scheme val="minor"/>
      </rPr>
      <t>Consistency of Performance</t>
    </r>
    <r>
      <rPr>
        <sz val="10"/>
        <color theme="1"/>
        <rFont val="Calibri"/>
        <family val="2"/>
        <scheme val="minor"/>
      </rPr>
      <t xml:space="preserve"> -  Some utilities and regulators also want to be sure that incentivized APMDs of similar type from different manufacturers offer similar savings, durability, and customer satisfaction. At present, there are insufficient data to make such estimates.</t>
    </r>
  </si>
  <si>
    <t>Opportunities</t>
  </si>
  <si>
    <t>All IOUs</t>
  </si>
  <si>
    <t>PG&amp;E</t>
  </si>
  <si>
    <t>SDG&amp;E</t>
  </si>
  <si>
    <t>SCE</t>
  </si>
  <si>
    <t>Technical Potential Savings (kWh) - PG&amp;E</t>
  </si>
  <si>
    <t>Technical Potential Savings (kWh) - SDG&amp;E</t>
  </si>
  <si>
    <t>Technical Potential Savings (kWh) - SCE</t>
  </si>
  <si>
    <t>Technical Potential Savings (kWh) - All IOUs</t>
  </si>
  <si>
    <t>Home Office</t>
  </si>
  <si>
    <t>Program Opportunities</t>
  </si>
  <si>
    <t>Existing Program</t>
  </si>
  <si>
    <t>Measure Definition</t>
  </si>
  <si>
    <t xml:space="preserve">Technology Features </t>
  </si>
  <si>
    <t xml:space="preserve">Automatically turns off outlets based on preset schedule </t>
  </si>
  <si>
    <t xml:space="preserve">Can be turned off by the user via a remote switch </t>
  </si>
  <si>
    <t>When all of the controlled devices are turned off, turns off power to those outlets completely</t>
  </si>
  <si>
    <t>Automatically turns off  peripheral device outlets when a primary device is turned off</t>
  </si>
  <si>
    <t xml:space="preserve">IOU  </t>
  </si>
  <si>
    <t>Smart Power Strips Work Paper WPSDGEREHE0003</t>
  </si>
  <si>
    <t>Tier</t>
  </si>
  <si>
    <t>Statewide</t>
  </si>
  <si>
    <t xml:space="preserve">2013 California Energy Efficiency Potential and Goals Study </t>
  </si>
  <si>
    <t>Navigant</t>
  </si>
  <si>
    <t>http://www.cpuc.ca.gov/PUC/energy/Energy+Efficiency/Energy+Efficiency+Goals+and+Potential+Studies.htm</t>
  </si>
  <si>
    <t>IOUList</t>
  </si>
  <si>
    <t>Technical Potential Selection</t>
  </si>
  <si>
    <t>Technical Potential Dropdown</t>
  </si>
  <si>
    <t>Locations</t>
  </si>
  <si>
    <t>Home Entertainment</t>
  </si>
  <si>
    <t>Row</t>
  </si>
  <si>
    <t xml:space="preserve">Row </t>
  </si>
  <si>
    <t>IOU #</t>
  </si>
  <si>
    <t>Total Installed cost</t>
  </si>
  <si>
    <t>Advanced Power Strips Residential Solutions Workbook</t>
  </si>
  <si>
    <t>In-Store</t>
  </si>
  <si>
    <t>% of Retailers That Carry 1+ Model</t>
  </si>
  <si>
    <t>Average Retail Cost</t>
  </si>
  <si>
    <t>Technical Potential (kWh)</t>
  </si>
  <si>
    <t>Entertainment</t>
  </si>
  <si>
    <t>% Retailers Carrying Measure</t>
  </si>
  <si>
    <t>Tier 1</t>
  </si>
  <si>
    <t>Tier 2</t>
  </si>
  <si>
    <t>Measure and Technology Limitations</t>
  </si>
  <si>
    <t>add year</t>
  </si>
  <si>
    <r>
      <rPr>
        <b/>
        <sz val="10"/>
        <color theme="1"/>
        <rFont val="Calibri"/>
        <family val="2"/>
        <scheme val="minor"/>
      </rPr>
      <t>Two main market actors:</t>
    </r>
    <r>
      <rPr>
        <sz val="10"/>
        <color theme="1"/>
        <rFont val="Calibri"/>
        <family val="2"/>
        <scheme val="minor"/>
      </rPr>
      <t xml:space="preserve">
1) Manufacturers: Currently there are about 13 APS manufacturers, with Belkin being the number one manufacturer (in 2008 sales). 
2) Retailers: APSs are available from a variety of retailers, including hardware, electronic, big box retail, and online merchants.
</t>
    </r>
    <r>
      <rPr>
        <b/>
        <sz val="10"/>
        <color theme="1"/>
        <rFont val="Calibri"/>
        <family val="2"/>
        <scheme val="minor"/>
      </rPr>
      <t xml:space="preserve">Top 5 U.S. surge protector manufacturers: </t>
    </r>
    <r>
      <rPr>
        <sz val="10"/>
        <color theme="1"/>
        <rFont val="Calibri"/>
        <family val="2"/>
        <scheme val="minor"/>
      </rPr>
      <t xml:space="preserve">
1)Belkin
2) Tripp Lite
3) Philips Electronics
4) Monster Cable
5) Prime
</t>
    </r>
    <r>
      <rPr>
        <b/>
        <sz val="10"/>
        <color theme="1"/>
        <rFont val="Calibri"/>
        <family val="2"/>
        <scheme val="minor"/>
      </rPr>
      <t xml:space="preserve">Distribution Channels: </t>
    </r>
    <r>
      <rPr>
        <sz val="10"/>
        <color theme="1"/>
        <rFont val="Calibri"/>
        <family val="2"/>
        <scheme val="minor"/>
      </rPr>
      <t xml:space="preserve">
1) Retailers 
2) Electrical contractors and installers
3) Utilities
4) Energy auditors
5) Community organizations
6) Green energy organizations</t>
    </r>
  </si>
  <si>
    <t>Note for reviewer: We are in the process of expanding this research through the work paper update contract.</t>
  </si>
  <si>
    <r>
      <rPr>
        <sz val="8"/>
        <color theme="1"/>
        <rFont val="Calibri"/>
        <family val="2"/>
        <scheme val="minor"/>
      </rPr>
      <t>●</t>
    </r>
    <r>
      <rPr>
        <sz val="10"/>
        <color theme="1"/>
        <rFont val="Calibri"/>
        <family val="2"/>
        <scheme val="minor"/>
      </rPr>
      <t xml:space="preserve"> User behavior
</t>
    </r>
    <r>
      <rPr>
        <sz val="8"/>
        <color theme="1"/>
        <rFont val="Calibri"/>
        <family val="2"/>
        <scheme val="minor"/>
      </rPr>
      <t>●</t>
    </r>
    <r>
      <rPr>
        <sz val="10"/>
        <color theme="1"/>
        <rFont val="Calibri"/>
        <family val="2"/>
        <scheme val="minor"/>
      </rPr>
      <t xml:space="preserve"> Reliability of 
    APS
</t>
    </r>
    <r>
      <rPr>
        <sz val="8"/>
        <color theme="1"/>
        <rFont val="Calibri"/>
        <family val="2"/>
        <scheme val="minor"/>
      </rPr>
      <t>●</t>
    </r>
    <r>
      <rPr>
        <sz val="10"/>
        <color theme="1"/>
        <rFont val="Calibri"/>
        <family val="2"/>
        <scheme val="minor"/>
      </rPr>
      <t xml:space="preserve"> Conflicts 
    between built-
    in energy saving 
    technology in 
    connected 
    devices </t>
    </r>
  </si>
  <si>
    <t>Sensor limitations/errors</t>
  </si>
  <si>
    <t>Installed Base</t>
  </si>
  <si>
    <t>See Device Level Qual Data for an estimate</t>
  </si>
  <si>
    <t>Market UES</t>
  </si>
  <si>
    <t>National Savings</t>
  </si>
  <si>
    <t>Workpaper Savings</t>
  </si>
  <si>
    <t>Work Paper UES</t>
  </si>
  <si>
    <t>Measure Features &amp; Trends</t>
  </si>
  <si>
    <t>Device Barriers &amp; Opportunities</t>
  </si>
  <si>
    <t>Utilities</t>
  </si>
  <si>
    <t>Consumers</t>
  </si>
  <si>
    <t>Barriers to Adoption</t>
  </si>
  <si>
    <t>Measure Market Data</t>
  </si>
  <si>
    <t>The main data table for all quantitative, measure-level data collected</t>
  </si>
  <si>
    <t>The main data table for all qualitative data collected.</t>
  </si>
  <si>
    <t>Device-level data: barriers, trends, opportunities.</t>
  </si>
  <si>
    <r>
      <t xml:space="preserve">This workbook is designed  to inform the California Statewide PLA team's Advanced Power Strip (APS) program planning. The tool aggregates APS measure market data from a variety of sources. Measures were defined based on technology types, which correspond with efficiency tiers.
</t>
    </r>
    <r>
      <rPr>
        <b/>
        <sz val="10"/>
        <color theme="1"/>
        <rFont val="Arial"/>
        <family val="2"/>
      </rPr>
      <t>Intended use:</t>
    </r>
    <r>
      <rPr>
        <sz val="10"/>
        <color theme="1"/>
        <rFont val="Arial"/>
        <family val="2"/>
      </rPr>
      <t xml:space="preserve"> These data are intended to provide a starting point in program planning; they are not intended to inform forecasting or reporting. The applicable year, territory, and source have been tracked for each data point collected. Consult these sources for specific questions on data interpretation.</t>
    </r>
  </si>
  <si>
    <t>Direct Install</t>
  </si>
  <si>
    <t>Mail-in Rebate</t>
  </si>
  <si>
    <t>Instant Rebate</t>
  </si>
  <si>
    <t>Coupon</t>
  </si>
  <si>
    <t>Program Delivery Channel</t>
  </si>
  <si>
    <t>Program Information</t>
  </si>
  <si>
    <t>Measure Type</t>
  </si>
  <si>
    <t>Incentive Type</t>
  </si>
  <si>
    <t>Utility or Organization</t>
  </si>
  <si>
    <t>Location</t>
  </si>
  <si>
    <t>Program Design</t>
  </si>
  <si>
    <t>Program Name</t>
  </si>
  <si>
    <t>Mail-in rebate</t>
  </si>
  <si>
    <t>Incentive Amount or Range</t>
  </si>
  <si>
    <t>VT</t>
  </si>
  <si>
    <t>Retail program</t>
  </si>
  <si>
    <t>Advanced Power Strip Program</t>
  </si>
  <si>
    <t>Instant rebate</t>
  </si>
  <si>
    <t>Up to $14.00</t>
  </si>
  <si>
    <t>Southern Maryland Electric Cooperative</t>
  </si>
  <si>
    <t>MD</t>
  </si>
  <si>
    <t>Walk-through energy audits with direct install</t>
  </si>
  <si>
    <t>Quick Home Energy Check-up</t>
  </si>
  <si>
    <t>Baltimore Gas and Electric</t>
  </si>
  <si>
    <t>Pepco</t>
  </si>
  <si>
    <t>Delmarva Power</t>
  </si>
  <si>
    <t>Quick Home Energy Check-up Program</t>
  </si>
  <si>
    <t>Ontario Power Authority</t>
  </si>
  <si>
    <t>Ontario, Canada</t>
  </si>
  <si>
    <t>SaveONenergy Coupons</t>
  </si>
  <si>
    <t>Empire District Electric Co.</t>
  </si>
  <si>
    <t>AR</t>
  </si>
  <si>
    <t>Product rebates</t>
  </si>
  <si>
    <t>Small Appliance Rebate Program</t>
  </si>
  <si>
    <t>City of Palo Alto Utilities</t>
  </si>
  <si>
    <t>CA</t>
  </si>
  <si>
    <t>SMART Energy Program</t>
  </si>
  <si>
    <t>Minnesota Power</t>
  </si>
  <si>
    <t>MN</t>
  </si>
  <si>
    <t>Online store</t>
  </si>
  <si>
    <t>Smart Power Strip with Surge Protection</t>
  </si>
  <si>
    <t>West Penn Power</t>
  </si>
  <si>
    <t>PA</t>
  </si>
  <si>
    <t>Walk Through Energy Audit Program</t>
  </si>
  <si>
    <t>Cape Light Compact, Mass Save, NSTAR, National Grid, Unitil, Western Massachusetts
Electric</t>
  </si>
  <si>
    <t>MA, RI</t>
  </si>
  <si>
    <t>Advanced Power Strips</t>
  </si>
  <si>
    <t>Whole-house energy audits with direct install</t>
  </si>
  <si>
    <t>Whole House Audit Program</t>
  </si>
  <si>
    <t>Commonwealth Edison</t>
  </si>
  <si>
    <t>IL</t>
  </si>
  <si>
    <t>ComEd Online Store</t>
  </si>
  <si>
    <t>20% discount</t>
  </si>
  <si>
    <t>Energy-Efficient Products Program</t>
  </si>
  <si>
    <t>New homes beyond code</t>
  </si>
  <si>
    <t>Energy Code Plus</t>
  </si>
  <si>
    <t>Met-Ed, Penelec, Penn Power</t>
  </si>
  <si>
    <t>Whole House Program</t>
  </si>
  <si>
    <t>Met-Ed</t>
  </si>
  <si>
    <t>Potomac Edison</t>
  </si>
  <si>
    <t>Energy Efficient Products Program</t>
  </si>
  <si>
    <t>Energy-Efficienct Products Program</t>
  </si>
  <si>
    <t>Liberty Utilities, New Hampshire Electric Cooperative, Public Service of New Hampshire, Unitil, NHSaves</t>
  </si>
  <si>
    <t>NH</t>
  </si>
  <si>
    <t>Energy Star Appliance Rebates</t>
  </si>
  <si>
    <t>NHSaves Online Catalog</t>
  </si>
  <si>
    <t>Ameren</t>
  </si>
  <si>
    <t>Energy-Saving Product Rebates</t>
  </si>
  <si>
    <t>Con Edison</t>
  </si>
  <si>
    <t>NY</t>
  </si>
  <si>
    <t>Energy Survey - Residential</t>
  </si>
  <si>
    <t>PPL Electric Utilities</t>
  </si>
  <si>
    <t>Efficiency Assessment</t>
  </si>
  <si>
    <t>Ohio Edison, The Illuminating Company, Toledo Edison</t>
  </si>
  <si>
    <t>OH</t>
  </si>
  <si>
    <t>Alliant Energy</t>
  </si>
  <si>
    <t>Home Energy Assessment</t>
  </si>
  <si>
    <t>Dominion Virginia Power</t>
  </si>
  <si>
    <t>VA</t>
  </si>
  <si>
    <t>Home Energy Check-Up</t>
  </si>
  <si>
    <t>Lansing Board of Water &amp; Light</t>
  </si>
  <si>
    <t>MI</t>
  </si>
  <si>
    <t>Home Energy Rebates</t>
  </si>
  <si>
    <t>Xcel Energy</t>
  </si>
  <si>
    <t>Home Performance with Energy Star</t>
  </si>
  <si>
    <t>Efficiency Nova Scotia</t>
  </si>
  <si>
    <t>NS</t>
  </si>
  <si>
    <t>Product Rebates</t>
  </si>
  <si>
    <t>$5.00 - $10 .00</t>
  </si>
  <si>
    <t>Residential Multifamily Energy Efficiency</t>
  </si>
  <si>
    <t>National Grid</t>
  </si>
  <si>
    <t>RI</t>
  </si>
  <si>
    <t>PECO</t>
  </si>
  <si>
    <t>Online Store</t>
  </si>
  <si>
    <t>Entergy Arkansas</t>
  </si>
  <si>
    <t>Lighting &amp; Appliances Program</t>
  </si>
  <si>
    <t>Up to $20.00</t>
  </si>
  <si>
    <t>Number of Televisions in California</t>
  </si>
  <si>
    <t>https://www.census.gov/newsroom/releases/archives/2010_census/cb11-cn137.html</t>
  </si>
  <si>
    <t>IOU</t>
  </si>
  <si>
    <t>Number homes with TVs</t>
  </si>
  <si>
    <t>Saturation</t>
  </si>
  <si>
    <t>Population</t>
  </si>
  <si>
    <t>Average household size</t>
  </si>
  <si>
    <t>Television Replacement Rates</t>
  </si>
  <si>
    <t>Findings</t>
  </si>
  <si>
    <t>Source</t>
  </si>
  <si>
    <t xml:space="preserve">Industry experts estimated a shift in replacement rates from the typical 8 to 10 year replacement cycle for CRT TVs, to a 6 to 8 year cycle for flat-panel televisions. Largely driven by increasing screen sizes. </t>
  </si>
  <si>
    <t>http://www.corning.com/news_center/features/TV_replacement_cycle.aspx</t>
  </si>
  <si>
    <t>In national surveys over the past ten years, about 20% of U.S. households have reported purchasing a new TV set each year.</t>
  </si>
  <si>
    <t>http://www.leichtmanresearch.com/research/notes03_2014.pdf</t>
  </si>
  <si>
    <t xml:space="preserve">The average age of TVs in households that plan to replace their TVs in the next 12 months is 6.1 years. </t>
  </si>
  <si>
    <t>http://www.display-central.com/free-news/display-daily/bring-out-your-dead-whats-your-tv-replacement-rate/</t>
  </si>
  <si>
    <t>Program design</t>
  </si>
  <si>
    <t>Number of Programs</t>
  </si>
  <si>
    <t>Measure Types</t>
  </si>
  <si>
    <t>Incentive amount</t>
  </si>
  <si>
    <t>Evaluated Savings</t>
  </si>
  <si>
    <t>Whole-house or walk-through audits</t>
  </si>
  <si>
    <t>Master-controlled</t>
  </si>
  <si>
    <t>Free</t>
  </si>
  <si>
    <t>Master-controlled and Timer</t>
  </si>
  <si>
    <t>$5.00 - $10.00</t>
  </si>
  <si>
    <t>Master-controlled and occupancy sensor</t>
  </si>
  <si>
    <t>Instant rebate, mail-in rebate</t>
  </si>
  <si>
    <t>$10 - $20.72; 20% discount</t>
  </si>
  <si>
    <t>Instant rebate, Coupon</t>
  </si>
  <si>
    <t>$4.00 - $20.00</t>
  </si>
  <si>
    <t>16.9 kWh/yr (Gross); 57 to 75.04 kWh/yr (net)</t>
  </si>
  <si>
    <t xml:space="preserve">Findings: </t>
  </si>
  <si>
    <t>Direct install programs are the most common program type, followed by product rebates.</t>
  </si>
  <si>
    <t>Additional Research Questions</t>
  </si>
  <si>
    <t>Question</t>
  </si>
  <si>
    <t>Potential Source(s)</t>
  </si>
  <si>
    <t>What is the market penetration of Tier 2 APS?</t>
  </si>
  <si>
    <t>Interviews with manufacturers (Tricklestar, WattStopper, Embertec) regarding sales of  Tier 2 APSs</t>
  </si>
  <si>
    <t xml:space="preserve">What are the customer benefits and barriers to various delivery models? </t>
  </si>
  <si>
    <t xml:space="preserve">What is the best delivery model for APS, accounting for both validation of correct customer installation and maximizing sales volume? </t>
  </si>
  <si>
    <t>Should the IOUs focus on direct install or focus on getting retailers to stock these tier 2 products?</t>
  </si>
  <si>
    <t>Interviews with DirecTV, Dish, Comcast, etc.</t>
  </si>
  <si>
    <t>Overview of major programs incenting APS.</t>
  </si>
  <si>
    <t>Results of Laboratory Testing of Advanced Power Strips</t>
  </si>
  <si>
    <t>Number of Models Available</t>
  </si>
  <si>
    <t>Advanced Power Strips in Residential Settings - Data Sheets</t>
  </si>
  <si>
    <t>http://www.esource.com/members/DSM-F-2a/Focus-Report/APS-Measure-Profile-Data-Sheets.xls</t>
  </si>
  <si>
    <t>4, 20</t>
  </si>
  <si>
    <t>Smart Power Strips Work Paper WPSDGEREHE0004</t>
  </si>
  <si>
    <t>18,21</t>
  </si>
  <si>
    <t>163.9-371</t>
  </si>
  <si>
    <t xml:space="preserve">Internship for Advanced Power Strip Field Testing &amp; Energy Savings Verification </t>
  </si>
  <si>
    <t>Silicon Valley Power</t>
  </si>
  <si>
    <t>http://www.efi.org/docs/studies/svp_tier2_report.pdf</t>
  </si>
  <si>
    <t>Power strip looks for signs of activity in the room to determine consumer utilization and usage patterns. If movement is not detected attached devices are turned off.
Performs advanced power analysis in addition to voltage and current sensing. This may include true RMS power, power factor analysis, and other load signature detection. Also has control algorithms to perform automated power management of connected devices based on data and information acquired.</t>
  </si>
  <si>
    <t>Power strip looks for signs of user activity (remote control use) in the room, to determine consumer utilization and usage patterns. If movement is not detected attached devices are turned off.
Performs advanced power analysis in addition to voltage and current sensing. This may include true RMS power, power factor analysis, and other load signature detection. Also has control algorithms to perform automated power management of connected devices based on data and information acquired.</t>
  </si>
  <si>
    <t>Uses motion sensors to determine usage patterns, performs advance power analysis, and has automated power management.</t>
  </si>
  <si>
    <t>Uses IR sensors to determine usage patterns, performs advance power analysis, and has automated power management.</t>
  </si>
  <si>
    <t>What is the potential market penetration and saturation for APS with TVs in California?</t>
  </si>
  <si>
    <t xml:space="preserve">Of the 35 programs identified there are 5 program design types: </t>
  </si>
  <si>
    <t xml:space="preserve">What service providers also could provide direct install services for APS? </t>
  </si>
  <si>
    <t>A summary of additional APS research completed as part of a related research effort</t>
  </si>
  <si>
    <t>Programmatic Considerations</t>
  </si>
  <si>
    <t>Smart Power Strips Work Paper SCE13CS002 R2</t>
  </si>
  <si>
    <t>Workpapers</t>
  </si>
  <si>
    <t>SCE13CS002 R0 
WPSDGEREHE0004
WPSDGEREHE0003 R0</t>
  </si>
  <si>
    <t>18,21,24</t>
  </si>
  <si>
    <t>2013, 2015</t>
  </si>
  <si>
    <t>SDG&amp;E UES (kWh) Home office</t>
  </si>
  <si>
    <t>SDG&amp;E UES (kWh) Home entertainment</t>
  </si>
  <si>
    <t>SCE UES (kWh) Home office</t>
  </si>
  <si>
    <t>SCE UES (kWh) home entertainment</t>
  </si>
  <si>
    <t>UES - All IOUs Home office</t>
  </si>
  <si>
    <t>UES - All IOUs Home entertainment</t>
  </si>
  <si>
    <t>Potential Study estimate: Home Office</t>
  </si>
  <si>
    <t>Potential Study Estimate: Home Entertainment</t>
  </si>
  <si>
    <t>Potential Study Estimate End Use: Home Office</t>
  </si>
  <si>
    <t>Potential Study Estimate End Use: Home Entertainment</t>
  </si>
  <si>
    <r>
      <rPr>
        <sz val="8"/>
        <color theme="1"/>
        <rFont val="Calibri"/>
        <family val="2"/>
        <scheme val="minor"/>
      </rPr>
      <t xml:space="preserve">● </t>
    </r>
    <r>
      <rPr>
        <sz val="10"/>
        <color theme="1"/>
        <rFont val="Calibri"/>
        <family val="2"/>
        <scheme val="minor"/>
      </rPr>
      <t xml:space="preserve">Awareness of 
    benefits
</t>
    </r>
    <r>
      <rPr>
        <sz val="8"/>
        <color theme="1"/>
        <rFont val="Calibri"/>
        <family val="2"/>
        <scheme val="minor"/>
      </rPr>
      <t>●</t>
    </r>
    <r>
      <rPr>
        <sz val="10"/>
        <color theme="1"/>
        <rFont val="Calibri"/>
        <family val="2"/>
        <scheme val="minor"/>
      </rPr>
      <t xml:space="preserve"> High cost
</t>
    </r>
    <r>
      <rPr>
        <sz val="8"/>
        <color theme="1"/>
        <rFont val="Calibri"/>
        <family val="2"/>
        <scheme val="minor"/>
      </rPr>
      <t>●</t>
    </r>
    <r>
      <rPr>
        <sz val="10"/>
        <color theme="1"/>
        <rFont val="Calibri"/>
        <family val="2"/>
        <scheme val="minor"/>
      </rPr>
      <t xml:space="preserve"> No nationally 
    recognized 
    standard
</t>
    </r>
    <r>
      <rPr>
        <sz val="8"/>
        <color theme="1"/>
        <rFont val="Calibri"/>
        <family val="2"/>
        <scheme val="minor"/>
      </rPr>
      <t>●</t>
    </r>
    <r>
      <rPr>
        <sz val="10"/>
        <color theme="1"/>
        <rFont val="Calibri"/>
        <family val="2"/>
        <scheme val="minor"/>
      </rPr>
      <t xml:space="preserve"> Low 
    replacement 
    rates
● Customer 
    satisfaction</t>
    </r>
  </si>
  <si>
    <r>
      <rPr>
        <sz val="8"/>
        <color theme="1"/>
        <rFont val="Calibri"/>
        <family val="2"/>
        <scheme val="minor"/>
      </rPr>
      <t>●</t>
    </r>
    <r>
      <rPr>
        <sz val="10"/>
        <color theme="1"/>
        <rFont val="Calibri"/>
        <family val="2"/>
        <scheme val="minor"/>
      </rPr>
      <t xml:space="preserve"> Product 
    diversity
</t>
    </r>
    <r>
      <rPr>
        <sz val="8"/>
        <color theme="1"/>
        <rFont val="Calibri"/>
        <family val="2"/>
        <scheme val="minor"/>
      </rPr>
      <t>●</t>
    </r>
    <r>
      <rPr>
        <sz val="10"/>
        <color theme="1"/>
        <rFont val="Calibri"/>
        <family val="2"/>
        <scheme val="minor"/>
      </rPr>
      <t xml:space="preserve"> Uncertainties in 
     device-level 
     savings 
</t>
    </r>
    <r>
      <rPr>
        <sz val="8"/>
        <color theme="1"/>
        <rFont val="Calibri"/>
        <family val="2"/>
        <scheme val="minor"/>
      </rPr>
      <t xml:space="preserve">● </t>
    </r>
    <r>
      <rPr>
        <sz val="10"/>
        <color theme="1"/>
        <rFont val="Calibri"/>
        <family val="2"/>
        <scheme val="minor"/>
      </rPr>
      <t>Consistency of 
    performance
● No pre-defined 
    technical spec</t>
    </r>
  </si>
  <si>
    <t>Multi-sensor,
Cloud-connected</t>
  </si>
  <si>
    <t>Seattle City Light</t>
  </si>
  <si>
    <t>Puget Sound Energy</t>
  </si>
  <si>
    <t>WA</t>
  </si>
  <si>
    <t>Snohomish PUD</t>
  </si>
  <si>
    <t>Direct install</t>
  </si>
  <si>
    <r>
      <rPr>
        <sz val="8"/>
        <color theme="1"/>
        <rFont val="Calibri"/>
        <family val="2"/>
        <scheme val="minor"/>
      </rPr>
      <t>●</t>
    </r>
    <r>
      <rPr>
        <sz val="10"/>
        <color theme="1"/>
        <rFont val="Calibri"/>
        <family val="2"/>
        <scheme val="minor"/>
      </rPr>
      <t xml:space="preserve"> Limited 
    availability
</t>
    </r>
    <r>
      <rPr>
        <sz val="8"/>
        <color theme="1"/>
        <rFont val="Calibri"/>
        <family val="2"/>
        <scheme val="minor"/>
      </rPr>
      <t>●</t>
    </r>
    <r>
      <rPr>
        <sz val="10"/>
        <color theme="1"/>
        <rFont val="Calibri"/>
        <family val="2"/>
        <scheme val="minor"/>
      </rPr>
      <t xml:space="preserve"> Consumer
    awareness
● No specification</t>
    </r>
  </si>
  <si>
    <t>2007 study found small stock nationally, on the order of hundred of thousands nationally.
Lack of consumer awareness.
In commercial settings: lack of clarity on which departments or staff members are responsible for purchasing and installing smart plug strips.
Lack of a national specification is a barrier to market uptake.</t>
  </si>
  <si>
    <t>Increase in-store availability of APS. 
Address APSs in marketing materials. Messaging at point of purchase (POP) may help consumers understand exactly what makes APSs superior to standard power strips from an energy efficiency standpoint.
Consider exploring the applicability of direct install approach through manufacturers. Costs are higher than retail approaches, but manufacturers consider installation rates a risk.
Consider warning consumers that APSs are not appropriate for use with mobile PCs.
Consider using behavioral intervention strategies to promote APS uptake and use.</t>
  </si>
  <si>
    <t xml:space="preserve">Consumers are not aware of the benefits of smart products.
The higher cost of smart products may deter adoption. 
There is no nationally recognized standard for this device. 
Anecdotal evidence suggests power strips and surge protectors are not replaced as often as other consumer and business electronics.
</t>
  </si>
  <si>
    <t>A combination of both motion and IR sensing ("Multi-sensor"). There is one model currently on the market -  TrickleStar 188LV-US-7XX. The Multi-Sensor overcomes a number of limitations of IR sensing only power strips. E.g. users playing with hardwired or RF gaming console controllers or users that use their IR remote controls very infrequently when watching TV.  
Cloud-connected devices are also emerging.</t>
  </si>
  <si>
    <t>SCE Master-controlled WP UES = 26</t>
  </si>
  <si>
    <t>V1.0</t>
  </si>
  <si>
    <t xml:space="preserve">This research has been conducted as part of a related market research project for advanced power strips. </t>
  </si>
  <si>
    <t>Interviews with program implementers associated identified in "program data" tab
Multi-condition pilot testing installation rates, satisfaction by delivery channel and messaging.</t>
  </si>
  <si>
    <t>3+</t>
  </si>
  <si>
    <t>8,13,22</t>
  </si>
  <si>
    <t>11,13,22</t>
  </si>
  <si>
    <t>DNV-GL</t>
  </si>
  <si>
    <t>California Lighting and Appliance Saturation Survey (CLASS)</t>
  </si>
  <si>
    <t>https://websafe.kemainc.com/projects62/Default.aspx?tabid=190</t>
  </si>
  <si>
    <t>http://quickfacts.census.gov/qfd/states/06000.html</t>
  </si>
  <si>
    <t>http://www.pge.com/en/about/company/profile/index.page</t>
  </si>
  <si>
    <t>U.S. Census State and County QuickFacts</t>
  </si>
  <si>
    <t>U.S. Census</t>
  </si>
  <si>
    <t>https://www.sce.com/wps/portal/home/about-us/who-we-are/!ut/p/b1/rVRdb4IwFP0re_Gx9mLL1yNGg7jpYtQofSEFCrIJVUTZ9usHzmTbg6CJfWh6k3tPzjk9LWZ4jVnGT0nMi0RmfFvXTPMUw7ZGzhwce0FVcPo9ndh9hyyGatXgVg1wZVlwnjdtGI7Gr_X8jIBDZjCdWxYB0PAKM8yCrNgVG-weAuEFMitEVngi68Dl3AHuy2PxdDx0oNxIVArEc1EP7oIkxK4ehRQoEBRpvkDU0BXE1cCstlDlmjD8MDIuRBuYNAgdUHqZb2hoMeostMWqNrPGmMVb6Vf3supjpgxfBjOrJmZlPjFizHIRiVzk3Y08FHhdlmU3ljLeim4gU-xWAvSrAp5VPP91lAdENQPuo54uNET9EBCvzEWmMEwqQpVyiNoA4dGAvbsBxzdcavK23zOrymCdtY_KttYQNvNcKPQvz5uy2Qy4VB4NSO4GHN_wD9zv5L_nvEuXqUE-E_QeTRLytYjS1JtOEfPV3emnmhy-AYOau_0!/dl4/d5/L2dBISEvZ0FBIS9nQSEh/</t>
  </si>
  <si>
    <t xml:space="preserve">PG&amp;E "Company Profile" </t>
  </si>
  <si>
    <t>SCE "Who We Are"</t>
  </si>
  <si>
    <t>http://www.sdge.com/aboutus</t>
  </si>
  <si>
    <t>SDG&amp;E "About Us"</t>
  </si>
  <si>
    <t>26,27,28,29</t>
  </si>
  <si>
    <t>"Census Bureau Releases 2010 Census Demographic Profiles for Alaska, Arizona, California, Connecticut, Georgia, Idaho, Minnesota, Montana, New Hampshire, New York, Ohio, Puerto Rico and Wisconsin"</t>
  </si>
  <si>
    <t>Corning</t>
  </si>
  <si>
    <t>"TV Replacement Cycle"</t>
  </si>
  <si>
    <t>Leichtman Research Group</t>
  </si>
  <si>
    <t>"Television's Changing Face"</t>
  </si>
  <si>
    <t>"Bring Out Your Dead!  – What’s Your TV Replacement Rate?"</t>
  </si>
  <si>
    <t>Display Central</t>
  </si>
  <si>
    <t xml:space="preserve">E-source </t>
  </si>
  <si>
    <t>Source: 20</t>
  </si>
  <si>
    <r>
      <rPr>
        <sz val="8"/>
        <color theme="1"/>
        <rFont val="Calibri"/>
        <family val="2"/>
        <scheme val="minor"/>
      </rPr>
      <t>● Consider 
    direct install 
    approach (Tier 2)
● Increase 
    in-store 
    availability
●</t>
    </r>
    <r>
      <rPr>
        <sz val="10"/>
        <color theme="1"/>
        <rFont val="Calibri"/>
        <family val="2"/>
        <scheme val="minor"/>
      </rPr>
      <t xml:space="preserve"> Point-of-
    purchase 
    materials to 
    increase 
    consumer 
    understanding
● Target specific 
     end-uses or 
     technologies
● Customer 
    education and 
    behavioral 
    approaches
</t>
    </r>
  </si>
  <si>
    <t>APS Barriers and Program Opportunites</t>
  </si>
  <si>
    <r>
      <rPr>
        <b/>
        <sz val="10"/>
        <color theme="1"/>
        <rFont val="Calibri"/>
        <family val="2"/>
        <scheme val="minor"/>
      </rPr>
      <t xml:space="preserve">Direct install: </t>
    </r>
    <r>
      <rPr>
        <sz val="10"/>
        <color theme="1"/>
        <rFont val="Calibri"/>
        <family val="2"/>
        <scheme val="minor"/>
      </rPr>
      <t xml:space="preserve">Tier 2 APS manufacturers prefer direct install over retail because direct install devices are installed by a trained professional, increasing installation rates and ensuring correct installation, which affects satisfaction and savings realization. Direct install may be a very expensive proposition for the Plug Load and Appliance program, unless they bundle APS direct install with other devices, or develop an alternative model that allows for customers to pay for some of the unit cost. IOUs already have other DI programs (like income qualified ESA) where APSs are already installed.  Tier 2 may be viable for this program too, though there could be concerns about the satisfaction with device. 
</t>
    </r>
    <r>
      <rPr>
        <b/>
        <sz val="10"/>
        <color theme="1"/>
        <rFont val="Calibri"/>
        <family val="2"/>
        <scheme val="minor"/>
      </rPr>
      <t xml:space="preserve">Leverage partnerships: </t>
    </r>
    <r>
      <rPr>
        <sz val="10"/>
        <color theme="1"/>
        <rFont val="Calibri"/>
        <family val="2"/>
        <scheme val="minor"/>
      </rPr>
      <t xml:space="preserve">Alternatively, the IOUs could explore direct install through other service providers, such as cable or satellite providers, or explore consumer electronics retailer or manufacturer partnerships to bundle new unit sales with APS sales.
</t>
    </r>
    <r>
      <rPr>
        <b/>
        <sz val="10"/>
        <color theme="1"/>
        <rFont val="Calibri"/>
        <family val="2"/>
        <scheme val="minor"/>
      </rPr>
      <t xml:space="preserve">Customer behavior: </t>
    </r>
    <r>
      <rPr>
        <sz val="10"/>
        <color theme="1"/>
        <rFont val="Calibri"/>
        <family val="2"/>
        <scheme val="minor"/>
      </rPr>
      <t>Customer behavior has a potentially larger impact on APS savings than other appliances, because of the potential ease of overriding the settings and the difficulty of installation. Therefore, considering APS program offers from a behavioral intervention perspective may be beneficial, in terms of both program design and evaluation.</t>
    </r>
  </si>
  <si>
    <t>Remaining Research Questions</t>
  </si>
  <si>
    <t>PG&amp;E Program Manager: Julie Colvin</t>
  </si>
  <si>
    <t>PG&amp;E Product Manager: Oriana Tiell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</si>
</sst>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_(* #,##0_);_(* \(#,##0\);_(* &quot;-&quot;??_);_(@_)"/>
    <numFmt numFmtId="167" formatCode="&quot;$&quot;#,##0.00"/>
    <numFmt numFmtId="168" formatCode="0.000E+00"/>
  </numFmts>
  <fonts count="61"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1"/>
      <color theme="1"/>
      <name val="Calibri"/>
      <family val="2"/>
      <scheme val="minor"/>
    </font>
    <font>
      <b/>
      <sz val="13"/>
      <color theme="3"/>
      <name val="Calibri"/>
      <family val="2"/>
      <scheme val="minor"/>
    </font>
    <font>
      <u/>
      <sz val="11"/>
      <color theme="10"/>
      <name val="Calibri"/>
      <family val="2"/>
      <scheme val="minor"/>
    </font>
    <font>
      <i/>
      <sz val="11"/>
      <color theme="1"/>
      <name val="Calibri"/>
      <family val="2"/>
      <scheme val="minor"/>
    </font>
    <font>
      <b/>
      <sz val="11"/>
      <color theme="1"/>
      <name val="Calibri"/>
      <family val="2"/>
    </font>
    <font>
      <sz val="9"/>
      <name val="Calibri"/>
      <family val="2"/>
      <scheme val="minor"/>
    </font>
    <font>
      <sz val="10"/>
      <color theme="1" tint="0.24994659260841701"/>
      <name val="Arial"/>
      <family val="2"/>
    </font>
    <font>
      <sz val="10"/>
      <name val="Arial"/>
      <family val="2"/>
    </font>
    <font>
      <b/>
      <sz val="9"/>
      <name val="Calibri"/>
      <family val="2"/>
      <scheme val="minor"/>
    </font>
    <font>
      <b/>
      <sz val="20"/>
      <color theme="1"/>
      <name val="Calibri"/>
      <family val="2"/>
      <scheme val="minor"/>
    </font>
    <font>
      <b/>
      <sz val="18"/>
      <color theme="1"/>
      <name val="Calibri"/>
      <family val="2"/>
      <scheme val="minor"/>
    </font>
    <font>
      <sz val="11"/>
      <color theme="1"/>
      <name val="Arial"/>
      <family val="2"/>
    </font>
    <font>
      <b/>
      <sz val="11"/>
      <color theme="1"/>
      <name val="Arial"/>
      <family val="2"/>
    </font>
    <font>
      <sz val="10"/>
      <color theme="1"/>
      <name val="Arial"/>
      <family val="2"/>
    </font>
    <font>
      <b/>
      <sz val="11"/>
      <color theme="0"/>
      <name val="Calibri"/>
      <family val="2"/>
      <scheme val="minor"/>
    </font>
    <font>
      <b/>
      <sz val="9"/>
      <name val="Arial"/>
      <family val="2"/>
    </font>
    <font>
      <b/>
      <sz val="10"/>
      <color theme="1"/>
      <name val="Arial"/>
      <family val="2"/>
    </font>
    <font>
      <sz val="8"/>
      <color theme="1"/>
      <name val="Calibri"/>
      <family val="2"/>
      <scheme val="minor"/>
    </font>
    <font>
      <sz val="11"/>
      <name val="Calibri"/>
      <family val="2"/>
      <scheme val="minor"/>
    </font>
    <font>
      <u/>
      <sz val="9"/>
      <color theme="1" tint="0.499984740745262"/>
      <name val="Arial"/>
      <family val="2"/>
    </font>
    <font>
      <sz val="9"/>
      <color indexed="81"/>
      <name val="Tahoma"/>
      <family val="2"/>
    </font>
    <font>
      <b/>
      <sz val="9"/>
      <color indexed="81"/>
      <name val="Tahoma"/>
      <family val="2"/>
    </font>
    <font>
      <b/>
      <i/>
      <sz val="12"/>
      <color theme="1"/>
      <name val="Calibri"/>
      <family val="2"/>
      <scheme val="minor"/>
    </font>
    <font>
      <u/>
      <sz val="11"/>
      <color theme="0" tint="-0.499984740745262"/>
      <name val="Calibri"/>
      <family val="2"/>
      <scheme val="minor"/>
    </font>
    <font>
      <u/>
      <sz val="10"/>
      <color theme="0" tint="-0.499984740745262"/>
      <name val="Calibri"/>
      <family val="2"/>
      <scheme val="minor"/>
    </font>
    <font>
      <sz val="10"/>
      <color theme="0" tint="-0.499984740745262"/>
      <name val="Calibri"/>
      <family val="2"/>
      <scheme val="minor"/>
    </font>
    <font>
      <b/>
      <sz val="16"/>
      <color theme="1"/>
      <name val="Calibri"/>
      <family val="2"/>
      <scheme val="minor"/>
    </font>
    <font>
      <sz val="8"/>
      <name val="Calibri"/>
      <family val="2"/>
      <scheme val="minor"/>
    </font>
    <font>
      <b/>
      <i/>
      <sz val="10"/>
      <color theme="0"/>
      <name val="Arial"/>
      <family val="2"/>
    </font>
    <font>
      <i/>
      <sz val="11"/>
      <color rgb="FF7F7F7F"/>
      <name val="Calibri"/>
      <family val="2"/>
      <scheme val="minor"/>
    </font>
    <font>
      <sz val="10"/>
      <color rgb="FFFF0000"/>
      <name val="Calibri"/>
      <family val="2"/>
      <scheme val="minor"/>
    </font>
    <font>
      <b/>
      <sz val="10"/>
      <name val="Arial"/>
      <family val="2"/>
    </font>
    <font>
      <b/>
      <i/>
      <sz val="11"/>
      <color theme="1"/>
      <name val="Calibri"/>
      <family val="2"/>
      <scheme val="minor"/>
    </font>
    <font>
      <i/>
      <sz val="10"/>
      <color theme="1"/>
      <name val="Calibri"/>
      <family val="2"/>
      <scheme val="minor"/>
    </font>
    <font>
      <sz val="9"/>
      <color theme="0" tint="-0.499984740745262"/>
      <name val="Calibri"/>
      <family val="2"/>
      <scheme val="minor"/>
    </font>
    <font>
      <b/>
      <sz val="9"/>
      <color theme="1"/>
      <name val="Arial"/>
      <family val="2"/>
    </font>
  </fonts>
  <fills count="30">
    <fill>
      <patternFill patternType="none"/>
    </fill>
    <fill>
      <patternFill patternType="gray125"/>
    </fill>
    <fill>
      <patternFill patternType="solid">
        <fgColor theme="3" tint="0.59999389629810485"/>
        <bgColor indexed="64"/>
      </patternFill>
    </fill>
    <fill>
      <patternFill patternType="solid">
        <fgColor theme="6"/>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9CCFF"/>
        <bgColor indexed="64"/>
      </patternFill>
    </fill>
    <fill>
      <patternFill patternType="solid">
        <fgColor theme="4"/>
        <bgColor indexed="64"/>
      </patternFill>
    </fill>
    <fill>
      <patternFill patternType="solid">
        <fgColor theme="0" tint="-0.249977111117893"/>
        <bgColor indexed="64"/>
      </patternFill>
    </fill>
    <fill>
      <patternFill patternType="solid">
        <fgColor rgb="FFFFE38B"/>
        <bgColor indexed="64"/>
      </patternFill>
    </fill>
    <fill>
      <patternFill patternType="solid">
        <fgColor rgb="FFC0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theme="4" tint="0.499984740745262"/>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ck">
        <color theme="0"/>
      </left>
      <right/>
      <top/>
      <bottom/>
      <diagonal/>
    </border>
    <border>
      <left/>
      <right style="thick">
        <color theme="0"/>
      </right>
      <top/>
      <bottom/>
      <diagonal/>
    </border>
    <border>
      <left style="thick">
        <color theme="0"/>
      </left>
      <right/>
      <top style="thin">
        <color indexed="64"/>
      </top>
      <bottom/>
      <diagonal/>
    </border>
    <border>
      <left/>
      <right style="thick">
        <color theme="0"/>
      </right>
      <top style="thin">
        <color indexed="64"/>
      </top>
      <bottom/>
      <diagonal/>
    </border>
    <border>
      <left/>
      <right style="medium">
        <color theme="0"/>
      </right>
      <top/>
      <bottom/>
      <diagonal/>
    </border>
    <border>
      <left style="medium">
        <color theme="0"/>
      </left>
      <right/>
      <top/>
      <bottom/>
      <diagonal/>
    </border>
    <border>
      <left style="medium">
        <color theme="0"/>
      </left>
      <right/>
      <top style="thin">
        <color indexed="64"/>
      </top>
      <bottom/>
      <diagonal/>
    </border>
    <border>
      <left/>
      <right style="medium">
        <color theme="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8"/>
      </left>
      <right style="medium">
        <color theme="8"/>
      </right>
      <top style="medium">
        <color theme="8"/>
      </top>
      <bottom style="medium">
        <color theme="8"/>
      </bottom>
      <diagonal/>
    </border>
    <border>
      <left style="thick">
        <color theme="0"/>
      </left>
      <right style="thick">
        <color theme="0"/>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s>
  <cellStyleXfs count="21">
    <xf numFmtId="0" fontId="0" fillId="0" borderId="0"/>
    <xf numFmtId="0" fontId="20" fillId="0" borderId="0"/>
    <xf numFmtId="9" fontId="22" fillId="0" borderId="0" applyFont="0" applyFill="0" applyBorder="0" applyAlignment="0" applyProtection="0"/>
    <xf numFmtId="0" fontId="19" fillId="0" borderId="0"/>
    <xf numFmtId="44" fontId="22" fillId="0" borderId="0" applyFont="0" applyFill="0" applyBorder="0" applyAlignment="0" applyProtection="0"/>
    <xf numFmtId="0" fontId="26" fillId="0" borderId="18" applyNumberFormat="0" applyFill="0" applyAlignment="0" applyProtection="0"/>
    <xf numFmtId="0" fontId="27" fillId="0" borderId="0" applyNumberFormat="0" applyFill="0" applyBorder="0" applyAlignment="0" applyProtection="0"/>
    <xf numFmtId="0" fontId="18" fillId="0" borderId="0"/>
    <xf numFmtId="0" fontId="22" fillId="0" borderId="0"/>
    <xf numFmtId="0" fontId="18" fillId="0" borderId="0"/>
    <xf numFmtId="9" fontId="22" fillId="0" borderId="0" applyFont="0" applyFill="0" applyBorder="0" applyAlignment="0" applyProtection="0"/>
    <xf numFmtId="0" fontId="18" fillId="0" borderId="0"/>
    <xf numFmtId="44" fontId="22" fillId="0" borderId="0" applyFont="0" applyFill="0" applyBorder="0" applyAlignment="0" applyProtection="0"/>
    <xf numFmtId="0" fontId="17" fillId="0" borderId="0"/>
    <xf numFmtId="0" fontId="17" fillId="0" borderId="0"/>
    <xf numFmtId="0" fontId="17" fillId="0" borderId="0"/>
    <xf numFmtId="0" fontId="31" fillId="0" borderId="0" applyNumberFormat="0" applyFill="0" applyBorder="0" applyAlignment="0" applyProtection="0"/>
    <xf numFmtId="43" fontId="22" fillId="0" borderId="0" applyFont="0" applyFill="0" applyBorder="0" applyAlignment="0" applyProtection="0"/>
    <xf numFmtId="0" fontId="32" fillId="0" borderId="0">
      <alignment readingOrder="1"/>
    </xf>
    <xf numFmtId="0" fontId="54" fillId="0" borderId="0" applyNumberFormat="0" applyFill="0" applyBorder="0" applyAlignment="0" applyProtection="0"/>
    <xf numFmtId="0" fontId="8" fillId="0" borderId="0"/>
  </cellStyleXfs>
  <cellXfs count="441">
    <xf numFmtId="0" fontId="0" fillId="0" borderId="0" xfId="0"/>
    <xf numFmtId="0" fontId="20" fillId="0" borderId="0" xfId="1"/>
    <xf numFmtId="0" fontId="0" fillId="0" borderId="0" xfId="0" applyBorder="1"/>
    <xf numFmtId="0" fontId="0" fillId="0" borderId="3" xfId="0" applyBorder="1"/>
    <xf numFmtId="14" fontId="0" fillId="0" borderId="0" xfId="0" applyNumberFormat="1"/>
    <xf numFmtId="0" fontId="23" fillId="0" borderId="0" xfId="0" applyFont="1"/>
    <xf numFmtId="9" fontId="0" fillId="0" borderId="0" xfId="2" applyFont="1"/>
    <xf numFmtId="0" fontId="0" fillId="0" borderId="0" xfId="0" applyAlignment="1">
      <alignment wrapText="1"/>
    </xf>
    <xf numFmtId="0" fontId="0" fillId="6" borderId="0" xfId="0" applyFill="1"/>
    <xf numFmtId="0" fontId="0" fillId="0" borderId="0" xfId="0"/>
    <xf numFmtId="164" fontId="0" fillId="0" borderId="0" xfId="0" applyNumberFormat="1"/>
    <xf numFmtId="0" fontId="0" fillId="0" borderId="0" xfId="0" applyFill="1" applyBorder="1"/>
    <xf numFmtId="0" fontId="0" fillId="0" borderId="0" xfId="0" applyBorder="1" applyAlignment="1">
      <alignment wrapText="1"/>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7" xfId="0" applyBorder="1"/>
    <xf numFmtId="0" fontId="0" fillId="0" borderId="16" xfId="0" applyBorder="1"/>
    <xf numFmtId="0" fontId="25" fillId="8" borderId="0" xfId="0" applyFont="1" applyFill="1" applyBorder="1"/>
    <xf numFmtId="0" fontId="26" fillId="0" borderId="18" xfId="5"/>
    <xf numFmtId="0" fontId="0" fillId="0" borderId="0" xfId="0" applyFont="1"/>
    <xf numFmtId="0" fontId="27" fillId="0" borderId="0" xfId="6"/>
    <xf numFmtId="0" fontId="0" fillId="0" borderId="0" xfId="0" applyAlignment="1"/>
    <xf numFmtId="0" fontId="28" fillId="0" borderId="0" xfId="0" applyFont="1" applyAlignment="1">
      <alignment horizontal="left"/>
    </xf>
    <xf numFmtId="17" fontId="0" fillId="0" borderId="0" xfId="0" applyNumberFormat="1"/>
    <xf numFmtId="0" fontId="0" fillId="0" borderId="0" xfId="0" applyFont="1" applyFill="1" applyAlignment="1">
      <alignment horizontal="right"/>
    </xf>
    <xf numFmtId="0" fontId="0" fillId="0" borderId="0" xfId="8" applyFont="1"/>
    <xf numFmtId="0" fontId="25" fillId="0" borderId="0" xfId="1" applyFont="1"/>
    <xf numFmtId="0" fontId="23" fillId="6" borderId="0" xfId="0" applyFont="1" applyFill="1"/>
    <xf numFmtId="0" fontId="0" fillId="4" borderId="0" xfId="0" applyFill="1" applyBorder="1"/>
    <xf numFmtId="0" fontId="0" fillId="0" borderId="13" xfId="0" applyBorder="1" applyAlignment="1">
      <alignment wrapText="1"/>
    </xf>
    <xf numFmtId="9" fontId="0" fillId="3" borderId="0" xfId="0" applyNumberFormat="1" applyFill="1" applyBorder="1" applyAlignment="1">
      <alignment wrapText="1"/>
    </xf>
    <xf numFmtId="9" fontId="0" fillId="4" borderId="0" xfId="2" applyFont="1" applyFill="1" applyBorder="1"/>
    <xf numFmtId="0" fontId="0" fillId="4" borderId="16" xfId="0" applyFill="1" applyBorder="1"/>
    <xf numFmtId="9" fontId="0" fillId="4" borderId="16" xfId="2" applyFont="1" applyFill="1" applyBorder="1"/>
    <xf numFmtId="0" fontId="25" fillId="4" borderId="5" xfId="1" applyFont="1" applyFill="1" applyBorder="1" applyAlignment="1">
      <alignment horizontal="right" wrapText="1"/>
    </xf>
    <xf numFmtId="0" fontId="25" fillId="4" borderId="6" xfId="1" applyFont="1" applyFill="1" applyBorder="1" applyAlignment="1">
      <alignment wrapText="1"/>
    </xf>
    <xf numFmtId="0" fontId="23" fillId="6" borderId="21" xfId="0" applyFont="1" applyFill="1" applyBorder="1"/>
    <xf numFmtId="0" fontId="0" fillId="6" borderId="22" xfId="0" applyFill="1" applyBorder="1"/>
    <xf numFmtId="0" fontId="23" fillId="0" borderId="2" xfId="0" applyFont="1" applyBorder="1"/>
    <xf numFmtId="0" fontId="23" fillId="0" borderId="9" xfId="0" applyFont="1" applyBorder="1"/>
    <xf numFmtId="0" fontId="0" fillId="0" borderId="2" xfId="0" applyBorder="1"/>
    <xf numFmtId="0" fontId="0" fillId="0" borderId="9" xfId="0" applyBorder="1"/>
    <xf numFmtId="0" fontId="0" fillId="0" borderId="19" xfId="0" applyBorder="1"/>
    <xf numFmtId="0" fontId="0" fillId="0" borderId="23" xfId="0" applyBorder="1"/>
    <xf numFmtId="0" fontId="23" fillId="4" borderId="1" xfId="0" applyNumberFormat="1" applyFont="1" applyFill="1" applyBorder="1" applyAlignment="1" applyProtection="1">
      <alignment wrapText="1"/>
    </xf>
    <xf numFmtId="0" fontId="25" fillId="0" borderId="0" xfId="0" applyFont="1" applyFill="1" applyBorder="1"/>
    <xf numFmtId="0" fontId="23" fillId="7" borderId="1" xfId="0" applyNumberFormat="1" applyFont="1" applyFill="1" applyBorder="1" applyAlignment="1" applyProtection="1">
      <alignment wrapText="1"/>
    </xf>
    <xf numFmtId="0" fontId="25" fillId="4" borderId="5" xfId="1" applyFont="1" applyFill="1" applyBorder="1" applyAlignment="1">
      <alignment horizontal="right" vertical="center" wrapText="1"/>
    </xf>
    <xf numFmtId="0" fontId="25" fillId="4" borderId="6" xfId="1" applyFont="1" applyFill="1" applyBorder="1" applyAlignment="1">
      <alignment horizontal="center" vertical="center" wrapText="1"/>
    </xf>
    <xf numFmtId="0" fontId="21" fillId="0" borderId="0" xfId="1" applyFont="1" applyAlignment="1">
      <alignment horizontal="center" vertical="center"/>
    </xf>
    <xf numFmtId="0" fontId="20" fillId="10" borderId="1" xfId="1" applyFill="1" applyBorder="1" applyAlignment="1">
      <alignment wrapText="1"/>
    </xf>
    <xf numFmtId="0" fontId="18" fillId="10" borderId="1" xfId="1" applyFont="1" applyFill="1" applyBorder="1" applyAlignment="1">
      <alignment wrapText="1"/>
    </xf>
    <xf numFmtId="0" fontId="22" fillId="10" borderId="1" xfId="1" applyFont="1" applyFill="1" applyBorder="1" applyAlignment="1">
      <alignment wrapText="1"/>
    </xf>
    <xf numFmtId="0" fontId="29" fillId="4" borderId="3" xfId="1" applyFont="1" applyFill="1" applyBorder="1" applyAlignment="1"/>
    <xf numFmtId="0" fontId="20" fillId="13" borderId="1" xfId="1" applyFill="1" applyBorder="1" applyAlignment="1">
      <alignment wrapText="1"/>
    </xf>
    <xf numFmtId="0" fontId="20" fillId="16" borderId="1" xfId="1" applyFill="1" applyBorder="1" applyAlignment="1">
      <alignment wrapText="1"/>
    </xf>
    <xf numFmtId="0" fontId="18" fillId="13" borderId="1" xfId="1" applyFont="1" applyFill="1" applyBorder="1" applyAlignment="1">
      <alignment wrapText="1"/>
    </xf>
    <xf numFmtId="0" fontId="18" fillId="16" borderId="1" xfId="1" applyFont="1" applyFill="1" applyBorder="1" applyAlignment="1">
      <alignment wrapText="1"/>
    </xf>
    <xf numFmtId="0" fontId="22" fillId="13" borderId="1" xfId="1" applyFont="1" applyFill="1" applyBorder="1" applyAlignment="1">
      <alignment wrapText="1"/>
    </xf>
    <xf numFmtId="0" fontId="22" fillId="16" borderId="1" xfId="1" applyFont="1" applyFill="1" applyBorder="1" applyAlignment="1">
      <alignment wrapText="1"/>
    </xf>
    <xf numFmtId="0" fontId="21" fillId="17" borderId="1" xfId="0" applyNumberFormat="1" applyFont="1" applyFill="1" applyBorder="1" applyAlignment="1" applyProtection="1">
      <alignment wrapText="1"/>
    </xf>
    <xf numFmtId="9" fontId="23" fillId="12" borderId="1" xfId="2" applyFont="1" applyFill="1" applyBorder="1" applyAlignment="1" applyProtection="1">
      <alignment wrapText="1"/>
    </xf>
    <xf numFmtId="0" fontId="23" fillId="12" borderId="1" xfId="0" applyNumberFormat="1" applyFont="1" applyFill="1" applyBorder="1" applyAlignment="1" applyProtection="1">
      <alignment wrapText="1"/>
    </xf>
    <xf numFmtId="0" fontId="23" fillId="17" borderId="1" xfId="0" applyNumberFormat="1" applyFont="1" applyFill="1" applyBorder="1" applyAlignment="1" applyProtection="1">
      <alignment wrapText="1"/>
    </xf>
    <xf numFmtId="0" fontId="30" fillId="17" borderId="1" xfId="0" applyNumberFormat="1" applyFont="1" applyFill="1" applyBorder="1" applyAlignment="1" applyProtection="1">
      <alignment horizontal="center" vertical="center" wrapText="1"/>
    </xf>
    <xf numFmtId="0" fontId="21" fillId="12" borderId="1" xfId="0" applyNumberFormat="1" applyFont="1" applyFill="1" applyBorder="1" applyAlignment="1" applyProtection="1">
      <alignment horizontal="center" vertical="center" wrapText="1"/>
    </xf>
    <xf numFmtId="0" fontId="21" fillId="12" borderId="1" xfId="0" applyNumberFormat="1" applyFont="1" applyFill="1" applyBorder="1" applyAlignment="1" applyProtection="1">
      <alignment vertical="center" wrapText="1"/>
    </xf>
    <xf numFmtId="0" fontId="23" fillId="0" borderId="0" xfId="0" applyFont="1" applyFill="1" applyBorder="1"/>
    <xf numFmtId="167" fontId="0" fillId="0" borderId="0" xfId="2" applyNumberFormat="1" applyFont="1"/>
    <xf numFmtId="8" fontId="0" fillId="0" borderId="0" xfId="2" applyNumberFormat="1" applyFont="1"/>
    <xf numFmtId="0" fontId="16" fillId="16" borderId="1" xfId="1" applyFont="1" applyFill="1" applyBorder="1" applyAlignment="1">
      <alignment wrapText="1"/>
    </xf>
    <xf numFmtId="0" fontId="0" fillId="0" borderId="0" xfId="0" pivotButton="1"/>
    <xf numFmtId="0" fontId="0" fillId="0" borderId="0" xfId="0" applyAlignment="1">
      <alignment horizontal="left"/>
    </xf>
    <xf numFmtId="0" fontId="15" fillId="10" borderId="1" xfId="1" applyFont="1" applyFill="1" applyBorder="1" applyAlignment="1">
      <alignment wrapText="1"/>
    </xf>
    <xf numFmtId="0" fontId="0" fillId="10" borderId="1" xfId="1" applyFont="1" applyFill="1" applyBorder="1" applyAlignment="1">
      <alignment wrapText="1"/>
    </xf>
    <xf numFmtId="0" fontId="15" fillId="16" borderId="1" xfId="1" applyFont="1" applyFill="1" applyBorder="1" applyAlignment="1">
      <alignment wrapText="1"/>
    </xf>
    <xf numFmtId="0" fontId="0" fillId="16" borderId="1" xfId="1" applyFont="1" applyFill="1" applyBorder="1" applyAlignment="1">
      <alignment wrapText="1"/>
    </xf>
    <xf numFmtId="2" fontId="0" fillId="0" borderId="0" xfId="0" applyNumberFormat="1"/>
    <xf numFmtId="167" fontId="0" fillId="0" borderId="0" xfId="0" applyNumberFormat="1"/>
    <xf numFmtId="0" fontId="0" fillId="0" borderId="0" xfId="0" applyFill="1" applyBorder="1" applyAlignment="1">
      <alignment vertical="top" wrapText="1"/>
    </xf>
    <xf numFmtId="0" fontId="23" fillId="7" borderId="0" xfId="0" applyFont="1" applyFill="1"/>
    <xf numFmtId="0" fontId="0" fillId="19" borderId="1" xfId="0" applyFill="1" applyBorder="1" applyAlignment="1">
      <alignment horizontal="center" vertical="center"/>
    </xf>
    <xf numFmtId="0" fontId="14" fillId="19" borderId="1" xfId="0" applyFont="1" applyFill="1" applyBorder="1" applyAlignment="1">
      <alignment horizontal="center" vertical="center"/>
    </xf>
    <xf numFmtId="0" fontId="23" fillId="4" borderId="8" xfId="0" applyNumberFormat="1" applyFont="1" applyFill="1" applyBorder="1" applyAlignment="1" applyProtection="1">
      <alignment wrapText="1"/>
    </xf>
    <xf numFmtId="0" fontId="25" fillId="4" borderId="20" xfId="1" applyFont="1" applyFill="1" applyBorder="1" applyAlignment="1">
      <alignment wrapText="1"/>
    </xf>
    <xf numFmtId="0" fontId="23" fillId="0" borderId="0" xfId="1" applyFont="1" applyAlignment="1">
      <alignment wrapText="1"/>
    </xf>
    <xf numFmtId="9" fontId="0" fillId="0" borderId="0" xfId="0" applyNumberFormat="1"/>
    <xf numFmtId="9" fontId="0" fillId="0" borderId="0" xfId="0" applyNumberFormat="1" applyFill="1" applyBorder="1"/>
    <xf numFmtId="0" fontId="13" fillId="16" borderId="1" xfId="1" applyFont="1" applyFill="1" applyBorder="1" applyAlignment="1">
      <alignment wrapText="1"/>
    </xf>
    <xf numFmtId="0" fontId="23" fillId="0" borderId="0" xfId="0" applyFont="1" applyAlignment="1"/>
    <xf numFmtId="0" fontId="24" fillId="19" borderId="1" xfId="0" applyFont="1" applyFill="1" applyBorder="1" applyAlignment="1">
      <alignment horizontal="center" vertical="center"/>
    </xf>
    <xf numFmtId="0" fontId="0" fillId="0" borderId="0" xfId="0" applyFill="1"/>
    <xf numFmtId="167" fontId="0" fillId="0" borderId="0" xfId="0" applyNumberFormat="1" applyFill="1"/>
    <xf numFmtId="167" fontId="0" fillId="0" borderId="0" xfId="0" applyNumberFormat="1" applyFill="1" applyBorder="1"/>
    <xf numFmtId="167" fontId="0" fillId="0" borderId="0" xfId="2" applyNumberFormat="1" applyFont="1" applyFill="1"/>
    <xf numFmtId="14" fontId="0" fillId="0" borderId="0" xfId="0" applyNumberFormat="1" applyFill="1"/>
    <xf numFmtId="0" fontId="0" fillId="0" borderId="0" xfId="0" applyFill="1" applyAlignment="1">
      <alignment wrapText="1"/>
    </xf>
    <xf numFmtId="0" fontId="27" fillId="0" borderId="0" xfId="6" applyFill="1"/>
    <xf numFmtId="0" fontId="0" fillId="0" borderId="0" xfId="0" applyAlignment="1">
      <alignment vertical="top" wrapText="1"/>
    </xf>
    <xf numFmtId="0" fontId="0" fillId="5" borderId="0" xfId="0" applyFill="1"/>
    <xf numFmtId="0" fontId="35" fillId="5" borderId="0" xfId="0" applyFont="1" applyFill="1" applyBorder="1"/>
    <xf numFmtId="0" fontId="39" fillId="23" borderId="1" xfId="0" applyNumberFormat="1" applyFont="1" applyFill="1" applyBorder="1" applyAlignment="1">
      <alignment wrapText="1"/>
    </xf>
    <xf numFmtId="0" fontId="25" fillId="0" borderId="0" xfId="0" applyFont="1"/>
    <xf numFmtId="0" fontId="25" fillId="0" borderId="0" xfId="0" applyFont="1" applyAlignment="1">
      <alignment wrapText="1"/>
    </xf>
    <xf numFmtId="0" fontId="38" fillId="22" borderId="0" xfId="0" applyFont="1" applyFill="1"/>
    <xf numFmtId="0" fontId="35" fillId="5" borderId="3" xfId="0" applyFont="1" applyFill="1" applyBorder="1"/>
    <xf numFmtId="0" fontId="0" fillId="5" borderId="3" xfId="0" applyFill="1" applyBorder="1"/>
    <xf numFmtId="0" fontId="40" fillId="5" borderId="0" xfId="0" applyFont="1" applyFill="1" applyAlignment="1">
      <alignment horizontal="left"/>
    </xf>
    <xf numFmtId="0" fontId="41" fillId="5" borderId="0" xfId="0" applyFont="1" applyFill="1"/>
    <xf numFmtId="0" fontId="23" fillId="4" borderId="0" xfId="0" applyNumberFormat="1" applyFont="1" applyFill="1" applyBorder="1" applyAlignment="1" applyProtection="1">
      <alignment wrapText="1"/>
    </xf>
    <xf numFmtId="0" fontId="0" fillId="6" borderId="0" xfId="0" applyFill="1" applyBorder="1" applyAlignment="1">
      <alignment vertical="center"/>
    </xf>
    <xf numFmtId="0" fontId="0" fillId="6" borderId="0" xfId="0" applyFill="1" applyBorder="1" applyAlignment="1">
      <alignment horizontal="right" vertical="center"/>
    </xf>
    <xf numFmtId="0" fontId="0" fillId="6" borderId="0" xfId="0" applyFill="1" applyBorder="1" applyAlignment="1">
      <alignment horizontal="left"/>
    </xf>
    <xf numFmtId="0" fontId="0" fillId="5" borderId="0" xfId="0" applyFill="1" applyAlignment="1">
      <alignment horizontal="center"/>
    </xf>
    <xf numFmtId="0" fontId="0" fillId="5" borderId="0" xfId="0" applyFill="1" applyAlignment="1">
      <alignment horizontal="center"/>
    </xf>
    <xf numFmtId="0" fontId="35" fillId="5" borderId="3" xfId="0" applyFont="1" applyFill="1" applyBorder="1" applyAlignment="1">
      <alignment horizontal="left"/>
    </xf>
    <xf numFmtId="0" fontId="0" fillId="4" borderId="0" xfId="0" applyNumberFormat="1" applyFill="1" applyBorder="1" applyAlignment="1">
      <alignment wrapText="1"/>
    </xf>
    <xf numFmtId="44" fontId="0" fillId="4" borderId="0" xfId="4" applyFont="1" applyFill="1" applyBorder="1"/>
    <xf numFmtId="0" fontId="0" fillId="4" borderId="0" xfId="2" applyNumberFormat="1" applyFont="1" applyFill="1" applyBorder="1"/>
    <xf numFmtId="0" fontId="37" fillId="5" borderId="0" xfId="0" applyFont="1" applyFill="1" applyBorder="1" applyAlignment="1">
      <alignment horizontal="center" vertical="center" wrapText="1"/>
    </xf>
    <xf numFmtId="0" fontId="47" fillId="5" borderId="3" xfId="0" applyFont="1" applyFill="1" applyBorder="1"/>
    <xf numFmtId="0" fontId="23" fillId="4" borderId="3" xfId="0" applyNumberFormat="1" applyFont="1" applyFill="1" applyBorder="1" applyAlignment="1" applyProtection="1">
      <alignment wrapText="1"/>
    </xf>
    <xf numFmtId="0" fontId="0" fillId="24" borderId="0" xfId="0" applyFill="1" applyBorder="1" applyAlignment="1">
      <alignment wrapText="1"/>
    </xf>
    <xf numFmtId="0" fontId="0" fillId="24" borderId="0" xfId="0" applyFill="1" applyBorder="1"/>
    <xf numFmtId="0" fontId="0" fillId="24" borderId="0" xfId="0" applyNumberFormat="1" applyFill="1" applyBorder="1"/>
    <xf numFmtId="44" fontId="0" fillId="4" borderId="16" xfId="4" applyFont="1" applyFill="1" applyBorder="1"/>
    <xf numFmtId="0" fontId="0" fillId="4" borderId="16" xfId="2" applyNumberFormat="1" applyFont="1" applyFill="1" applyBorder="1"/>
    <xf numFmtId="0" fontId="36" fillId="0" borderId="14" xfId="0" applyFont="1" applyBorder="1" applyAlignment="1">
      <alignment vertical="center"/>
    </xf>
    <xf numFmtId="0" fontId="35" fillId="5" borderId="3" xfId="0" applyFont="1" applyFill="1" applyBorder="1" applyAlignment="1"/>
    <xf numFmtId="0" fontId="36" fillId="0" borderId="0" xfId="0" applyFont="1" applyFill="1" applyBorder="1" applyAlignment="1">
      <alignment vertical="center"/>
    </xf>
    <xf numFmtId="0" fontId="0" fillId="0" borderId="0" xfId="0" applyAlignment="1">
      <alignment horizontal="right"/>
    </xf>
    <xf numFmtId="0" fontId="0" fillId="5" borderId="3" xfId="0" applyFont="1" applyFill="1" applyBorder="1"/>
    <xf numFmtId="0" fontId="0" fillId="0" borderId="3" xfId="0" applyFont="1" applyBorder="1"/>
    <xf numFmtId="0" fontId="43" fillId="5" borderId="0" xfId="6" applyFont="1" applyFill="1" applyAlignment="1">
      <alignment horizontal="center" vertical="center" wrapText="1"/>
    </xf>
    <xf numFmtId="0" fontId="0" fillId="0" borderId="0" xfId="0" applyBorder="1" applyAlignment="1">
      <alignment horizontal="left" vertical="top" wrapText="1"/>
    </xf>
    <xf numFmtId="0" fontId="0" fillId="0" borderId="0" xfId="0" applyFill="1" applyBorder="1" applyAlignment="1">
      <alignment horizontal="left" vertical="top" wrapText="1"/>
    </xf>
    <xf numFmtId="14" fontId="32" fillId="0" borderId="0" xfId="0" applyNumberFormat="1" applyFont="1" applyFill="1" applyBorder="1" applyAlignment="1">
      <alignment horizontal="left" vertical="top" wrapText="1"/>
    </xf>
    <xf numFmtId="0" fontId="32" fillId="0" borderId="0" xfId="0" applyFont="1" applyFill="1" applyBorder="1" applyAlignment="1">
      <alignment horizontal="left" vertical="top" wrapText="1"/>
    </xf>
    <xf numFmtId="165" fontId="32" fillId="0" borderId="0" xfId="4" applyNumberFormat="1" applyFont="1" applyFill="1" applyBorder="1" applyAlignment="1">
      <alignment horizontal="left" vertical="top" wrapText="1"/>
    </xf>
    <xf numFmtId="6" fontId="32" fillId="0" borderId="0" xfId="0" applyNumberFormat="1" applyFont="1" applyFill="1" applyBorder="1" applyAlignment="1">
      <alignment horizontal="left" vertical="top" wrapText="1"/>
    </xf>
    <xf numFmtId="0" fontId="0" fillId="0" borderId="0" xfId="0" applyFont="1" applyFill="1" applyBorder="1" applyAlignment="1">
      <alignment horizontal="left" vertical="top" wrapText="1"/>
    </xf>
    <xf numFmtId="0" fontId="47" fillId="5" borderId="0" xfId="0" applyFont="1" applyFill="1" applyBorder="1" applyAlignment="1"/>
    <xf numFmtId="0" fontId="34" fillId="0" borderId="0" xfId="0" applyFont="1" applyFill="1" applyBorder="1" applyAlignment="1"/>
    <xf numFmtId="0" fontId="0" fillId="6" borderId="0" xfId="0" applyFill="1" applyBorder="1"/>
    <xf numFmtId="0" fontId="34" fillId="6" borderId="0" xfId="0" applyFont="1" applyFill="1" applyBorder="1" applyAlignment="1"/>
    <xf numFmtId="0" fontId="23" fillId="6" borderId="0" xfId="0" applyFont="1" applyFill="1" applyBorder="1"/>
    <xf numFmtId="0" fontId="34" fillId="6" borderId="0" xfId="0" applyFont="1" applyFill="1" applyBorder="1" applyAlignment="1">
      <alignment horizontal="left"/>
    </xf>
    <xf numFmtId="0" fontId="44" fillId="6" borderId="0" xfId="0" applyFont="1" applyFill="1" applyBorder="1" applyAlignment="1">
      <alignment horizontal="right" vertical="center"/>
    </xf>
    <xf numFmtId="0" fontId="12" fillId="16" borderId="1" xfId="1" applyFont="1" applyFill="1" applyBorder="1" applyAlignment="1">
      <alignment wrapText="1"/>
    </xf>
    <xf numFmtId="0" fontId="23" fillId="7" borderId="1" xfId="0" applyFont="1" applyFill="1" applyBorder="1" applyAlignment="1">
      <alignment wrapText="1"/>
    </xf>
    <xf numFmtId="0" fontId="25" fillId="7" borderId="1" xfId="0" applyFont="1" applyFill="1" applyBorder="1" applyAlignment="1">
      <alignment wrapText="1"/>
    </xf>
    <xf numFmtId="0" fontId="25" fillId="15" borderId="1" xfId="0" applyFont="1" applyFill="1" applyBorder="1" applyAlignment="1">
      <alignment wrapText="1"/>
    </xf>
    <xf numFmtId="14" fontId="0" fillId="0" borderId="0" xfId="0" applyNumberFormat="1" applyBorder="1" applyAlignment="1">
      <alignment vertical="top" wrapText="1"/>
    </xf>
    <xf numFmtId="0" fontId="0" fillId="0" borderId="0" xfId="0" applyBorder="1" applyAlignment="1">
      <alignment vertical="top" wrapText="1"/>
    </xf>
    <xf numFmtId="0" fontId="32" fillId="0" borderId="0" xfId="0" applyFont="1" applyFill="1" applyBorder="1" applyAlignment="1">
      <alignment vertical="top" wrapText="1"/>
    </xf>
    <xf numFmtId="165" fontId="32" fillId="0" borderId="0" xfId="4" applyNumberFormat="1" applyFont="1" applyFill="1" applyBorder="1" applyAlignment="1">
      <alignment vertical="top" wrapText="1"/>
    </xf>
    <xf numFmtId="14" fontId="32" fillId="0" borderId="0" xfId="0" applyNumberFormat="1" applyFont="1" applyFill="1" applyBorder="1" applyAlignment="1">
      <alignment vertical="top" wrapText="1"/>
    </xf>
    <xf numFmtId="0" fontId="0" fillId="0" borderId="0" xfId="0" applyFont="1" applyFill="1" applyBorder="1" applyAlignment="1">
      <alignment vertical="top" wrapText="1"/>
    </xf>
    <xf numFmtId="6" fontId="32" fillId="0" borderId="0" xfId="0" applyNumberFormat="1" applyFont="1" applyFill="1" applyBorder="1" applyAlignment="1">
      <alignment vertical="top" wrapText="1"/>
    </xf>
    <xf numFmtId="0" fontId="25" fillId="15" borderId="1" xfId="0" applyFont="1" applyFill="1" applyBorder="1" applyAlignment="1">
      <alignment horizontal="center" wrapText="1"/>
    </xf>
    <xf numFmtId="0" fontId="0" fillId="11" borderId="1" xfId="0" applyFill="1" applyBorder="1" applyAlignment="1">
      <alignment horizontal="left" vertical="top" wrapText="1"/>
    </xf>
    <xf numFmtId="0" fontId="0" fillId="2" borderId="1" xfId="0" applyFill="1" applyBorder="1"/>
    <xf numFmtId="9" fontId="0" fillId="0" borderId="0" xfId="0" applyNumberFormat="1" applyBorder="1"/>
    <xf numFmtId="0" fontId="25" fillId="4" borderId="0" xfId="1" applyFont="1" applyFill="1" applyBorder="1" applyAlignment="1">
      <alignment horizontal="right" vertical="center" wrapText="1"/>
    </xf>
    <xf numFmtId="0" fontId="0" fillId="0" borderId="0" xfId="0" applyBorder="1" applyAlignment="1">
      <alignment horizontal="left" vertical="top" wrapText="1"/>
    </xf>
    <xf numFmtId="0" fontId="0" fillId="10" borderId="1" xfId="0" applyFill="1" applyBorder="1" applyAlignment="1">
      <alignment horizontal="center" vertical="center" wrapText="1"/>
    </xf>
    <xf numFmtId="0" fontId="25" fillId="9" borderId="6" xfId="1" applyFont="1" applyFill="1" applyBorder="1" applyAlignment="1">
      <alignment wrapText="1"/>
    </xf>
    <xf numFmtId="0" fontId="11" fillId="0" borderId="0" xfId="0" applyFont="1" applyAlignment="1">
      <alignment wrapText="1"/>
    </xf>
    <xf numFmtId="9" fontId="0" fillId="0" borderId="14" xfId="0" applyNumberFormat="1" applyBorder="1" applyAlignment="1">
      <alignment wrapText="1"/>
    </xf>
    <xf numFmtId="9" fontId="0" fillId="0" borderId="14" xfId="0" applyNumberFormat="1" applyBorder="1"/>
    <xf numFmtId="0" fontId="54" fillId="0" borderId="0" xfId="19"/>
    <xf numFmtId="0" fontId="21" fillId="17" borderId="4" xfId="0" applyNumberFormat="1" applyFont="1" applyFill="1" applyBorder="1" applyAlignment="1" applyProtection="1">
      <alignment wrapText="1"/>
    </xf>
    <xf numFmtId="0" fontId="23" fillId="17" borderId="4" xfId="0" applyNumberFormat="1" applyFont="1" applyFill="1" applyBorder="1" applyAlignment="1" applyProtection="1">
      <alignment wrapText="1"/>
    </xf>
    <xf numFmtId="9" fontId="55" fillId="0" borderId="0" xfId="2" applyFont="1"/>
    <xf numFmtId="0" fontId="10" fillId="16" borderId="1" xfId="1" applyFont="1" applyFill="1" applyBorder="1" applyAlignment="1">
      <alignment wrapText="1"/>
    </xf>
    <xf numFmtId="0" fontId="9" fillId="16" borderId="1" xfId="1" applyFont="1" applyFill="1" applyBorder="1" applyAlignment="1">
      <alignment wrapText="1"/>
    </xf>
    <xf numFmtId="0" fontId="0" fillId="0" borderId="32" xfId="0" applyBorder="1"/>
    <xf numFmtId="0" fontId="0" fillId="0" borderId="33" xfId="0" applyBorder="1"/>
    <xf numFmtId="0" fontId="0" fillId="0" borderId="34" xfId="0" applyBorder="1"/>
    <xf numFmtId="0" fontId="0" fillId="0" borderId="35" xfId="0" applyBorder="1"/>
    <xf numFmtId="2" fontId="0" fillId="0" borderId="0" xfId="0" applyNumberFormat="1" applyAlignment="1">
      <alignment horizontal="left"/>
    </xf>
    <xf numFmtId="168" fontId="0" fillId="0" borderId="0" xfId="0" applyNumberFormat="1" applyAlignment="1">
      <alignment horizontal="left"/>
    </xf>
    <xf numFmtId="0" fontId="0" fillId="4" borderId="0" xfId="0" applyNumberFormat="1" applyFill="1" applyBorder="1" applyAlignment="1">
      <alignment horizontal="left" wrapText="1"/>
    </xf>
    <xf numFmtId="166" fontId="0" fillId="4" borderId="0" xfId="17" applyNumberFormat="1" applyFont="1" applyFill="1" applyBorder="1" applyAlignment="1">
      <alignment horizontal="left"/>
    </xf>
    <xf numFmtId="166" fontId="0" fillId="4" borderId="0" xfId="17" applyNumberFormat="1" applyFont="1" applyFill="1" applyBorder="1" applyAlignment="1"/>
    <xf numFmtId="0" fontId="23" fillId="0" borderId="32" xfId="0" applyFont="1" applyBorder="1"/>
    <xf numFmtId="0" fontId="23" fillId="0" borderId="33" xfId="0" applyFont="1" applyBorder="1"/>
    <xf numFmtId="0" fontId="23" fillId="0" borderId="34" xfId="0" applyFont="1" applyBorder="1"/>
    <xf numFmtId="0" fontId="0" fillId="0" borderId="0" xfId="0" applyAlignment="1">
      <alignment horizontal="left"/>
    </xf>
    <xf numFmtId="0" fontId="37" fillId="6" borderId="24" xfId="0" applyFont="1" applyFill="1" applyBorder="1" applyAlignment="1">
      <alignment vertical="center" wrapText="1"/>
    </xf>
    <xf numFmtId="0" fontId="37" fillId="6" borderId="0" xfId="0" applyFont="1" applyFill="1" applyBorder="1" applyAlignment="1">
      <alignment vertical="center" wrapText="1"/>
    </xf>
    <xf numFmtId="9" fontId="38" fillId="5" borderId="0" xfId="2" applyFont="1" applyFill="1" applyBorder="1" applyAlignment="1"/>
    <xf numFmtId="9" fontId="38" fillId="4" borderId="0" xfId="2" applyFont="1" applyFill="1" applyBorder="1" applyAlignment="1"/>
    <xf numFmtId="9" fontId="38" fillId="0" borderId="0" xfId="2" applyFont="1" applyBorder="1" applyAlignment="1"/>
    <xf numFmtId="9" fontId="36" fillId="4" borderId="0" xfId="2" applyFont="1" applyFill="1" applyBorder="1" applyAlignment="1">
      <alignment horizontal="right"/>
    </xf>
    <xf numFmtId="9" fontId="36" fillId="0" borderId="0" xfId="2" applyFont="1" applyBorder="1" applyAlignment="1">
      <alignment horizontal="right"/>
    </xf>
    <xf numFmtId="0" fontId="41" fillId="6" borderId="0" xfId="0" applyFont="1" applyFill="1" applyBorder="1" applyAlignment="1">
      <alignment horizontal="right" vertical="center"/>
    </xf>
    <xf numFmtId="0" fontId="25" fillId="4" borderId="1" xfId="1" applyFont="1" applyFill="1" applyBorder="1" applyAlignment="1">
      <alignment horizontal="right" vertical="top" wrapText="1"/>
    </xf>
    <xf numFmtId="0" fontId="25" fillId="4" borderId="0" xfId="1" applyFont="1" applyFill="1" applyBorder="1" applyAlignment="1">
      <alignment horizontal="right" vertical="top" wrapText="1"/>
    </xf>
    <xf numFmtId="0" fontId="23" fillId="21" borderId="0" xfId="0" applyFont="1" applyFill="1" applyBorder="1" applyAlignment="1">
      <alignment vertical="top"/>
    </xf>
    <xf numFmtId="0" fontId="0" fillId="0" borderId="0" xfId="0" applyAlignment="1">
      <alignment vertical="top"/>
    </xf>
    <xf numFmtId="0" fontId="24" fillId="15" borderId="1" xfId="0" applyFont="1" applyFill="1" applyBorder="1"/>
    <xf numFmtId="0" fontId="24" fillId="15" borderId="1" xfId="0" applyFont="1" applyFill="1" applyBorder="1" applyAlignment="1"/>
    <xf numFmtId="0" fontId="0" fillId="4" borderId="0" xfId="4" applyNumberFormat="1" applyFont="1" applyFill="1" applyBorder="1"/>
    <xf numFmtId="0" fontId="0" fillId="4" borderId="16" xfId="4" applyNumberFormat="1" applyFont="1" applyFill="1" applyBorder="1"/>
    <xf numFmtId="0" fontId="0" fillId="22" borderId="0" xfId="0" applyFill="1"/>
    <xf numFmtId="0" fontId="38" fillId="6" borderId="0" xfId="0" applyFont="1" applyFill="1"/>
    <xf numFmtId="0" fontId="0" fillId="5" borderId="0" xfId="0" applyFill="1" applyAlignment="1"/>
    <xf numFmtId="0" fontId="0" fillId="5" borderId="0" xfId="0" applyFill="1" applyAlignment="1">
      <alignment wrapText="1"/>
    </xf>
    <xf numFmtId="0" fontId="0" fillId="0" borderId="0" xfId="0" applyAlignment="1">
      <alignment horizontal="left"/>
    </xf>
    <xf numFmtId="0" fontId="25" fillId="4" borderId="1" xfId="1" applyFont="1" applyFill="1" applyBorder="1" applyAlignment="1">
      <alignment horizontal="center" wrapText="1"/>
    </xf>
    <xf numFmtId="0" fontId="25" fillId="4" borderId="1" xfId="20" applyFont="1" applyFill="1" applyBorder="1" applyAlignment="1">
      <alignment horizontal="right" wrapText="1"/>
    </xf>
    <xf numFmtId="0" fontId="8" fillId="0" borderId="0" xfId="0" applyFont="1" applyFill="1" applyBorder="1" applyAlignment="1">
      <alignment horizontal="left" vertical="top"/>
    </xf>
    <xf numFmtId="165" fontId="43" fillId="0" borderId="0" xfId="4" applyNumberFormat="1" applyFont="1" applyFill="1" applyBorder="1" applyAlignment="1">
      <alignment horizontal="left" vertical="top"/>
    </xf>
    <xf numFmtId="0" fontId="43" fillId="0" borderId="0" xfId="0" applyFont="1" applyFill="1" applyBorder="1" applyAlignment="1">
      <alignment horizontal="left" vertical="top"/>
    </xf>
    <xf numFmtId="14" fontId="43" fillId="0" borderId="0" xfId="0" applyNumberFormat="1" applyFont="1" applyFill="1" applyBorder="1" applyAlignment="1">
      <alignment horizontal="left" vertical="top"/>
    </xf>
    <xf numFmtId="0" fontId="8" fillId="0" borderId="0" xfId="0" applyFont="1" applyBorder="1" applyAlignment="1">
      <alignment horizontal="left" vertical="top"/>
    </xf>
    <xf numFmtId="6" fontId="43" fillId="0" borderId="0" xfId="0" applyNumberFormat="1" applyFont="1" applyFill="1" applyBorder="1" applyAlignment="1">
      <alignment horizontal="left" vertical="top"/>
    </xf>
    <xf numFmtId="0" fontId="8" fillId="0" borderId="0" xfId="0" applyFont="1" applyAlignment="1"/>
    <xf numFmtId="0" fontId="25" fillId="11" borderId="1" xfId="0" applyFont="1" applyFill="1" applyBorder="1" applyAlignment="1">
      <alignment wrapText="1"/>
    </xf>
    <xf numFmtId="0" fontId="25" fillId="0" borderId="0" xfId="0" applyFont="1" applyFill="1" applyBorder="1" applyAlignment="1">
      <alignment horizontal="left" vertical="top"/>
    </xf>
    <xf numFmtId="0" fontId="8" fillId="2" borderId="1" xfId="0" applyFont="1" applyFill="1" applyBorder="1" applyAlignment="1">
      <alignment wrapText="1"/>
    </xf>
    <xf numFmtId="0" fontId="8" fillId="2" borderId="1" xfId="0" applyFont="1" applyFill="1" applyBorder="1" applyAlignment="1">
      <alignment horizontal="left" wrapText="1"/>
    </xf>
    <xf numFmtId="0" fontId="8" fillId="0" borderId="0" xfId="0" applyFont="1" applyAlignment="1">
      <alignment wrapText="1"/>
    </xf>
    <xf numFmtId="0" fontId="8" fillId="0" borderId="0" xfId="0" applyFont="1" applyBorder="1" applyAlignment="1">
      <alignment vertical="top" wrapText="1"/>
    </xf>
    <xf numFmtId="1" fontId="8" fillId="0" borderId="0" xfId="0" applyNumberFormat="1" applyFont="1" applyBorder="1" applyAlignment="1">
      <alignment vertical="top" wrapText="1"/>
    </xf>
    <xf numFmtId="0" fontId="8" fillId="0" borderId="0" xfId="0" applyFont="1" applyAlignment="1">
      <alignment horizontal="left" wrapText="1"/>
    </xf>
    <xf numFmtId="0" fontId="43" fillId="0" borderId="0" xfId="0" applyFont="1" applyFill="1" applyBorder="1" applyAlignment="1">
      <alignment vertical="top" wrapText="1"/>
    </xf>
    <xf numFmtId="1" fontId="43" fillId="0" borderId="0" xfId="0" applyNumberFormat="1" applyFont="1" applyFill="1" applyBorder="1" applyAlignment="1">
      <alignment vertical="top" wrapText="1"/>
    </xf>
    <xf numFmtId="1" fontId="8" fillId="0" borderId="0" xfId="0" applyNumberFormat="1" applyFont="1" applyAlignment="1">
      <alignment wrapText="1"/>
    </xf>
    <xf numFmtId="14" fontId="43" fillId="0" borderId="0" xfId="0" applyNumberFormat="1" applyFont="1" applyFill="1" applyBorder="1" applyAlignment="1">
      <alignment vertical="top" wrapText="1"/>
    </xf>
    <xf numFmtId="167" fontId="8" fillId="0" borderId="0" xfId="4" applyNumberFormat="1" applyFont="1" applyAlignment="1">
      <alignment horizontal="left" wrapText="1"/>
    </xf>
    <xf numFmtId="0" fontId="57" fillId="29" borderId="0" xfId="0" applyFont="1" applyFill="1" applyAlignment="1">
      <alignment horizontal="right"/>
    </xf>
    <xf numFmtId="0" fontId="58" fillId="29" borderId="0" xfId="0" applyFont="1" applyFill="1"/>
    <xf numFmtId="0" fontId="25" fillId="29" borderId="0" xfId="0" applyFont="1" applyFill="1"/>
    <xf numFmtId="0" fontId="28" fillId="0" borderId="0" xfId="0" applyFont="1" applyAlignment="1">
      <alignment horizontal="right"/>
    </xf>
    <xf numFmtId="0" fontId="28" fillId="0" borderId="0" xfId="0" applyFont="1"/>
    <xf numFmtId="0" fontId="25" fillId="29" borderId="0" xfId="0" applyFont="1" applyFill="1" applyAlignment="1"/>
    <xf numFmtId="0" fontId="8" fillId="0" borderId="0" xfId="0" applyFont="1" applyAlignment="1">
      <alignment vertical="center"/>
    </xf>
    <xf numFmtId="0" fontId="23" fillId="0" borderId="0" xfId="0" applyFont="1" applyAlignment="1">
      <alignment wrapText="1"/>
    </xf>
    <xf numFmtId="0" fontId="0" fillId="0" borderId="0" xfId="0" applyFont="1" applyAlignment="1"/>
    <xf numFmtId="0" fontId="6" fillId="0" borderId="0" xfId="0" applyFont="1" applyAlignment="1">
      <alignment wrapText="1"/>
    </xf>
    <xf numFmtId="0" fontId="25" fillId="4" borderId="5" xfId="1" applyFont="1" applyFill="1" applyBorder="1" applyAlignment="1">
      <alignment horizontal="right" wrapText="1"/>
    </xf>
    <xf numFmtId="0" fontId="23" fillId="0" borderId="0" xfId="0" applyFont="1" applyAlignment="1">
      <alignment horizontal="left" vertical="top" wrapText="1"/>
    </xf>
    <xf numFmtId="0" fontId="23" fillId="0" borderId="20" xfId="0" applyFont="1" applyBorder="1" applyAlignment="1">
      <alignment horizontal="left" vertical="top" wrapText="1"/>
    </xf>
    <xf numFmtId="0" fontId="23" fillId="0" borderId="0" xfId="0" applyFont="1" applyFill="1" applyBorder="1" applyAlignment="1">
      <alignment horizontal="left" vertical="top" wrapText="1"/>
    </xf>
    <xf numFmtId="0" fontId="5" fillId="16" borderId="1" xfId="1" applyFont="1" applyFill="1" applyBorder="1" applyAlignment="1">
      <alignment wrapText="1"/>
    </xf>
    <xf numFmtId="0" fontId="4" fillId="19" borderId="1" xfId="0" applyFont="1" applyFill="1" applyBorder="1" applyAlignment="1">
      <alignment horizontal="center" vertical="center"/>
    </xf>
    <xf numFmtId="0" fontId="3" fillId="16" borderId="1" xfId="1" applyFont="1" applyFill="1" applyBorder="1" applyAlignment="1">
      <alignment wrapText="1"/>
    </xf>
    <xf numFmtId="0" fontId="2" fillId="0" borderId="0" xfId="0" applyFont="1" applyAlignment="1">
      <alignment wrapText="1"/>
    </xf>
    <xf numFmtId="0" fontId="8" fillId="0" borderId="0" xfId="0" applyFont="1" applyAlignment="1">
      <alignment vertical="top" wrapText="1"/>
    </xf>
    <xf numFmtId="0" fontId="2" fillId="0" borderId="0" xfId="0" applyFont="1" applyAlignment="1">
      <alignment vertical="top" wrapText="1"/>
    </xf>
    <xf numFmtId="0" fontId="0" fillId="0" borderId="0" xfId="0" applyNumberFormat="1"/>
    <xf numFmtId="0" fontId="1" fillId="0" borderId="0" xfId="0" applyFont="1"/>
    <xf numFmtId="0" fontId="0" fillId="29" borderId="0" xfId="0" applyFill="1" applyAlignment="1">
      <alignment horizontal="right"/>
    </xf>
    <xf numFmtId="0" fontId="0" fillId="0" borderId="36" xfId="0" applyFill="1" applyBorder="1" applyProtection="1">
      <protection locked="0"/>
    </xf>
    <xf numFmtId="0" fontId="25" fillId="0" borderId="38" xfId="0" applyFont="1" applyBorder="1"/>
    <xf numFmtId="166" fontId="0" fillId="0" borderId="38" xfId="0" applyNumberFormat="1" applyBorder="1"/>
    <xf numFmtId="0" fontId="0" fillId="0" borderId="38" xfId="0" applyBorder="1"/>
    <xf numFmtId="0" fontId="0" fillId="0" borderId="38" xfId="2" applyNumberFormat="1" applyFont="1" applyBorder="1"/>
    <xf numFmtId="166" fontId="0" fillId="0" borderId="38" xfId="17" applyNumberFormat="1" applyFont="1" applyBorder="1"/>
    <xf numFmtId="2" fontId="0" fillId="0" borderId="38" xfId="2" applyNumberFormat="1" applyFont="1" applyBorder="1"/>
    <xf numFmtId="0" fontId="8" fillId="0" borderId="38" xfId="0" applyFont="1" applyBorder="1" applyAlignment="1">
      <alignment vertical="center"/>
    </xf>
    <xf numFmtId="0" fontId="0" fillId="0" borderId="38" xfId="0" applyFont="1" applyBorder="1" applyAlignment="1">
      <alignment vertical="center"/>
    </xf>
    <xf numFmtId="0" fontId="0" fillId="0" borderId="38" xfId="0" applyBorder="1" applyAlignment="1">
      <alignment vertical="center"/>
    </xf>
    <xf numFmtId="0" fontId="23" fillId="0" borderId="38" xfId="0" applyFont="1" applyBorder="1"/>
    <xf numFmtId="0" fontId="0" fillId="0" borderId="38" xfId="0" applyFont="1" applyBorder="1"/>
    <xf numFmtId="0" fontId="0" fillId="0" borderId="38" xfId="0" applyBorder="1" applyAlignment="1">
      <alignment horizontal="left"/>
    </xf>
    <xf numFmtId="0" fontId="0" fillId="0" borderId="38" xfId="0" applyFont="1" applyBorder="1" applyAlignment="1">
      <alignment wrapText="1"/>
    </xf>
    <xf numFmtId="8" fontId="0" fillId="0" borderId="38" xfId="0" applyNumberFormat="1" applyBorder="1" applyAlignment="1">
      <alignment horizontal="left"/>
    </xf>
    <xf numFmtId="0" fontId="60" fillId="0" borderId="0" xfId="0" applyFont="1"/>
    <xf numFmtId="0" fontId="59" fillId="0" borderId="0" xfId="0" applyFont="1" applyAlignment="1">
      <alignment horizontal="center" wrapText="1"/>
    </xf>
    <xf numFmtId="0" fontId="38" fillId="25" borderId="26" xfId="0" applyFont="1" applyFill="1" applyBorder="1" applyAlignment="1">
      <alignment horizontal="center"/>
    </xf>
    <xf numFmtId="0" fontId="38" fillId="25" borderId="20" xfId="0" applyFont="1" applyFill="1" applyBorder="1" applyAlignment="1">
      <alignment horizontal="center"/>
    </xf>
    <xf numFmtId="0" fontId="38" fillId="25" borderId="24" xfId="0" applyFont="1" applyFill="1" applyBorder="1" applyAlignment="1">
      <alignment horizontal="center"/>
    </xf>
    <xf numFmtId="0" fontId="38" fillId="25" borderId="0" xfId="0" applyFont="1" applyFill="1" applyBorder="1" applyAlignment="1">
      <alignment horizontal="center"/>
    </xf>
    <xf numFmtId="9" fontId="37" fillId="6" borderId="24" xfId="0" applyNumberFormat="1" applyFont="1" applyFill="1" applyBorder="1" applyAlignment="1">
      <alignment horizontal="center" vertical="center" wrapText="1"/>
    </xf>
    <xf numFmtId="9" fontId="37" fillId="6" borderId="0" xfId="0" applyNumberFormat="1" applyFont="1" applyFill="1" applyBorder="1" applyAlignment="1">
      <alignment horizontal="center" vertical="center" wrapText="1"/>
    </xf>
    <xf numFmtId="1" fontId="38" fillId="4" borderId="24" xfId="4" applyNumberFormat="1" applyFont="1" applyFill="1" applyBorder="1" applyAlignment="1">
      <alignment horizontal="left"/>
    </xf>
    <xf numFmtId="1" fontId="38" fillId="4" borderId="0" xfId="4" applyNumberFormat="1" applyFont="1" applyFill="1" applyBorder="1" applyAlignment="1">
      <alignment horizontal="left"/>
    </xf>
    <xf numFmtId="1" fontId="38" fillId="4" borderId="25" xfId="4" applyNumberFormat="1" applyFont="1" applyFill="1" applyBorder="1" applyAlignment="1">
      <alignment horizontal="left"/>
    </xf>
    <xf numFmtId="1" fontId="38" fillId="5" borderId="24" xfId="4" applyNumberFormat="1" applyFont="1" applyFill="1" applyBorder="1" applyAlignment="1">
      <alignment horizontal="left"/>
    </xf>
    <xf numFmtId="1" fontId="38" fillId="5" borderId="0" xfId="4" applyNumberFormat="1" applyFont="1" applyFill="1" applyBorder="1" applyAlignment="1">
      <alignment horizontal="left"/>
    </xf>
    <xf numFmtId="1" fontId="38" fillId="5" borderId="25" xfId="4" applyNumberFormat="1" applyFont="1" applyFill="1" applyBorder="1" applyAlignment="1">
      <alignment horizontal="left"/>
    </xf>
    <xf numFmtId="0" fontId="48" fillId="5" borderId="0" xfId="6" applyFont="1" applyFill="1" applyAlignment="1">
      <alignment horizontal="center" wrapText="1"/>
    </xf>
    <xf numFmtId="0" fontId="50" fillId="5" borderId="0" xfId="0" applyFont="1" applyFill="1" applyAlignment="1">
      <alignment horizontal="center" wrapText="1"/>
    </xf>
    <xf numFmtId="0" fontId="7" fillId="4" borderId="24" xfId="4" applyNumberFormat="1" applyFont="1" applyFill="1" applyBorder="1" applyAlignment="1">
      <alignment horizontal="center" vertical="center" wrapText="1"/>
    </xf>
    <xf numFmtId="0" fontId="7" fillId="4" borderId="0" xfId="4" applyNumberFormat="1" applyFont="1" applyFill="1" applyBorder="1" applyAlignment="1">
      <alignment horizontal="center" vertical="center" wrapText="1"/>
    </xf>
    <xf numFmtId="0" fontId="7" fillId="4" borderId="25" xfId="4" applyNumberFormat="1" applyFont="1" applyFill="1" applyBorder="1" applyAlignment="1">
      <alignment horizontal="center" vertical="center" wrapText="1"/>
    </xf>
    <xf numFmtId="0" fontId="43" fillId="5" borderId="0" xfId="6" applyFont="1" applyFill="1" applyAlignment="1">
      <alignment horizontal="center" vertical="center" wrapText="1"/>
    </xf>
    <xf numFmtId="0" fontId="38" fillId="4" borderId="24" xfId="4" applyNumberFormat="1" applyFont="1" applyFill="1" applyBorder="1" applyAlignment="1">
      <alignment horizontal="left" vertical="center"/>
    </xf>
    <xf numFmtId="0" fontId="38" fillId="4" borderId="0" xfId="4" applyNumberFormat="1" applyFont="1" applyFill="1" applyBorder="1" applyAlignment="1">
      <alignment horizontal="left" vertical="center"/>
    </xf>
    <xf numFmtId="0" fontId="38" fillId="4" borderId="25" xfId="4" applyNumberFormat="1" applyFont="1" applyFill="1" applyBorder="1" applyAlignment="1">
      <alignment horizontal="left" vertical="center"/>
    </xf>
    <xf numFmtId="0" fontId="49" fillId="5" borderId="0" xfId="6" applyFont="1" applyFill="1" applyAlignment="1">
      <alignment horizontal="center" wrapText="1"/>
    </xf>
    <xf numFmtId="0" fontId="49" fillId="0" borderId="0" xfId="0" applyFont="1" applyAlignment="1">
      <alignment horizontal="center" vertical="top"/>
    </xf>
    <xf numFmtId="1" fontId="38" fillId="0" borderId="24" xfId="4" applyNumberFormat="1" applyFont="1" applyBorder="1" applyAlignment="1">
      <alignment horizontal="left"/>
    </xf>
    <xf numFmtId="1" fontId="38" fillId="0" borderId="0" xfId="4" applyNumberFormat="1" applyFont="1" applyBorder="1" applyAlignment="1">
      <alignment horizontal="left"/>
    </xf>
    <xf numFmtId="1" fontId="38" fillId="0" borderId="25" xfId="4" applyNumberFormat="1" applyFont="1" applyBorder="1" applyAlignment="1">
      <alignment horizontal="left"/>
    </xf>
    <xf numFmtId="0" fontId="38" fillId="25" borderId="27" xfId="0" applyFont="1" applyFill="1" applyBorder="1" applyAlignment="1">
      <alignment horizontal="center"/>
    </xf>
    <xf numFmtId="0" fontId="49" fillId="0" borderId="0" xfId="6" applyFont="1" applyAlignment="1">
      <alignment horizontal="center" vertical="top"/>
    </xf>
    <xf numFmtId="0" fontId="37" fillId="6" borderId="24" xfId="0" applyFont="1" applyFill="1" applyBorder="1" applyAlignment="1">
      <alignment horizontal="center" vertical="center" wrapText="1"/>
    </xf>
    <xf numFmtId="0" fontId="37" fillId="6" borderId="0" xfId="0" applyFont="1" applyFill="1" applyBorder="1" applyAlignment="1">
      <alignment horizontal="center" vertical="center" wrapText="1"/>
    </xf>
    <xf numFmtId="44" fontId="43" fillId="5" borderId="0" xfId="6" applyNumberFormat="1" applyFont="1" applyFill="1" applyAlignment="1">
      <alignment horizontal="center" vertical="center" wrapText="1"/>
    </xf>
    <xf numFmtId="44" fontId="43" fillId="4" borderId="0" xfId="6" applyNumberFormat="1" applyFont="1" applyFill="1" applyAlignment="1">
      <alignment horizontal="center" vertical="center" wrapText="1"/>
    </xf>
    <xf numFmtId="0" fontId="34" fillId="6" borderId="0" xfId="0" applyFont="1" applyFill="1" applyBorder="1" applyAlignment="1">
      <alignment horizontal="left"/>
    </xf>
    <xf numFmtId="0" fontId="37" fillId="6" borderId="20" xfId="0" applyFont="1" applyFill="1" applyBorder="1" applyAlignment="1">
      <alignment horizontal="center" vertical="center" wrapText="1"/>
    </xf>
    <xf numFmtId="0" fontId="37" fillId="6" borderId="27" xfId="0" applyFont="1" applyFill="1" applyBorder="1" applyAlignment="1">
      <alignment horizontal="center" vertical="center" wrapText="1"/>
    </xf>
    <xf numFmtId="0" fontId="37" fillId="6" borderId="25" xfId="0" applyFont="1" applyFill="1" applyBorder="1" applyAlignment="1">
      <alignment horizontal="center" vertical="center" wrapText="1"/>
    </xf>
    <xf numFmtId="0" fontId="49" fillId="5" borderId="0" xfId="6" applyFont="1" applyFill="1" applyAlignment="1">
      <alignment horizontal="center"/>
    </xf>
    <xf numFmtId="0" fontId="37" fillId="6" borderId="24" xfId="0" applyFont="1" applyFill="1" applyBorder="1" applyAlignment="1">
      <alignment horizontal="center" vertical="center"/>
    </xf>
    <xf numFmtId="0" fontId="37" fillId="6" borderId="0" xfId="0" applyFont="1" applyFill="1" applyBorder="1" applyAlignment="1">
      <alignment horizontal="center" vertical="center"/>
    </xf>
    <xf numFmtId="0" fontId="37" fillId="6" borderId="25" xfId="0" applyFont="1" applyFill="1" applyBorder="1" applyAlignment="1">
      <alignment horizontal="center" vertical="center"/>
    </xf>
    <xf numFmtId="9" fontId="37" fillId="6" borderId="37" xfId="0" applyNumberFormat="1" applyFont="1" applyFill="1" applyBorder="1" applyAlignment="1">
      <alignment horizontal="center" vertical="center" wrapText="1"/>
    </xf>
    <xf numFmtId="0" fontId="37" fillId="6" borderId="37" xfId="0" applyFont="1" applyFill="1" applyBorder="1" applyAlignment="1">
      <alignment horizontal="center" vertical="center" wrapText="1"/>
    </xf>
    <xf numFmtId="0" fontId="38" fillId="5" borderId="0" xfId="0" applyFont="1" applyFill="1" applyAlignment="1">
      <alignment horizontal="center" vertical="center" textRotation="90"/>
    </xf>
    <xf numFmtId="0" fontId="41" fillId="4" borderId="24" xfId="4" applyNumberFormat="1" applyFont="1" applyFill="1" applyBorder="1" applyAlignment="1">
      <alignment horizontal="left"/>
    </xf>
    <xf numFmtId="0" fontId="41" fillId="4" borderId="0" xfId="4" applyNumberFormat="1" applyFont="1" applyFill="1" applyBorder="1" applyAlignment="1">
      <alignment horizontal="left"/>
    </xf>
    <xf numFmtId="0" fontId="41" fillId="4" borderId="25" xfId="4" applyNumberFormat="1" applyFont="1" applyFill="1" applyBorder="1" applyAlignment="1">
      <alignment horizontal="left"/>
    </xf>
    <xf numFmtId="9" fontId="38" fillId="0" borderId="24" xfId="2" applyFont="1" applyBorder="1" applyAlignment="1">
      <alignment horizontal="left"/>
    </xf>
    <xf numFmtId="9" fontId="38" fillId="0" borderId="0" xfId="2" applyFont="1" applyBorder="1" applyAlignment="1">
      <alignment horizontal="left"/>
    </xf>
    <xf numFmtId="9" fontId="38" fillId="4" borderId="24" xfId="2" applyFont="1" applyFill="1" applyBorder="1" applyAlignment="1">
      <alignment horizontal="left"/>
    </xf>
    <xf numFmtId="9" fontId="38" fillId="4" borderId="0" xfId="2" applyFont="1" applyFill="1" applyBorder="1" applyAlignment="1">
      <alignment horizontal="left"/>
    </xf>
    <xf numFmtId="0" fontId="38" fillId="4" borderId="0" xfId="0" applyFont="1" applyFill="1" applyAlignment="1">
      <alignment horizontal="center" vertical="center" textRotation="90"/>
    </xf>
    <xf numFmtId="0" fontId="27" fillId="5" borderId="0" xfId="6" applyFill="1" applyBorder="1" applyAlignment="1">
      <alignment horizontal="left" vertical="center" wrapText="1"/>
    </xf>
    <xf numFmtId="0" fontId="41" fillId="4" borderId="24" xfId="4" applyNumberFormat="1" applyFont="1" applyFill="1" applyBorder="1" applyAlignment="1">
      <alignment horizontal="left" vertical="center"/>
    </xf>
    <xf numFmtId="0" fontId="41" fillId="4" borderId="0" xfId="4" applyNumberFormat="1" applyFont="1" applyFill="1" applyBorder="1" applyAlignment="1">
      <alignment horizontal="left" vertical="center"/>
    </xf>
    <xf numFmtId="0" fontId="41" fillId="4" borderId="25" xfId="4" applyNumberFormat="1" applyFont="1" applyFill="1" applyBorder="1" applyAlignment="1">
      <alignment horizontal="left" vertical="center"/>
    </xf>
    <xf numFmtId="0" fontId="56" fillId="5" borderId="0" xfId="6" applyFont="1" applyFill="1" applyAlignment="1">
      <alignment horizontal="left" vertical="center" wrapText="1"/>
    </xf>
    <xf numFmtId="0" fontId="38" fillId="4" borderId="0" xfId="0" applyFont="1" applyFill="1" applyAlignment="1">
      <alignment horizontal="center" textRotation="90"/>
    </xf>
    <xf numFmtId="0" fontId="52" fillId="5" borderId="0" xfId="6" applyFont="1" applyFill="1" applyAlignment="1">
      <alignment horizontal="center" vertical="center" wrapText="1"/>
    </xf>
    <xf numFmtId="0" fontId="42" fillId="4" borderId="24" xfId="4" applyNumberFormat="1" applyFont="1" applyFill="1" applyBorder="1" applyAlignment="1">
      <alignment horizontal="center" vertical="center" wrapText="1"/>
    </xf>
    <xf numFmtId="0" fontId="42" fillId="4" borderId="0" xfId="4" applyNumberFormat="1" applyFont="1" applyFill="1" applyBorder="1" applyAlignment="1">
      <alignment horizontal="center" vertical="center" wrapText="1"/>
    </xf>
    <xf numFmtId="0" fontId="42" fillId="4" borderId="25" xfId="4" applyNumberFormat="1" applyFont="1" applyFill="1" applyBorder="1" applyAlignment="1">
      <alignment horizontal="center" vertical="center" wrapText="1"/>
    </xf>
    <xf numFmtId="0" fontId="42" fillId="4" borderId="24" xfId="4" applyNumberFormat="1" applyFont="1" applyFill="1" applyBorder="1" applyAlignment="1">
      <alignment horizontal="left" vertical="center"/>
    </xf>
    <xf numFmtId="0" fontId="42" fillId="4" borderId="0" xfId="4" applyNumberFormat="1" applyFont="1" applyFill="1" applyBorder="1" applyAlignment="1">
      <alignment horizontal="left" vertical="center"/>
    </xf>
    <xf numFmtId="0" fontId="42" fillId="4" borderId="25" xfId="4" applyNumberFormat="1" applyFont="1" applyFill="1" applyBorder="1" applyAlignment="1">
      <alignment horizontal="left" vertical="center"/>
    </xf>
    <xf numFmtId="0" fontId="38" fillId="5" borderId="0" xfId="0" applyFont="1" applyFill="1" applyAlignment="1">
      <alignment vertical="top" wrapText="1"/>
    </xf>
    <xf numFmtId="0" fontId="49" fillId="5" borderId="0" xfId="6" applyFont="1" applyFill="1" applyBorder="1" applyAlignment="1">
      <alignment horizontal="center" wrapText="1"/>
    </xf>
    <xf numFmtId="0" fontId="7" fillId="4" borderId="24" xfId="4" applyNumberFormat="1" applyFont="1" applyFill="1" applyBorder="1" applyAlignment="1">
      <alignment horizontal="center" vertical="center"/>
    </xf>
    <xf numFmtId="0" fontId="7" fillId="4" borderId="0" xfId="4" applyNumberFormat="1" applyFont="1" applyFill="1" applyBorder="1" applyAlignment="1">
      <alignment horizontal="center" vertical="center"/>
    </xf>
    <xf numFmtId="0" fontId="7" fillId="4" borderId="25" xfId="4" applyNumberFormat="1" applyFont="1" applyFill="1" applyBorder="1" applyAlignment="1">
      <alignment horizontal="center" vertical="center"/>
    </xf>
    <xf numFmtId="0" fontId="38" fillId="25" borderId="25" xfId="0" applyFont="1" applyFill="1" applyBorder="1" applyAlignment="1">
      <alignment horizontal="center"/>
    </xf>
    <xf numFmtId="0" fontId="41" fillId="5" borderId="24" xfId="17" applyNumberFormat="1" applyFont="1" applyFill="1" applyBorder="1" applyAlignment="1">
      <alignment horizontal="left" vertical="center"/>
    </xf>
    <xf numFmtId="0" fontId="41" fillId="5" borderId="0" xfId="17" applyNumberFormat="1" applyFont="1" applyFill="1" applyBorder="1" applyAlignment="1">
      <alignment horizontal="left" vertical="center"/>
    </xf>
    <xf numFmtId="0" fontId="41" fillId="5" borderId="25" xfId="17" applyNumberFormat="1" applyFont="1" applyFill="1" applyBorder="1" applyAlignment="1">
      <alignment horizontal="left" vertical="center"/>
    </xf>
    <xf numFmtId="165" fontId="38" fillId="0" borderId="24" xfId="4" applyNumberFormat="1" applyFont="1" applyBorder="1" applyAlignment="1">
      <alignment horizontal="left"/>
    </xf>
    <xf numFmtId="165" fontId="38" fillId="0" borderId="0" xfId="4" applyNumberFormat="1" applyFont="1" applyBorder="1" applyAlignment="1">
      <alignment horizontal="left"/>
    </xf>
    <xf numFmtId="165" fontId="38" fillId="4" borderId="24" xfId="4" applyNumberFormat="1" applyFont="1" applyFill="1" applyBorder="1" applyAlignment="1">
      <alignment horizontal="left"/>
    </xf>
    <xf numFmtId="165" fontId="38" fillId="4" borderId="0" xfId="4" applyNumberFormat="1" applyFont="1" applyFill="1" applyBorder="1" applyAlignment="1">
      <alignment horizontal="left"/>
    </xf>
    <xf numFmtId="165" fontId="38" fillId="5" borderId="24" xfId="4" applyNumberFormat="1" applyFont="1" applyFill="1" applyBorder="1" applyAlignment="1">
      <alignment horizontal="left"/>
    </xf>
    <xf numFmtId="165" fontId="38" fillId="5" borderId="0" xfId="4" applyNumberFormat="1" applyFont="1" applyFill="1" applyBorder="1" applyAlignment="1">
      <alignment horizontal="left"/>
    </xf>
    <xf numFmtId="0" fontId="41" fillId="0" borderId="24" xfId="4" applyNumberFormat="1" applyFont="1" applyBorder="1" applyAlignment="1">
      <alignment horizontal="left"/>
    </xf>
    <xf numFmtId="0" fontId="41" fillId="0" borderId="0" xfId="4" applyNumberFormat="1" applyFont="1" applyBorder="1" applyAlignment="1">
      <alignment horizontal="left"/>
    </xf>
    <xf numFmtId="0" fontId="41" fillId="0" borderId="25" xfId="4" applyNumberFormat="1" applyFont="1" applyBorder="1" applyAlignment="1">
      <alignment horizontal="left"/>
    </xf>
    <xf numFmtId="9" fontId="38" fillId="5" borderId="24" xfId="2" applyFont="1" applyFill="1" applyBorder="1" applyAlignment="1">
      <alignment horizontal="left"/>
    </xf>
    <xf numFmtId="9" fontId="38" fillId="5" borderId="0" xfId="2" applyFont="1" applyFill="1" applyBorder="1" applyAlignment="1">
      <alignment horizontal="left"/>
    </xf>
    <xf numFmtId="0" fontId="27" fillId="4" borderId="0" xfId="6" applyFill="1" applyBorder="1" applyAlignment="1">
      <alignment horizontal="left" vertical="center" wrapText="1"/>
    </xf>
    <xf numFmtId="9" fontId="0" fillId="5" borderId="0" xfId="0" applyNumberFormat="1" applyFill="1" applyBorder="1" applyAlignment="1">
      <alignment horizontal="left" vertical="center"/>
    </xf>
    <xf numFmtId="166" fontId="38" fillId="5" borderId="24" xfId="17" applyNumberFormat="1" applyFont="1" applyFill="1" applyBorder="1" applyAlignment="1">
      <alignment horizontal="left" vertical="center"/>
    </xf>
    <xf numFmtId="166" fontId="38" fillId="5" borderId="0" xfId="17" applyNumberFormat="1" applyFont="1" applyFill="1" applyBorder="1" applyAlignment="1">
      <alignment horizontal="left" vertical="center"/>
    </xf>
    <xf numFmtId="9" fontId="37" fillId="6" borderId="25" xfId="0" applyNumberFormat="1" applyFont="1" applyFill="1" applyBorder="1" applyAlignment="1">
      <alignment horizontal="center" vertical="center" wrapText="1"/>
    </xf>
    <xf numFmtId="166" fontId="38" fillId="5" borderId="25" xfId="17" applyNumberFormat="1" applyFont="1" applyFill="1" applyBorder="1" applyAlignment="1">
      <alignment horizontal="left" vertical="center"/>
    </xf>
    <xf numFmtId="0" fontId="53" fillId="26" borderId="24" xfId="0" applyFont="1" applyFill="1" applyBorder="1" applyAlignment="1">
      <alignment horizontal="right" vertical="center"/>
    </xf>
    <xf numFmtId="0" fontId="53" fillId="26" borderId="0" xfId="0" applyFont="1" applyFill="1" applyBorder="1" applyAlignment="1">
      <alignment horizontal="right" vertical="center"/>
    </xf>
    <xf numFmtId="0" fontId="53" fillId="26" borderId="25" xfId="0" applyFont="1" applyFill="1" applyBorder="1" applyAlignment="1">
      <alignment horizontal="right" vertical="center"/>
    </xf>
    <xf numFmtId="0" fontId="43" fillId="4" borderId="29" xfId="6" applyFont="1" applyFill="1" applyBorder="1" applyAlignment="1">
      <alignment horizontal="left" vertical="top" wrapText="1"/>
    </xf>
    <xf numFmtId="0" fontId="43" fillId="4" borderId="0" xfId="6" applyFont="1" applyFill="1" applyBorder="1" applyAlignment="1">
      <alignment horizontal="left" vertical="top" wrapText="1"/>
    </xf>
    <xf numFmtId="0" fontId="43" fillId="4" borderId="28" xfId="6" applyFont="1" applyFill="1" applyBorder="1" applyAlignment="1">
      <alignment horizontal="left" vertical="top" wrapText="1"/>
    </xf>
    <xf numFmtId="0" fontId="37" fillId="6" borderId="30" xfId="0" applyFont="1" applyFill="1" applyBorder="1" applyAlignment="1">
      <alignment horizontal="center" vertical="center" wrapText="1"/>
    </xf>
    <xf numFmtId="0" fontId="37" fillId="6" borderId="31" xfId="0" applyFont="1" applyFill="1" applyBorder="1" applyAlignment="1">
      <alignment horizontal="center" vertical="center" wrapText="1"/>
    </xf>
    <xf numFmtId="0" fontId="37" fillId="6" borderId="29" xfId="0" applyFont="1" applyFill="1" applyBorder="1" applyAlignment="1">
      <alignment horizontal="center" vertical="center" wrapText="1"/>
    </xf>
    <xf numFmtId="0" fontId="37" fillId="6" borderId="28" xfId="0" applyFont="1" applyFill="1" applyBorder="1" applyAlignment="1">
      <alignment horizontal="center" vertical="center" wrapText="1"/>
    </xf>
    <xf numFmtId="0" fontId="43" fillId="5" borderId="29" xfId="6" applyFont="1" applyFill="1" applyBorder="1" applyAlignment="1">
      <alignment horizontal="left" vertical="top" wrapText="1"/>
    </xf>
    <xf numFmtId="0" fontId="43" fillId="5" borderId="0" xfId="6" applyFont="1" applyFill="1" applyBorder="1" applyAlignment="1">
      <alignment horizontal="left" vertical="top" wrapText="1"/>
    </xf>
    <xf numFmtId="0" fontId="43" fillId="5" borderId="28" xfId="6" applyFont="1" applyFill="1" applyBorder="1" applyAlignment="1">
      <alignment horizontal="left" vertical="top" wrapText="1"/>
    </xf>
    <xf numFmtId="0" fontId="37" fillId="6" borderId="30" xfId="0" applyFont="1" applyFill="1" applyBorder="1" applyAlignment="1">
      <alignment horizontal="center" vertical="center"/>
    </xf>
    <xf numFmtId="0" fontId="37" fillId="6" borderId="20" xfId="0" applyFont="1" applyFill="1" applyBorder="1" applyAlignment="1">
      <alignment horizontal="center" vertical="center"/>
    </xf>
    <xf numFmtId="0" fontId="37" fillId="6" borderId="31" xfId="0" applyFont="1" applyFill="1" applyBorder="1" applyAlignment="1">
      <alignment horizontal="center" vertical="center"/>
    </xf>
    <xf numFmtId="0" fontId="0" fillId="5" borderId="0" xfId="0" applyFill="1" applyAlignment="1">
      <alignment horizontal="center"/>
    </xf>
    <xf numFmtId="0" fontId="0" fillId="0" borderId="38" xfId="0" applyBorder="1" applyAlignment="1">
      <alignment horizontal="left" vertical="center" wrapText="1"/>
    </xf>
    <xf numFmtId="0" fontId="0" fillId="0" borderId="38" xfId="0" applyBorder="1" applyAlignment="1">
      <alignment horizontal="left" vertical="center"/>
    </xf>
    <xf numFmtId="0" fontId="0" fillId="0" borderId="0" xfId="0" applyAlignment="1">
      <alignment horizontal="left" vertical="center" wrapText="1"/>
    </xf>
    <xf numFmtId="0" fontId="25" fillId="16" borderId="0" xfId="0" applyFont="1" applyFill="1" applyAlignment="1">
      <alignment horizontal="center"/>
    </xf>
    <xf numFmtId="0" fontId="0" fillId="0" borderId="0" xfId="0" applyAlignment="1">
      <alignment horizontal="center"/>
    </xf>
    <xf numFmtId="0" fontId="25" fillId="18" borderId="0" xfId="0" applyFont="1" applyFill="1" applyAlignment="1">
      <alignment horizontal="center"/>
    </xf>
    <xf numFmtId="0" fontId="23" fillId="0" borderId="0" xfId="0" applyFont="1" applyAlignment="1">
      <alignment horizontal="left"/>
    </xf>
    <xf numFmtId="0" fontId="25" fillId="9" borderId="0" xfId="0" applyFont="1" applyFill="1" applyAlignment="1">
      <alignment horizontal="center"/>
    </xf>
    <xf numFmtId="0" fontId="25" fillId="10" borderId="0" xfId="0" applyFont="1" applyFill="1" applyAlignment="1">
      <alignment horizontal="center"/>
    </xf>
    <xf numFmtId="0" fontId="25" fillId="27" borderId="0" xfId="0" applyFont="1" applyFill="1" applyAlignment="1">
      <alignment horizontal="center"/>
    </xf>
    <xf numFmtId="0" fontId="25" fillId="28" borderId="0" xfId="0" applyFont="1" applyFill="1" applyAlignment="1">
      <alignment horizontal="center"/>
    </xf>
    <xf numFmtId="0" fontId="57" fillId="16" borderId="0" xfId="0" applyFont="1" applyFill="1" applyAlignment="1">
      <alignment horizontal="left"/>
    </xf>
    <xf numFmtId="0" fontId="25" fillId="16" borderId="0" xfId="0" applyFont="1" applyFill="1" applyAlignment="1">
      <alignment horizontal="left"/>
    </xf>
    <xf numFmtId="0" fontId="25" fillId="29" borderId="0" xfId="0" applyFont="1" applyFill="1" applyAlignment="1">
      <alignment horizontal="center"/>
    </xf>
    <xf numFmtId="0" fontId="0" fillId="0" borderId="38" xfId="0" applyBorder="1" applyAlignment="1">
      <alignment vertical="center" wrapText="1"/>
    </xf>
    <xf numFmtId="0" fontId="0" fillId="0" borderId="38" xfId="0" applyBorder="1" applyAlignment="1">
      <alignment vertical="center"/>
    </xf>
    <xf numFmtId="0" fontId="0" fillId="0" borderId="0" xfId="0" applyAlignment="1">
      <alignment horizontal="left"/>
    </xf>
    <xf numFmtId="0" fontId="25" fillId="4" borderId="4" xfId="1" applyFont="1" applyFill="1" applyBorder="1" applyAlignment="1">
      <alignment horizontal="center" wrapText="1"/>
    </xf>
    <xf numFmtId="0" fontId="25" fillId="4" borderId="5" xfId="1" applyFont="1" applyFill="1" applyBorder="1" applyAlignment="1">
      <alignment horizontal="center" wrapText="1"/>
    </xf>
    <xf numFmtId="0" fontId="29" fillId="4" borderId="6" xfId="1" applyFont="1" applyFill="1" applyBorder="1" applyAlignment="1">
      <alignment horizontal="right"/>
    </xf>
    <xf numFmtId="0" fontId="29" fillId="4" borderId="5" xfId="1" applyFont="1" applyFill="1" applyBorder="1" applyAlignment="1">
      <alignment horizontal="right"/>
    </xf>
    <xf numFmtId="0" fontId="25" fillId="4" borderId="6" xfId="1" applyFont="1" applyFill="1" applyBorder="1" applyAlignment="1">
      <alignment horizontal="right" wrapText="1"/>
    </xf>
    <xf numFmtId="0" fontId="25" fillId="4" borderId="5" xfId="1" applyFont="1" applyFill="1" applyBorder="1" applyAlignment="1">
      <alignment horizontal="right" wrapText="1"/>
    </xf>
    <xf numFmtId="0" fontId="25" fillId="4" borderId="6" xfId="1" applyFont="1" applyFill="1" applyBorder="1" applyAlignment="1">
      <alignment horizontal="right" vertical="center" wrapText="1"/>
    </xf>
    <xf numFmtId="0" fontId="25" fillId="4" borderId="5" xfId="1" applyFont="1" applyFill="1" applyBorder="1" applyAlignment="1">
      <alignment horizontal="right" vertical="center" wrapText="1"/>
    </xf>
    <xf numFmtId="0" fontId="25" fillId="9" borderId="1" xfId="1" applyFont="1" applyFill="1" applyBorder="1" applyAlignment="1">
      <alignment horizontal="center" wrapText="1"/>
    </xf>
    <xf numFmtId="0" fontId="25" fillId="18" borderId="4" xfId="1" applyFont="1" applyFill="1" applyBorder="1" applyAlignment="1">
      <alignment horizontal="center" wrapText="1"/>
    </xf>
    <xf numFmtId="0" fontId="25" fillId="18" borderId="6" xfId="1" applyFont="1" applyFill="1" applyBorder="1" applyAlignment="1">
      <alignment horizontal="center" wrapText="1"/>
    </xf>
    <xf numFmtId="0" fontId="33" fillId="7" borderId="4" xfId="0" applyNumberFormat="1" applyFont="1" applyFill="1" applyBorder="1" applyAlignment="1" applyProtection="1">
      <alignment horizontal="center" vertical="center" wrapText="1"/>
    </xf>
    <xf numFmtId="0" fontId="33" fillId="7" borderId="6" xfId="0" applyNumberFormat="1" applyFont="1" applyFill="1" applyBorder="1" applyAlignment="1" applyProtection="1">
      <alignment horizontal="center" vertical="center" wrapText="1"/>
    </xf>
    <xf numFmtId="0" fontId="33" fillId="7" borderId="5" xfId="0" applyNumberFormat="1" applyFont="1" applyFill="1" applyBorder="1" applyAlignment="1" applyProtection="1">
      <alignment horizontal="center" vertical="center" wrapText="1"/>
    </xf>
    <xf numFmtId="0" fontId="25" fillId="18" borderId="2" xfId="1" applyFont="1" applyFill="1" applyBorder="1" applyAlignment="1">
      <alignment horizontal="center" wrapText="1"/>
    </xf>
    <xf numFmtId="0" fontId="25" fillId="18" borderId="0" xfId="1" applyFont="1" applyFill="1" applyBorder="1" applyAlignment="1">
      <alignment horizontal="center" wrapText="1"/>
    </xf>
    <xf numFmtId="0" fontId="21" fillId="17" borderId="1" xfId="0" applyNumberFormat="1" applyFont="1" applyFill="1" applyBorder="1" applyAlignment="1" applyProtection="1">
      <alignment horizontal="center" wrapText="1"/>
    </xf>
    <xf numFmtId="0" fontId="21" fillId="17" borderId="4" xfId="0" applyNumberFormat="1" applyFont="1" applyFill="1" applyBorder="1" applyAlignment="1" applyProtection="1">
      <alignment horizontal="center" vertical="center" wrapText="1"/>
    </xf>
    <xf numFmtId="0" fontId="21" fillId="17" borderId="6" xfId="0" applyNumberFormat="1" applyFont="1" applyFill="1" applyBorder="1" applyAlignment="1" applyProtection="1">
      <alignment horizontal="center" vertical="center" wrapText="1"/>
    </xf>
    <xf numFmtId="0" fontId="21" fillId="17" borderId="5" xfId="0" applyNumberFormat="1" applyFont="1" applyFill="1" applyBorder="1" applyAlignment="1" applyProtection="1">
      <alignment horizontal="center" vertical="center" wrapText="1"/>
    </xf>
    <xf numFmtId="0" fontId="25" fillId="14" borderId="4" xfId="1" applyFont="1" applyFill="1" applyBorder="1" applyAlignment="1">
      <alignment horizontal="center" wrapText="1"/>
    </xf>
    <xf numFmtId="0" fontId="25" fillId="14" borderId="6" xfId="1" applyFont="1" applyFill="1" applyBorder="1" applyAlignment="1">
      <alignment horizontal="center" wrapText="1"/>
    </xf>
    <xf numFmtId="0" fontId="25" fillId="4" borderId="7" xfId="1" applyFont="1" applyFill="1" applyBorder="1" applyAlignment="1">
      <alignment horizontal="center" wrapText="1"/>
    </xf>
    <xf numFmtId="0" fontId="25" fillId="4" borderId="1" xfId="1" applyFont="1" applyFill="1" applyBorder="1" applyAlignment="1">
      <alignment horizontal="center" wrapText="1"/>
    </xf>
    <xf numFmtId="0" fontId="25" fillId="9" borderId="4" xfId="1" applyFont="1" applyFill="1" applyBorder="1" applyAlignment="1">
      <alignment horizontal="center" wrapText="1"/>
    </xf>
    <xf numFmtId="0" fontId="25" fillId="9" borderId="6" xfId="1" applyFont="1" applyFill="1" applyBorder="1" applyAlignment="1">
      <alignment horizontal="center" wrapText="1"/>
    </xf>
    <xf numFmtId="0" fontId="0" fillId="0" borderId="20" xfId="0" applyBorder="1" applyAlignment="1">
      <alignment horizontal="left" vertical="top" wrapText="1"/>
    </xf>
    <xf numFmtId="0" fontId="0" fillId="0" borderId="0" xfId="0" applyAlignment="1">
      <alignment horizontal="left" vertical="top"/>
    </xf>
    <xf numFmtId="0" fontId="51" fillId="15" borderId="4" xfId="0" applyFont="1" applyFill="1" applyBorder="1" applyAlignment="1">
      <alignment horizontal="center" vertical="center" textRotation="90" wrapText="1"/>
    </xf>
    <xf numFmtId="0" fontId="51" fillId="15" borderId="1" xfId="0" applyFont="1" applyFill="1" applyBorder="1" applyAlignment="1">
      <alignment horizontal="center" vertical="center" textRotation="90" wrapText="1"/>
    </xf>
    <xf numFmtId="0" fontId="0" fillId="0" borderId="20" xfId="0" applyFill="1" applyBorder="1" applyAlignment="1">
      <alignment horizontal="left" vertical="top" wrapText="1"/>
    </xf>
    <xf numFmtId="0" fontId="0" fillId="0" borderId="0" xfId="0" applyFill="1" applyAlignment="1">
      <alignment horizontal="left" vertical="top" wrapText="1"/>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8" fillId="0" borderId="0" xfId="0" applyFont="1" applyAlignment="1">
      <alignment horizontal="center" wrapText="1"/>
    </xf>
    <xf numFmtId="0" fontId="25" fillId="11" borderId="4" xfId="0" applyFont="1" applyFill="1" applyBorder="1" applyAlignment="1">
      <alignment horizontal="center" wrapText="1"/>
    </xf>
    <xf numFmtId="0" fontId="25" fillId="11" borderId="6" xfId="0" applyFont="1" applyFill="1" applyBorder="1" applyAlignment="1">
      <alignment horizontal="center" wrapText="1"/>
    </xf>
    <xf numFmtId="0" fontId="25" fillId="11" borderId="5" xfId="0" applyFont="1" applyFill="1" applyBorder="1" applyAlignment="1">
      <alignment horizontal="center" wrapText="1"/>
    </xf>
    <xf numFmtId="0" fontId="25" fillId="11" borderId="1" xfId="0" applyFont="1" applyFill="1" applyBorder="1" applyAlignment="1">
      <alignment horizontal="center" wrapText="1"/>
    </xf>
    <xf numFmtId="0" fontId="0" fillId="0" borderId="3" xfId="0" applyBorder="1" applyAlignment="1">
      <alignment horizontal="center" vertical="top"/>
    </xf>
    <xf numFmtId="0" fontId="23" fillId="20" borderId="0" xfId="0" applyFont="1" applyFill="1" applyAlignment="1">
      <alignment horizontal="center"/>
    </xf>
  </cellXfs>
  <cellStyles count="21">
    <cellStyle name="Comma" xfId="17" builtinId="3"/>
    <cellStyle name="Currency" xfId="4" builtinId="4"/>
    <cellStyle name="Currency 2" xfId="12"/>
    <cellStyle name="Explanatory Text" xfId="19" builtinId="53"/>
    <cellStyle name="Followed Hyperlink" xfId="16" builtinId="9" customBuiltin="1"/>
    <cellStyle name="Heading 2" xfId="5" builtinId="17"/>
    <cellStyle name="Hyperlink" xfId="6" builtinId="8"/>
    <cellStyle name="Normal" xfId="0" builtinId="0"/>
    <cellStyle name="Normal 13" xfId="18"/>
    <cellStyle name="Normal 2" xfId="1"/>
    <cellStyle name="Normal 2 2" xfId="3"/>
    <cellStyle name="Normal 2 2 2" xfId="11"/>
    <cellStyle name="Normal 2 2 3" xfId="15"/>
    <cellStyle name="Normal 2 3" xfId="9"/>
    <cellStyle name="Normal 2 4" xfId="14"/>
    <cellStyle name="Normal 2 5" xfId="20"/>
    <cellStyle name="Normal 3" xfId="8"/>
    <cellStyle name="Normal 4" xfId="7"/>
    <cellStyle name="Normal 5" xfId="13"/>
    <cellStyle name="Percent" xfId="2" builtinId="5"/>
    <cellStyle name="Percent 2" xfId="10"/>
  </cellStyles>
  <dxfs count="4">
    <dxf>
      <numFmt numFmtId="2" formatCode="0.00"/>
    </dxf>
    <dxf>
      <numFmt numFmtId="2" formatCode="0.00"/>
    </dxf>
    <dxf>
      <fill>
        <patternFill>
          <bgColor rgb="FFFF0000"/>
        </patternFill>
      </fill>
    </dxf>
    <dxf>
      <border>
        <left style="thin">
          <color auto="1"/>
        </left>
        <right style="thin">
          <color auto="1"/>
        </right>
        <top style="thin">
          <color auto="1"/>
        </top>
        <bottom style="thin">
          <color auto="1"/>
        </bottom>
      </border>
    </dxf>
  </dxfs>
  <tableStyles count="6" defaultTableStyle="TableStyleMedium2" defaultPivotStyle="PivotStyleLight16">
    <tableStyle name="Slicer Style 1" pivot="0" table="0" count="1">
      <tableStyleElement type="wholeTable" dxfId="3"/>
    </tableStyle>
    <tableStyle name="Slicer Style 2" pivot="0" table="0" count="1"/>
    <tableStyle name="Slicer Style 3" pivot="0" table="0" count="1">
      <tableStyleElement type="wholeTable" dxfId="2"/>
    </tableStyle>
    <tableStyle name="Slicer Style 4" pivot="0" table="0" count="2"/>
    <tableStyle name="Slicer Style 5" pivot="0" table="0" count="1"/>
    <tableStyle name="Slicer Style 6" pivot="0" table="0" count="1"/>
  </tableStyles>
  <colors>
    <mruColors>
      <color rgb="FF99CCFF"/>
      <color rgb="FFFFE38B"/>
      <color rgb="FF6699FF"/>
      <color rgb="FF53A9FF"/>
      <color rgb="FFFF85B6"/>
      <color rgb="FFFF0000"/>
      <color rgb="FFFFD757"/>
      <color rgb="FFF73186"/>
      <color rgb="FF2592FF"/>
    </mruColors>
  </colors>
  <extLst>
    <ext xmlns:x14="http://schemas.microsoft.com/office/spreadsheetml/2009/9/main" uri="{46F421CA-312F-682f-3DD2-61675219B42D}">
      <x14:dxfs count="5">
        <dxf>
          <font>
            <color theme="0"/>
          </font>
        </dxf>
        <dxf>
          <fill>
            <patternFill>
              <bgColor theme="0" tint="-0.24994659260841701"/>
            </patternFill>
          </fill>
        </dxf>
        <dxf>
          <fill>
            <patternFill>
              <bgColor rgb="FFFF85B6"/>
            </patternFill>
          </fill>
        </dxf>
        <dxf>
          <fill>
            <patternFill>
              <bgColor rgb="FFF73186"/>
            </patternFill>
          </fill>
          <border>
            <left/>
            <right/>
            <top/>
            <bottom/>
          </border>
        </dxf>
        <dxf>
          <border diagonalUp="0" diagonalDown="0">
            <left/>
            <right/>
            <top/>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Elements>
            <x14:slicerStyleElement type="selectedItemWithData" dxfId="4"/>
          </x14:slicerStyleElements>
        </x14:slicerStyle>
        <x14:slicerStyle name="Slicer Style 3"/>
        <x14:slicerStyle name="Slicer Style 4">
          <x14:slicerStyleElements>
            <x14:slicerStyleElement type="selectedItemWithData" dxfId="3"/>
            <x14:slicerStyleElement type="selectedItemWithNoData" dxfId="2"/>
          </x14:slicerStyleElements>
        </x14:slicerStyle>
        <x14:slicerStyle name="Slicer Style 5">
          <x14:slicerStyleElements>
            <x14:slicerStyleElement type="selectedItemWithData" dxfId="1"/>
          </x14:slicerStyleElements>
        </x14:slicerStyle>
        <x14:slicerStyle name="Slicer Style 6">
          <x14:slicerStyleElements>
            <x14:slicerStyleElement type="un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5" dropStyle="combo" dx="16" fmlaLink="'Intermediate Data'!$I$18" fmlaRange="IOUList" noThreeD="1" sel="2" val="0"/>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66675</xdr:colOff>
          <xdr:row>5</xdr:row>
          <xdr:rowOff>47625</xdr:rowOff>
        </xdr:from>
        <xdr:to>
          <xdr:col>30</xdr:col>
          <xdr:colOff>247650</xdr:colOff>
          <xdr:row>6</xdr:row>
          <xdr:rowOff>104775</xdr:rowOff>
        </xdr:to>
        <xdr:sp macro="" textlink="">
          <xdr:nvSpPr>
            <xdr:cNvPr id="14338" name="Drop Down 2"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35</xdr:row>
      <xdr:rowOff>76200</xdr:rowOff>
    </xdr:from>
    <xdr:to>
      <xdr:col>6</xdr:col>
      <xdr:colOff>475295</xdr:colOff>
      <xdr:row>67</xdr:row>
      <xdr:rowOff>18409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5743575"/>
          <a:ext cx="7638095" cy="5123809"/>
        </a:xfrm>
        <a:prstGeom prst="rect">
          <a:avLst/>
        </a:prstGeom>
      </xdr:spPr>
    </xdr:pic>
    <xdr:clientData/>
  </xdr:twoCellAnchor>
  <xdr:twoCellAnchor editAs="oneCell">
    <xdr:from>
      <xdr:col>0</xdr:col>
      <xdr:colOff>0</xdr:colOff>
      <xdr:row>68</xdr:row>
      <xdr:rowOff>47625</xdr:rowOff>
    </xdr:from>
    <xdr:to>
      <xdr:col>6</xdr:col>
      <xdr:colOff>608628</xdr:colOff>
      <xdr:row>79</xdr:row>
      <xdr:rowOff>56926</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11058525"/>
          <a:ext cx="7771428" cy="1790476"/>
        </a:xfrm>
        <a:prstGeom prst="rect">
          <a:avLst/>
        </a:prstGeom>
      </xdr:spPr>
    </xdr:pic>
    <xdr:clientData/>
  </xdr:twoCellAnchor>
  <xdr:twoCellAnchor editAs="oneCell">
    <xdr:from>
      <xdr:col>0</xdr:col>
      <xdr:colOff>0</xdr:colOff>
      <xdr:row>81</xdr:row>
      <xdr:rowOff>0</xdr:rowOff>
    </xdr:from>
    <xdr:to>
      <xdr:col>6</xdr:col>
      <xdr:colOff>541962</xdr:colOff>
      <xdr:row>118</xdr:row>
      <xdr:rowOff>104013</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13115925"/>
          <a:ext cx="7704762" cy="6095238"/>
        </a:xfrm>
        <a:prstGeom prst="rect">
          <a:avLst/>
        </a:prstGeom>
      </xdr:spPr>
    </xdr:pic>
    <xdr:clientData/>
  </xdr:twoCellAnchor>
  <xdr:twoCellAnchor editAs="oneCell">
    <xdr:from>
      <xdr:col>0</xdr:col>
      <xdr:colOff>0</xdr:colOff>
      <xdr:row>150</xdr:row>
      <xdr:rowOff>0</xdr:rowOff>
    </xdr:from>
    <xdr:to>
      <xdr:col>8</xdr:col>
      <xdr:colOff>608476</xdr:colOff>
      <xdr:row>188</xdr:row>
      <xdr:rowOff>46850</xdr:rowOff>
    </xdr:to>
    <xdr:pic>
      <xdr:nvPicPr>
        <xdr:cNvPr id="5" name="Picture 4"/>
        <xdr:cNvPicPr>
          <a:picLocks noChangeAspect="1"/>
        </xdr:cNvPicPr>
      </xdr:nvPicPr>
      <xdr:blipFill>
        <a:blip xmlns:r="http://schemas.openxmlformats.org/officeDocument/2006/relationships" r:embed="rId4"/>
        <a:stretch>
          <a:fillRect/>
        </a:stretch>
      </xdr:blipFill>
      <xdr:spPr>
        <a:xfrm>
          <a:off x="0" y="21697950"/>
          <a:ext cx="8990476" cy="6200000"/>
        </a:xfrm>
        <a:prstGeom prst="rect">
          <a:avLst/>
        </a:prstGeom>
      </xdr:spPr>
    </xdr:pic>
    <xdr:clientData/>
  </xdr:twoCellAnchor>
  <xdr:twoCellAnchor editAs="oneCell">
    <xdr:from>
      <xdr:col>0</xdr:col>
      <xdr:colOff>0</xdr:colOff>
      <xdr:row>126</xdr:row>
      <xdr:rowOff>28575</xdr:rowOff>
    </xdr:from>
    <xdr:to>
      <xdr:col>8</xdr:col>
      <xdr:colOff>1076325</xdr:colOff>
      <xdr:row>145</xdr:row>
      <xdr:rowOff>87017</xdr:rowOff>
    </xdr:to>
    <xdr:pic>
      <xdr:nvPicPr>
        <xdr:cNvPr id="6" name="Picture 5"/>
        <xdr:cNvPicPr>
          <a:picLocks noChangeAspect="1"/>
        </xdr:cNvPicPr>
      </xdr:nvPicPr>
      <xdr:blipFill>
        <a:blip xmlns:r="http://schemas.openxmlformats.org/officeDocument/2006/relationships" r:embed="rId5"/>
        <a:stretch>
          <a:fillRect/>
        </a:stretch>
      </xdr:blipFill>
      <xdr:spPr>
        <a:xfrm>
          <a:off x="0" y="20459700"/>
          <a:ext cx="9458325" cy="3592217"/>
        </a:xfrm>
        <a:prstGeom prst="rect">
          <a:avLst/>
        </a:prstGeom>
      </xdr:spPr>
    </xdr:pic>
    <xdr:clientData/>
  </xdr:twoCellAnchor>
  <xdr:twoCellAnchor editAs="oneCell">
    <xdr:from>
      <xdr:col>0</xdr:col>
      <xdr:colOff>0</xdr:colOff>
      <xdr:row>192</xdr:row>
      <xdr:rowOff>0</xdr:rowOff>
    </xdr:from>
    <xdr:to>
      <xdr:col>6</xdr:col>
      <xdr:colOff>494343</xdr:colOff>
      <xdr:row>215</xdr:row>
      <xdr:rowOff>85249</xdr:rowOff>
    </xdr:to>
    <xdr:pic>
      <xdr:nvPicPr>
        <xdr:cNvPr id="7" name="Picture 6"/>
        <xdr:cNvPicPr>
          <a:picLocks noChangeAspect="1"/>
        </xdr:cNvPicPr>
      </xdr:nvPicPr>
      <xdr:blipFill>
        <a:blip xmlns:r="http://schemas.openxmlformats.org/officeDocument/2006/relationships" r:embed="rId6"/>
        <a:stretch>
          <a:fillRect/>
        </a:stretch>
      </xdr:blipFill>
      <xdr:spPr>
        <a:xfrm>
          <a:off x="0" y="31575375"/>
          <a:ext cx="7657143" cy="38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323%20PG&amp;E%20RSW%20Phase%20II\03%20Build%20and%20Populate\Advanced%20Power%20Strips\RSW%20II%20APS%20Dashboard%20-%202.4.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Dashboard Draft"/>
      <sheetName val="Additional Research Questions"/>
      <sheetName val="Notes"/>
      <sheetName val="Intermediate Data"/>
      <sheetName val="Measure Description"/>
      <sheetName val="Measure Quantitative Data"/>
      <sheetName val="Measure Level Qual Data"/>
      <sheetName val="Device Level Qual Data"/>
      <sheetName val="Program Data"/>
      <sheetName val="Measure Qualitative Data"/>
      <sheetName val="Source Info"/>
      <sheetName val="Availability"/>
      <sheetName val="Savings"/>
      <sheetName val="Program Info"/>
    </sheetNames>
    <sheetDataSet>
      <sheetData sheetId="0"/>
      <sheetData sheetId="1"/>
      <sheetData sheetId="2"/>
      <sheetData sheetId="3"/>
      <sheetData sheetId="4">
        <row r="18">
          <cell r="K18" t="str">
            <v>All IOUs</v>
          </cell>
        </row>
        <row r="19">
          <cell r="K19" t="str">
            <v>PG&amp;E</v>
          </cell>
        </row>
        <row r="20">
          <cell r="K20" t="str">
            <v>SCE</v>
          </cell>
        </row>
        <row r="21">
          <cell r="K21" t="str">
            <v>SDG&amp;E</v>
          </cell>
        </row>
      </sheetData>
      <sheetData sheetId="5"/>
      <sheetData sheetId="6"/>
      <sheetData sheetId="7"/>
      <sheetData sheetId="8"/>
      <sheetData sheetId="9"/>
      <sheetData sheetId="10"/>
      <sheetData sheetId="11"/>
      <sheetData sheetId="12"/>
      <sheetData sheetId="13"/>
      <sheetData sheetId="14"/>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RSW%20II%20APS%20Dashboard%2012.8.201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1977.479490509257" createdVersion="5" refreshedVersion="5" minRefreshableVersion="3" recordCount="107">
  <cacheSource type="worksheet">
    <worksheetSource ref="A25:H132" sheet="Availability" r:id="rId2"/>
  </cacheSource>
  <cacheFields count="8">
    <cacheField name="Store" numFmtId="0">
      <sharedItems/>
    </cacheField>
    <cacheField name="Measure" numFmtId="0">
      <sharedItems count="6">
        <s v="Master-Controlled Power Strip"/>
        <s v="Timer Power Strip"/>
        <s v="Remote Switch Power Strip"/>
        <s v="Occupancy Sensor Smart Power Strip - Motion Sensing"/>
        <s v="Occupancy Sensor Smart Power Strip-  IR Sensing"/>
        <s v="Masterless Power Strip"/>
      </sharedItems>
    </cacheField>
    <cacheField name="Brand" numFmtId="0">
      <sharedItems/>
    </cacheField>
    <cacheField name="Model" numFmtId="0">
      <sharedItems containsMixedTypes="1" containsNumber="1" containsInteger="1" minValue="4941" maxValue="49498906"/>
    </cacheField>
    <cacheField name="Price" numFmtId="167">
      <sharedItems containsSemiMixedTypes="0" containsString="0" containsNumber="1" minValue="15.32" maxValue="199.99"/>
    </cacheField>
    <cacheField name="Available Online" numFmtId="0">
      <sharedItems/>
    </cacheField>
    <cacheField name="Available In store" numFmtId="0">
      <sharedItems/>
    </cacheField>
    <cacheField name="Ship to stor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7">
  <r>
    <s v="Walmart"/>
    <x v="0"/>
    <s v="Inland"/>
    <s v="Nugiant 32002"/>
    <n v="19.98"/>
    <s v="Yes"/>
    <s v="No"/>
    <s v="Yes"/>
  </r>
  <r>
    <s v="Walmart"/>
    <x v="0"/>
    <s v="Incasolution"/>
    <s v="JKWA-3CKTAP"/>
    <n v="52.65"/>
    <s v="Yes"/>
    <s v="No"/>
    <s v="Yes"/>
  </r>
  <r>
    <s v="Walmart"/>
    <x v="0"/>
    <s v="Monster"/>
    <s v="MP JP 800G"/>
    <n v="30.44"/>
    <s v="Yes"/>
    <s v="No"/>
    <s v="Yes"/>
  </r>
  <r>
    <s v="Walmart"/>
    <x v="0"/>
    <s v="Inland"/>
    <s v="Nugiant 32001"/>
    <n v="18.52"/>
    <s v="Yes"/>
    <s v="No"/>
    <s v="Yes"/>
  </r>
  <r>
    <s v="Walmart"/>
    <x v="0"/>
    <s v="CyberPower"/>
    <s v="CSHT1208TNC2G"/>
    <n v="35.97"/>
    <s v="Yes"/>
    <s v="No"/>
    <s v="Yes"/>
  </r>
  <r>
    <s v="Walmart"/>
    <x v="0"/>
    <s v="Inland"/>
    <s v="Nugiant 31002"/>
    <n v="25.98"/>
    <s v="Yes"/>
    <s v="No"/>
    <s v="Yes"/>
  </r>
  <r>
    <s v="Walmart"/>
    <x v="0"/>
    <s v="CyberPower"/>
    <s v="7050SG"/>
    <n v="15.32"/>
    <s v="Yes"/>
    <s v="No"/>
    <s v="Yes"/>
  </r>
  <r>
    <s v="Walmart"/>
    <x v="0"/>
    <s v="CyberPower"/>
    <s v="CSP706TG"/>
    <n v="19.32"/>
    <s v="Yes"/>
    <s v="No"/>
    <s v="Yes"/>
  </r>
  <r>
    <s v="Walmart"/>
    <x v="0"/>
    <s v="CyberPower"/>
    <s v="CSHT706TCG "/>
    <n v="24.84"/>
    <s v="Yes"/>
    <s v="No"/>
    <s v="Yes"/>
  </r>
  <r>
    <s v="Walmart"/>
    <x v="0"/>
    <s v="Tripp Lite"/>
    <s v="ECO-SURGE AV86G "/>
    <n v="29.91"/>
    <s v="Yes"/>
    <s v="No"/>
    <s v="Yes"/>
  </r>
  <r>
    <s v="Walmart"/>
    <x v="0"/>
    <s v="Monster"/>
    <n v="121708"/>
    <n v="35.590000000000003"/>
    <s v="Yes"/>
    <s v="No"/>
    <s v="Yes"/>
  </r>
  <r>
    <s v="Walmart"/>
    <x v="0"/>
    <s v="Tripp Lite"/>
    <s v="ECO-SURGE AV1210SATG"/>
    <n v="59.83"/>
    <s v="Yes"/>
    <s v="No"/>
    <s v="Yes"/>
  </r>
  <r>
    <s v="Walmart"/>
    <x v="1"/>
    <s v="Tripp Lite"/>
    <s v="TLP74TG"/>
    <n v="28.45"/>
    <s v="Yes"/>
    <s v="No"/>
    <s v="Yes"/>
  </r>
  <r>
    <s v="Walmart"/>
    <x v="0"/>
    <s v="NuGiant"/>
    <s v="NSS07"/>
    <n v="27.07"/>
    <s v="Yes"/>
    <s v="No"/>
    <s v="Yes"/>
  </r>
  <r>
    <s v="Walmart"/>
    <x v="0"/>
    <s v="NuGiant"/>
    <n v="34005"/>
    <n v="28.67"/>
    <s v="Yes"/>
    <s v="No"/>
    <s v="Yes"/>
  </r>
  <r>
    <s v="Walmart"/>
    <x v="0"/>
    <s v="Energizer"/>
    <s v="ENG-SRG007"/>
    <n v="36.83"/>
    <s v="Yes"/>
    <s v="No"/>
    <s v="Yes"/>
  </r>
  <r>
    <s v="Walmart"/>
    <x v="0"/>
    <s v="Monster"/>
    <s v="775G"/>
    <n v="30.2"/>
    <s v="Yes"/>
    <s v="No"/>
    <s v="No"/>
  </r>
  <r>
    <s v="Walmart"/>
    <x v="0"/>
    <s v="APC"/>
    <s v="P8GT"/>
    <n v="24.99"/>
    <s v="Yes"/>
    <s v="No"/>
    <s v="Yes"/>
  </r>
  <r>
    <s v="Amazon.com"/>
    <x v="0"/>
    <s v="Smart Strip"/>
    <s v="LCG5"/>
    <n v="37.950000000000003"/>
    <s v="Yes"/>
    <s v="N/A"/>
    <s v="N/A"/>
  </r>
  <r>
    <s v="Amazon.com"/>
    <x v="0"/>
    <s v="Smart Strip"/>
    <n v="4941"/>
    <n v="30.25"/>
    <s v="No"/>
    <s v="N/A"/>
    <s v="N/A"/>
  </r>
  <r>
    <s v="Amazon.com"/>
    <x v="2"/>
    <s v="Aeon Labs"/>
    <s v="DSC11-ZWUS"/>
    <n v="89.95"/>
    <s v="Yes"/>
    <s v="N/A"/>
    <s v="N/A"/>
  </r>
  <r>
    <s v="Amazon.com"/>
    <x v="0"/>
    <s v="GreenSurge"/>
    <n v="36073"/>
    <n v="39.99"/>
    <s v="Yes"/>
    <s v="N/A"/>
    <s v="N/A"/>
  </r>
  <r>
    <s v="Amazon.com"/>
    <x v="2"/>
    <s v="Belkin"/>
    <s v="F7C01110q"/>
    <n v="51.36"/>
    <s v="Yes"/>
    <s v="N/A"/>
    <s v="N/A"/>
  </r>
  <r>
    <s v="Amazon.com"/>
    <x v="2"/>
    <s v="BITS Limited"/>
    <s v="LUG7"/>
    <n v="32.21"/>
    <s v="Yes"/>
    <s v="N/A"/>
    <s v="N/A"/>
  </r>
  <r>
    <s v="Amazon.com"/>
    <x v="2"/>
    <s v="LockState"/>
    <s v="LS-P100"/>
    <n v="92.74"/>
    <s v="Yes"/>
    <s v="N/A"/>
    <s v="N/A"/>
  </r>
  <r>
    <s v="Amazon.com"/>
    <x v="0"/>
    <s v="Smart Strip"/>
    <n v="49498906"/>
    <n v="34.409999999999997"/>
    <s v="Yes"/>
    <s v="N/A"/>
    <s v="N/A"/>
  </r>
  <r>
    <s v="Amazon.com"/>
    <x v="0"/>
    <s v="Coleman Cable"/>
    <n v="49498906"/>
    <n v="21.65"/>
    <s v="Yes"/>
    <s v="N/A"/>
    <s v="N/A"/>
  </r>
  <r>
    <s v="Amazon.com"/>
    <x v="3"/>
    <s v="LockState"/>
    <s v="LS-P100M"/>
    <n v="104.44"/>
    <s v="Yes"/>
    <s v="N/A"/>
    <s v="N/A"/>
  </r>
  <r>
    <s v="Amazon.com"/>
    <x v="4"/>
    <s v="Tricklestar"/>
    <s v="188LV-US-7XX"/>
    <n v="73.94"/>
    <s v="No"/>
    <s v="N/A"/>
    <s v="N/A"/>
  </r>
  <r>
    <s v="Amazon.com"/>
    <x v="3"/>
    <s v="Tricklestar"/>
    <s v="TS-MSPS"/>
    <n v="49.79"/>
    <s v="Yes"/>
    <s v="N/A"/>
    <s v="N/A"/>
  </r>
  <r>
    <s v="Amazon.com"/>
    <x v="0"/>
    <s v="Tricklestar"/>
    <s v="TS-12OTS"/>
    <n v="78.44"/>
    <s v="Yes"/>
    <s v="N/A"/>
    <s v="N/A"/>
  </r>
  <r>
    <s v="Amazon.com"/>
    <x v="0"/>
    <s v="Tricklestar"/>
    <s v="176SS-US-4XX"/>
    <n v="24.95"/>
    <s v="No"/>
    <s v="N/A"/>
    <s v="N/A"/>
  </r>
  <r>
    <s v="Amazon.com"/>
    <x v="0"/>
    <s v="Tricklestar"/>
    <s v="185SS-US-7XX"/>
    <n v="19.95"/>
    <s v="No"/>
    <s v="N/A"/>
    <s v="N/A"/>
  </r>
  <r>
    <s v="Amazon.com"/>
    <x v="0"/>
    <s v="Smart Strip"/>
    <s v="LCG3"/>
    <n v="39.89"/>
    <s v="No"/>
    <s v="N/A"/>
    <s v="N/A"/>
  </r>
  <r>
    <s v="Amazon.com"/>
    <x v="5"/>
    <s v="Tripp Lite"/>
    <s v="TLP76MSG"/>
    <n v="23.81"/>
    <s v="Yes"/>
    <s v="N/A"/>
    <s v="N/A"/>
  </r>
  <r>
    <s v="Amazon.com"/>
    <x v="5"/>
    <s v="Tricklestar"/>
    <s v="180SS-US-7XX"/>
    <n v="36.49"/>
    <s v="Yes"/>
    <s v="N/A"/>
    <s v="N/A"/>
  </r>
  <r>
    <s v="Amazon.com"/>
    <x v="0"/>
    <s v="Monster"/>
    <s v="775G"/>
    <n v="20.99"/>
    <s v="Yes"/>
    <s v="N/A"/>
    <s v="N/A"/>
  </r>
  <r>
    <s v="Amazon.com"/>
    <x v="0"/>
    <s v="Tricklestar"/>
    <s v="181SS-US-7XX"/>
    <n v="29.95"/>
    <s v="Yes"/>
    <s v="N/A"/>
    <s v="N/A"/>
  </r>
  <r>
    <s v="Amazon.com"/>
    <x v="0"/>
    <s v="Tricklestar"/>
    <s v="181SS-US-12CT"/>
    <n v="41.03"/>
    <s v="Yes"/>
    <s v="N/A"/>
    <s v="N/A"/>
  </r>
  <r>
    <s v="Amazon.com"/>
    <x v="0"/>
    <s v="HP"/>
    <s v="HPM MDP 800G ES"/>
    <n v="29.99"/>
    <s v="Yes"/>
    <s v="N/A"/>
    <s v="N/A"/>
  </r>
  <r>
    <s v="Amazon.com"/>
    <x v="0"/>
    <s v="Monster"/>
    <s v="DL MDP 650G"/>
    <n v="15.99"/>
    <s v="Yes"/>
    <s v="N/A"/>
    <s v="N/A"/>
  </r>
  <r>
    <s v="Amazon.com"/>
    <x v="0"/>
    <s v="Monster"/>
    <s v="MP HT 800G"/>
    <n v="64.099999999999994"/>
    <s v="Yes"/>
    <s v="N/A"/>
    <s v="N/A"/>
  </r>
  <r>
    <s v="Amazon.com"/>
    <x v="0"/>
    <s v="Monster"/>
    <s v="MPHDP850G"/>
    <n v="79.53"/>
    <s v="Yes"/>
    <s v="N/A"/>
    <s v="N/A"/>
  </r>
  <r>
    <s v="Amazon.com"/>
    <x v="0"/>
    <s v="Monster"/>
    <s v="MP HDP 950G+ "/>
    <n v="79.989999999999995"/>
    <s v="Yes"/>
    <s v="N/A"/>
    <s v="N/A"/>
  </r>
  <r>
    <s v="Amazon.com"/>
    <x v="3"/>
    <s v="Tricklestar"/>
    <s v="183SS-US-8XX"/>
    <n v="36.83"/>
    <s v="Yes"/>
    <s v="N/A"/>
    <s v="N/A"/>
  </r>
  <r>
    <s v="Amazon.com"/>
    <x v="0"/>
    <s v="Tricklestar"/>
    <s v="180SS-US-7CX"/>
    <n v="37.979999999999997"/>
    <s v="Yes"/>
    <s v="N/A"/>
    <s v="N/A"/>
  </r>
  <r>
    <s v="Amazon.com"/>
    <x v="0"/>
    <s v="Tricklestar"/>
    <s v="180SS-US-6XT"/>
    <n v="48.75"/>
    <s v="No"/>
    <s v="N/A"/>
    <s v="N/A"/>
  </r>
  <r>
    <s v="Amazon.com"/>
    <x v="3"/>
    <s v="Watt Stopper"/>
    <s v="IDP-3050"/>
    <n v="79.59"/>
    <s v="Yes"/>
    <s v="N/A"/>
    <s v="N/A"/>
  </r>
  <r>
    <s v="Amazon.com"/>
    <x v="4"/>
    <s v="Embertec"/>
    <s v="EPUSAV-ET-01"/>
    <n v="60"/>
    <s v="Yes"/>
    <s v="N/A"/>
    <s v="N/A"/>
  </r>
  <r>
    <s v="Amazon.com"/>
    <x v="1"/>
    <s v="APC"/>
    <s v="P6GC"/>
    <n v="19.36"/>
    <s v="Yes"/>
    <s v="N/A"/>
    <s v="N/A"/>
  </r>
  <r>
    <s v="Amazon.com"/>
    <x v="1"/>
    <s v="Westek"/>
    <s v="TM08DHB"/>
    <n v="15.98"/>
    <s v="Yes"/>
    <s v="N/A"/>
    <s v="N/A"/>
  </r>
  <r>
    <s v="Amazon.com"/>
    <x v="1"/>
    <s v="Zilla "/>
    <n v="11893"/>
    <n v="25.77"/>
    <s v="Yes"/>
    <s v="N/A"/>
    <s v="N/A"/>
  </r>
  <r>
    <s v="Amazon.com"/>
    <x v="1"/>
    <s v="Hydrofarm"/>
    <s v="TMSP8"/>
    <n v="22.94"/>
    <s v="Yes"/>
    <s v="N/A"/>
    <s v="N/A"/>
  </r>
  <r>
    <s v="Amazon.com"/>
    <x v="1"/>
    <s v="Titan Controls"/>
    <n v="734150"/>
    <n v="25.84"/>
    <s v="Yes"/>
    <s v="N/A"/>
    <s v="N/A"/>
  </r>
  <r>
    <s v="Amazon.com"/>
    <x v="1"/>
    <s v="Gro"/>
    <s v="GRO1"/>
    <n v="32.950000000000003"/>
    <s v="Yes"/>
    <s v="N/A"/>
    <s v="N/A"/>
  </r>
  <r>
    <s v="Amazon.com"/>
    <x v="1"/>
    <s v="APC"/>
    <s v="P4GC"/>
    <n v="16.18"/>
    <s v="Yes"/>
    <s v="N/A"/>
    <s v="N/A"/>
  </r>
  <r>
    <s v="Amazon.com"/>
    <x v="1"/>
    <s v="Belkin"/>
    <s v="CNS08-T-06"/>
    <n v="27.86"/>
    <s v="Yes"/>
    <s v="N/A"/>
    <s v="N/A"/>
  </r>
  <r>
    <s v="Amazon.com"/>
    <x v="1"/>
    <s v="Monoprice"/>
    <n v="107998"/>
    <n v="30.07"/>
    <s v="Yes"/>
    <s v="N/A"/>
    <s v="N/A"/>
  </r>
  <r>
    <s v="Amazon.com"/>
    <x v="1"/>
    <s v="Zilla "/>
    <n v="11573"/>
    <n v="24.65"/>
    <s v="Yes"/>
    <s v="N/A"/>
    <s v="N/A"/>
  </r>
  <r>
    <s v="Amazon.com"/>
    <x v="1"/>
    <s v="Westek"/>
    <s v="TE08WHB"/>
    <n v="21.05"/>
    <s v="Yes"/>
    <s v="N/A"/>
    <s v="N/A"/>
  </r>
  <r>
    <s v="Amazon.com"/>
    <x v="1"/>
    <s v="Zilla "/>
    <n v="11732"/>
    <n v="40.130000000000003"/>
    <s v="Yes"/>
    <s v="N/A"/>
    <s v="N/A"/>
  </r>
  <r>
    <s v="Amazon.com"/>
    <x v="1"/>
    <s v="GE"/>
    <n v="6694"/>
    <n v="20.25"/>
    <s v="Yes"/>
    <s v="N/A"/>
    <s v="N/A"/>
  </r>
  <r>
    <s v="Amazon.com"/>
    <x v="1"/>
    <s v="Generic"/>
    <n v="214367"/>
    <n v="17.989999999999998"/>
    <s v="Yes"/>
    <s v="N/A"/>
    <s v="N/A"/>
  </r>
  <r>
    <s v="Amazon.com"/>
    <x v="1"/>
    <s v="Tripp Lite"/>
    <s v="TLP74TG"/>
    <n v="33.99"/>
    <s v="Yes"/>
    <s v="N/A"/>
    <s v="N/A"/>
  </r>
  <r>
    <s v="Amazon.com"/>
    <x v="1"/>
    <s v="Tripp Lite"/>
    <s v="TLP8TUSBG"/>
    <n v="46.99"/>
    <s v="Yes"/>
    <s v="N/A"/>
    <s v="N/A"/>
  </r>
  <r>
    <s v="Amazon.com"/>
    <x v="1"/>
    <s v="Prime Wire &amp; Cable"/>
    <s v="PBTN0009"/>
    <n v="20.350000000000001"/>
    <s v="Yes"/>
    <s v="N/A"/>
    <s v="N/A"/>
  </r>
  <r>
    <s v="Amazon.com"/>
    <x v="1"/>
    <s v="Westek"/>
    <s v="Unknown"/>
    <n v="22"/>
    <s v="No"/>
    <s v="N/A"/>
    <s v="N/A"/>
  </r>
  <r>
    <s v="Amazon.com"/>
    <x v="1"/>
    <s v="Woods"/>
    <n v="22575"/>
    <n v="20.18"/>
    <s v="Yes"/>
    <s v="N/A"/>
    <s v="N/A"/>
  </r>
  <r>
    <s v="Amazon.com"/>
    <x v="1"/>
    <s v="Ace"/>
    <s v="SP-SJT43-0"/>
    <n v="21.39"/>
    <s v="Yes"/>
    <s v="N/A"/>
    <s v="N/A"/>
  </r>
  <r>
    <s v="Amazon.com"/>
    <x v="1"/>
    <s v="Woods"/>
    <n v="5522575"/>
    <n v="30.35"/>
    <s v="Yes"/>
    <s v="N/A"/>
    <s v="N/A"/>
  </r>
  <r>
    <s v="Staples"/>
    <x v="0"/>
    <s v="Staples"/>
    <s v="EcoEasy 4350 "/>
    <n v="60.49"/>
    <s v="Yes"/>
    <s v="Yes"/>
    <s v="N/A"/>
  </r>
  <r>
    <s v="Staples"/>
    <x v="0"/>
    <s v="Staples"/>
    <s v="EcoEasy 4210"/>
    <n v="41.39"/>
    <s v="Yes"/>
    <s v="Yes"/>
    <s v="N/A"/>
  </r>
  <r>
    <s v="DELL"/>
    <x v="0"/>
    <s v="TrippLite"/>
    <s v="TLP1210SATG"/>
    <n v="62.99"/>
    <s v="Yes"/>
    <s v="N/A"/>
    <s v="N/A"/>
  </r>
  <r>
    <s v="DELL"/>
    <x v="0"/>
    <s v="Belkin"/>
    <s v="BM106000-06-E"/>
    <n v="24.99"/>
    <s v="Yes"/>
    <s v="N/A"/>
    <s v="N/A"/>
  </r>
  <r>
    <s v="DELL"/>
    <x v="0"/>
    <s v="TrippLite"/>
    <s v="TLP808NETG"/>
    <n v="42.99"/>
    <s v="Yes"/>
    <s v="N/A"/>
    <s v="N/A"/>
  </r>
  <r>
    <s v="Apple"/>
    <x v="2"/>
    <s v="Belkin"/>
    <s v="F7C01008q"/>
    <n v="39.950000000000003"/>
    <s v="Yes"/>
    <s v="N/A"/>
    <s v="N/A"/>
  </r>
  <r>
    <s v="Best Buy"/>
    <x v="0"/>
    <s v="Monster"/>
    <s v="121709-00"/>
    <n v="72.989999999999995"/>
    <s v="Yes"/>
    <s v="Yes"/>
    <s v="N/A"/>
  </r>
  <r>
    <s v="Best Buy"/>
    <x v="0"/>
    <s v="Monster"/>
    <s v="121618-00"/>
    <n v="99.99"/>
    <s v="Yes"/>
    <s v="Yes"/>
    <s v="N/A"/>
  </r>
  <r>
    <s v="Best Buy"/>
    <x v="0"/>
    <s v="Monster"/>
    <s v="121766-00"/>
    <n v="199.99"/>
    <s v="Yes"/>
    <s v="Yes"/>
    <s v="N/A"/>
  </r>
  <r>
    <s v="Best Buy"/>
    <x v="0"/>
    <s v="Monster"/>
    <s v="MP HDP 900G"/>
    <n v="103.99"/>
    <s v="Yes"/>
    <s v="No"/>
    <s v="Yes"/>
  </r>
  <r>
    <s v="Best Buy"/>
    <x v="0"/>
    <s v="Monster"/>
    <s v="121801-00"/>
    <n v="49.99"/>
    <s v="Yes"/>
    <s v="No"/>
    <s v="Yes"/>
  </r>
  <r>
    <s v="Best Buy"/>
    <x v="0"/>
    <s v="Belkin"/>
    <s v="Smart AV"/>
    <n v="19.989999999999998"/>
    <s v="No"/>
    <s v="No"/>
    <s v="Yes"/>
  </r>
  <r>
    <s v="CDW"/>
    <x v="1"/>
    <s v="Belkin"/>
    <s v="CNS08-T-06"/>
    <n v="31.99"/>
    <s v="Yes"/>
    <s v="N/A"/>
    <s v="N/A"/>
  </r>
  <r>
    <s v="CDW"/>
    <x v="2"/>
    <s v="Belkin"/>
    <s v="F7C01008Q"/>
    <n v="43.99"/>
    <s v="Yes"/>
    <s v="N/A"/>
    <s v="N/A"/>
  </r>
  <r>
    <s v="CDW"/>
    <x v="0"/>
    <s v="Belkin"/>
    <s v="BM106000-06-E"/>
    <n v="22.99"/>
    <s v="Yes"/>
    <s v="N/A"/>
    <s v="N/A"/>
  </r>
  <r>
    <s v="CDW"/>
    <x v="0"/>
    <s v="Tripp Lite"/>
    <s v="TLP1210SATG"/>
    <n v="73.989999999999995"/>
    <s v="Yas"/>
    <s v="N/A"/>
    <s v="N/A"/>
  </r>
  <r>
    <s v="CDW"/>
    <x v="0"/>
    <s v="APC"/>
    <s v="P11GTV"/>
    <n v="44.99"/>
    <s v="Yas"/>
    <s v="N/A"/>
    <s v="N/A"/>
  </r>
  <r>
    <s v="CDW"/>
    <x v="1"/>
    <s v="APC"/>
    <s v="P4GC"/>
    <n v="16.989999999999998"/>
    <s v="Yes"/>
    <s v="N/A"/>
    <s v="N/A"/>
  </r>
  <r>
    <s v="CDW"/>
    <x v="0"/>
    <s v="Tripp Lite"/>
    <s v="AV86G"/>
    <n v="37.99"/>
    <s v="Yes"/>
    <s v="N/A"/>
    <s v="N/A"/>
  </r>
  <r>
    <s v="CDW"/>
    <x v="0"/>
    <s v="Tripp Lite"/>
    <s v="AV1210SATG"/>
    <n v="72.989999999999995"/>
    <s v="Yes"/>
    <s v="N/A"/>
    <s v="N/A"/>
  </r>
  <r>
    <s v="CDW"/>
    <x v="0"/>
    <s v="Belkin"/>
    <s v="F7C01110"/>
    <n v="54.99"/>
    <s v="Yes"/>
    <s v="N/A"/>
    <s v="N/A"/>
  </r>
  <r>
    <s v="CDW"/>
    <x v="1"/>
    <s v="Tripp Lite"/>
    <s v="TLP74TG"/>
    <n v="35.99"/>
    <s v="Yes"/>
    <s v="N/A"/>
    <s v="N/A"/>
  </r>
  <r>
    <s v="CDW"/>
    <x v="0"/>
    <s v="Tripp Lite"/>
    <s v="TLP808NETG"/>
    <n v="54.99"/>
    <s v="Yes"/>
    <s v="N/A"/>
    <s v="N/A"/>
  </r>
  <r>
    <s v="CDW"/>
    <x v="2"/>
    <s v="Tripp Lite"/>
    <s v="TLP66RCG"/>
    <n v="35.99"/>
    <s v="Yes"/>
    <s v="N/A"/>
    <s v="N/A"/>
  </r>
  <r>
    <s v="CDW"/>
    <x v="1"/>
    <s v="Tripp Lite"/>
    <s v="TLP78TUSBG"/>
    <n v="46.99"/>
    <s v="Yes"/>
    <s v="N/A"/>
    <s v="N/A"/>
  </r>
  <r>
    <s v="CDW"/>
    <x v="0"/>
    <s v="CyberPower"/>
    <s v="7050SG"/>
    <n v="17.989999999999998"/>
    <s v="Yes"/>
    <s v="N/A"/>
    <s v="N/A"/>
  </r>
  <r>
    <s v="Home Depot"/>
    <x v="2"/>
    <s v="Belkin"/>
    <s v="BG108001-04"/>
    <n v="42.97"/>
    <s v="Yes"/>
    <s v="Yes"/>
    <s v="N/A"/>
  </r>
  <r>
    <s v="Home Depot"/>
    <x v="5"/>
    <s v="Tripp Lite"/>
    <s v="TLP76MSG"/>
    <n v="28.99"/>
    <s v="Yes"/>
    <s v="No"/>
    <s v="Yes"/>
  </r>
  <r>
    <s v="Home Depot"/>
    <x v="2"/>
    <s v="Side Socket"/>
    <s v="SI211106"/>
    <n v="19.97"/>
    <s v="Yes"/>
    <s v="No"/>
    <s v="Yes"/>
  </r>
  <r>
    <s v="Home Depot"/>
    <x v="1"/>
    <s v="APC"/>
    <s v="P4GC"/>
    <n v="18.989999999999998"/>
    <s v="Yes"/>
    <s v="No"/>
    <s v="Yes"/>
  </r>
  <r>
    <s v="Home Depot"/>
    <x v="0"/>
    <s v="APC"/>
    <s v="P11GTV"/>
    <n v="49.99"/>
    <s v="Yes"/>
    <s v="No"/>
    <s v="Yes"/>
  </r>
  <r>
    <s v="Home Depot"/>
    <x v="0"/>
    <s v="360 Electrical"/>
    <n v="36071"/>
    <n v="29.98"/>
    <s v="Yes"/>
    <s v="No"/>
    <s v="Yes"/>
  </r>
  <r>
    <s v="Home Depot"/>
    <x v="0"/>
    <s v="360 Electrical"/>
    <n v="36073"/>
    <n v="42.96"/>
    <s v="Yes"/>
    <s v="No"/>
    <s v="Yes"/>
  </r>
  <r>
    <s v="Home Depot"/>
    <x v="0"/>
    <s v="360 Electrical"/>
    <n v="36070"/>
    <n v="21.47"/>
    <s v="Yes"/>
    <s v="No"/>
    <s v="Yes"/>
  </r>
  <r>
    <s v="Lowe's"/>
    <x v="0"/>
    <s v="Utilitech"/>
    <s v="UTES5006"/>
    <n v="22.97"/>
    <s v="Yes"/>
    <s v="Yes"/>
    <s v="N/A"/>
  </r>
  <r>
    <s v="Lowe's"/>
    <x v="0"/>
    <s v="Utilitech"/>
    <s v="UTPBRCS6"/>
    <n v="15.97"/>
    <s v="Yes"/>
    <s v="No"/>
    <s v="Yes"/>
  </r>
  <r>
    <s v="Lowe's"/>
    <x v="0"/>
    <s v="Utilitech"/>
    <s v="UTPBRCS4"/>
    <n v="15.97"/>
    <s v="Yes"/>
    <s v="No"/>
    <s v="Y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J25:K32" firstHeaderRow="1" firstDataRow="1" firstDataCol="1"/>
  <pivotFields count="8">
    <pivotField showAll="0"/>
    <pivotField axis="axisRow" showAll="0">
      <items count="7">
        <item x="0"/>
        <item x="5"/>
        <item x="4"/>
        <item x="3"/>
        <item x="2"/>
        <item x="1"/>
        <item t="default"/>
      </items>
    </pivotField>
    <pivotField showAll="0"/>
    <pivotField showAll="0"/>
    <pivotField dataField="1" numFmtId="167" showAll="0"/>
    <pivotField showAll="0"/>
    <pivotField showAll="0"/>
    <pivotField showAll="0"/>
  </pivotFields>
  <rowFields count="1">
    <field x="1"/>
  </rowFields>
  <rowItems count="7">
    <i>
      <x/>
    </i>
    <i>
      <x v="1"/>
    </i>
    <i>
      <x v="2"/>
    </i>
    <i>
      <x v="3"/>
    </i>
    <i>
      <x v="4"/>
    </i>
    <i>
      <x v="5"/>
    </i>
    <i t="grand">
      <x/>
    </i>
  </rowItems>
  <colItems count="1">
    <i/>
  </colItems>
  <dataFields count="1">
    <dataField name="Average of Price" fld="4" subtotal="average" baseField="1" baseItem="0"/>
  </dataFields>
  <formats count="2">
    <format dxfId="1">
      <pivotArea collapsedLevelsAreSubtotals="1" fieldPosition="0">
        <references count="1">
          <reference field="1" count="0"/>
        </references>
      </pivotArea>
    </format>
    <format dxfId="0">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hyperlink" Target="http://apps1.eere.energy.gov/buildings/publications/pdfs/building_america/advanced_power_strips.pdf" TargetMode="External"/><Relationship Id="rId13" Type="http://schemas.openxmlformats.org/officeDocument/2006/relationships/hyperlink" Target="http://www.neep.org/sites/default/files/resources/Report_NEEP-APS-Deemed-Savings-Report-4-30-12.pdf" TargetMode="External"/><Relationship Id="rId18" Type="http://schemas.openxmlformats.org/officeDocument/2006/relationships/hyperlink" Target="http://www.cpuc.ca.gov/PUC/energy/Energy+Efficiency/Energy+Efficiency+Goals+and+Potential+Studies.htm" TargetMode="External"/><Relationship Id="rId3" Type="http://schemas.openxmlformats.org/officeDocument/2006/relationships/hyperlink" Target="http://www.calmac.org/publications/bce_final.pdf" TargetMode="External"/><Relationship Id="rId21" Type="http://schemas.openxmlformats.org/officeDocument/2006/relationships/vmlDrawing" Target="../drawings/vmlDrawing2.vml"/><Relationship Id="rId7" Type="http://schemas.openxmlformats.org/officeDocument/2006/relationships/hyperlink" Target="http://www.nyserda.ny.gov/-/media/Files/EERP/Residential/Energy-Efficient-and-ENERGY-STAR-Products/Power-Management-Research-Report.pdf" TargetMode="External"/><Relationship Id="rId12" Type="http://schemas.openxmlformats.org/officeDocument/2006/relationships/hyperlink" Target="http://ma-eeac.org/wordpress/wp-content/uploads/Massachesetts-Residentail-Retail-Products_Consumer-Electronics-Saturation.pdf" TargetMode="External"/><Relationship Id="rId17" Type="http://schemas.openxmlformats.org/officeDocument/2006/relationships/hyperlink" Target="http://www.efi.org/docs/studies/calplug_tier2.pdf" TargetMode="External"/><Relationship Id="rId2" Type="http://schemas.openxmlformats.org/officeDocument/2006/relationships/hyperlink" Target="http://aceee.org/files/pdf/conferences/eer/2011/BS3E_Malik.Rasmussen.pdf" TargetMode="External"/><Relationship Id="rId16" Type="http://schemas.openxmlformats.org/officeDocument/2006/relationships/hyperlink" Target="http://www.energyfederation.org/consumer/default.php" TargetMode="External"/><Relationship Id="rId20" Type="http://schemas.openxmlformats.org/officeDocument/2006/relationships/printerSettings" Target="../printerSettings/printerSettings7.bin"/><Relationship Id="rId1" Type="http://schemas.openxmlformats.org/officeDocument/2006/relationships/hyperlink" Target="http://aceee.org/files/proceedings/2014/data/papers/9-397.pdf" TargetMode="External"/><Relationship Id="rId6" Type="http://schemas.openxmlformats.org/officeDocument/2006/relationships/hyperlink" Target="http://50.63.66.116/Assets/uploads/files/market-strategies/BCE/APSCommonTerminology.pdf" TargetMode="External"/><Relationship Id="rId11" Type="http://schemas.openxmlformats.org/officeDocument/2006/relationships/hyperlink" Target="http://www.efficientproducts.org/reports/smartplugstrip/Ecos-Smart-Plug-Strips-DRAFT-Jul2009-v2x.pdf" TargetMode="External"/><Relationship Id="rId5" Type="http://schemas.openxmlformats.org/officeDocument/2006/relationships/hyperlink" Target="http://www.neep.org/sites/default/files/resources/Report_APSTestingProtocolFINAL.pdf" TargetMode="External"/><Relationship Id="rId15" Type="http://schemas.openxmlformats.org/officeDocument/2006/relationships/hyperlink" Target="http://aceee.org/files/proceedings/2014/data/papers/9-862.pdf" TargetMode="External"/><Relationship Id="rId10" Type="http://schemas.openxmlformats.org/officeDocument/2006/relationships/hyperlink" Target="http://cse.fraunhofer.org/Portals/55819/docs/hem-products-practices-CEEindustry-partners.pdf" TargetMode="External"/><Relationship Id="rId19" Type="http://schemas.openxmlformats.org/officeDocument/2006/relationships/hyperlink" Target="http://www.efi.org/docs/studies/svp_tier2_report.pdf" TargetMode="External"/><Relationship Id="rId4" Type="http://schemas.openxmlformats.org/officeDocument/2006/relationships/hyperlink" Target="http://library.cee1.org/sites/default/files/library/10819/CEE_ConsumerElectronics_ProgramSummary_Aug2013.xlsx" TargetMode="External"/><Relationship Id="rId9" Type="http://schemas.openxmlformats.org/officeDocument/2006/relationships/hyperlink" Target="http://rtf.nwcouncil.org/measures/res/ResAdvancedPowerStrips_v1_5.xlsm" TargetMode="External"/><Relationship Id="rId14" Type="http://schemas.openxmlformats.org/officeDocument/2006/relationships/hyperlink" Target="http://50.63.66.116/Assets/uploads/files/market-strategies/Powerstrip%20BB%2004192012.pdf" TargetMode="External"/><Relationship Id="rId22"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efficientproducts.org/reports/smartplugstrip/Ecos-Smart-Plug-Strips-DRAFT-Jul2009-v2x.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Q44"/>
  <sheetViews>
    <sheetView showGridLines="0" tabSelected="1" zoomScaleNormal="100" workbookViewId="0">
      <pane ySplit="2" topLeftCell="A3" activePane="bottomLeft" state="frozen"/>
      <selection pane="bottomLeft" activeCell="A4" sqref="A4"/>
    </sheetView>
  </sheetViews>
  <sheetFormatPr defaultRowHeight="12.75" x14ac:dyDescent="0.2"/>
  <cols>
    <col min="1" max="1" width="5.140625" style="9" customWidth="1"/>
    <col min="2" max="2" width="3.7109375" customWidth="1"/>
    <col min="3" max="4" width="5.7109375" customWidth="1"/>
    <col min="5" max="5" width="6.42578125" customWidth="1"/>
    <col min="6" max="6" width="5.7109375" customWidth="1"/>
    <col min="7" max="7" width="7.7109375" customWidth="1"/>
    <col min="8" max="17" width="5.7109375" customWidth="1"/>
    <col min="18" max="19" width="5.7109375" style="9" customWidth="1"/>
    <col min="20" max="23" width="5.7109375" customWidth="1"/>
    <col min="24" max="24" width="5.7109375" style="9" customWidth="1"/>
    <col min="25" max="32" width="5.7109375" customWidth="1"/>
    <col min="33" max="33" width="5.85546875" customWidth="1"/>
    <col min="34" max="34" width="3" customWidth="1"/>
    <col min="35" max="38" width="4.28515625" customWidth="1"/>
    <col min="39" max="39" width="4.42578125" customWidth="1"/>
    <col min="40" max="40" width="4.28515625" customWidth="1"/>
    <col min="41" max="41" width="5" customWidth="1"/>
    <col min="42" max="43" width="4.5703125" customWidth="1"/>
  </cols>
  <sheetData>
    <row r="1" spans="1:43" s="146" customFormat="1" ht="12.75" customHeight="1" x14ac:dyDescent="0.4">
      <c r="A1" s="308" t="s">
        <v>485</v>
      </c>
      <c r="B1" s="308"/>
      <c r="C1" s="308"/>
      <c r="D1" s="308"/>
      <c r="E1" s="308"/>
      <c r="F1" s="308"/>
      <c r="G1" s="308"/>
      <c r="H1" s="308"/>
      <c r="I1" s="308"/>
      <c r="J1" s="308"/>
      <c r="K1" s="308"/>
      <c r="L1" s="308"/>
      <c r="M1" s="308"/>
      <c r="N1" s="308"/>
      <c r="O1" s="308"/>
      <c r="P1" s="308"/>
      <c r="Q1" s="308"/>
      <c r="R1" s="147"/>
      <c r="S1" s="147"/>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row>
    <row r="2" spans="1:43" s="146" customFormat="1" ht="12.75" customHeight="1" thickBot="1" x14ac:dyDescent="0.45">
      <c r="A2" s="308"/>
      <c r="B2" s="308"/>
      <c r="C2" s="308"/>
      <c r="D2" s="308"/>
      <c r="E2" s="308"/>
      <c r="F2" s="308"/>
      <c r="G2" s="308"/>
      <c r="H2" s="308"/>
      <c r="I2" s="308"/>
      <c r="J2" s="308"/>
      <c r="K2" s="308"/>
      <c r="L2" s="308"/>
      <c r="M2" s="308"/>
      <c r="N2" s="308"/>
      <c r="O2" s="308"/>
      <c r="P2" s="308"/>
      <c r="Q2" s="308"/>
      <c r="R2" s="116" t="s">
        <v>706</v>
      </c>
      <c r="S2" s="115"/>
      <c r="T2" s="148"/>
      <c r="U2" s="148"/>
      <c r="V2" s="148"/>
      <c r="W2" s="148"/>
      <c r="X2" s="148"/>
      <c r="Y2" s="148"/>
      <c r="Z2" s="148"/>
      <c r="AA2" s="148"/>
      <c r="AB2" s="149" t="s">
        <v>410</v>
      </c>
      <c r="AC2" s="150"/>
      <c r="AD2" s="151" t="s">
        <v>409</v>
      </c>
      <c r="AE2" s="114" t="s">
        <v>411</v>
      </c>
      <c r="AF2" s="114"/>
      <c r="AG2" s="114"/>
      <c r="AH2" s="148"/>
      <c r="AI2" s="148"/>
      <c r="AJ2" s="148"/>
      <c r="AK2" s="148"/>
      <c r="AL2" s="148"/>
      <c r="AM2" s="148"/>
      <c r="AN2" s="148"/>
      <c r="AO2" s="148"/>
      <c r="AP2" s="148"/>
      <c r="AQ2" s="148"/>
    </row>
    <row r="3" spans="1:43" s="11" customFormat="1" ht="13.5" thickBot="1" x14ac:dyDescent="0.25">
      <c r="AH3" s="259" t="s">
        <v>413</v>
      </c>
    </row>
    <row r="4" spans="1:43" ht="23.25" x14ac:dyDescent="0.35">
      <c r="B4" s="119" t="s">
        <v>389</v>
      </c>
      <c r="C4" s="119"/>
      <c r="D4" s="119"/>
      <c r="E4" s="119"/>
      <c r="F4" s="119"/>
      <c r="G4" s="119"/>
      <c r="H4" s="119"/>
      <c r="I4" s="119"/>
      <c r="J4" s="119"/>
      <c r="K4" s="119"/>
      <c r="L4" s="119"/>
      <c r="M4" s="119"/>
      <c r="N4" s="119"/>
      <c r="O4" s="119"/>
      <c r="P4" s="135"/>
      <c r="Q4" s="135"/>
      <c r="R4" s="135"/>
      <c r="S4" s="135"/>
      <c r="T4" s="135"/>
      <c r="U4" s="135"/>
      <c r="V4" s="135"/>
      <c r="W4" s="135"/>
      <c r="X4" s="135"/>
      <c r="Y4" s="136"/>
      <c r="Z4" s="136"/>
      <c r="AA4" s="110"/>
      <c r="AB4" s="3"/>
      <c r="AC4" s="3"/>
      <c r="AD4" s="2"/>
      <c r="AE4" s="2"/>
      <c r="AF4" s="2"/>
      <c r="AG4" s="2"/>
    </row>
    <row r="5" spans="1:43" s="9" customFormat="1" ht="15" customHeight="1" x14ac:dyDescent="0.2">
      <c r="B5" s="305" t="s">
        <v>444</v>
      </c>
      <c r="C5" s="305"/>
      <c r="D5" s="305"/>
      <c r="E5" s="311"/>
      <c r="F5" s="276">
        <f ca="1">'Intermediate Data'!D4</f>
        <v>2014</v>
      </c>
      <c r="G5" s="277"/>
      <c r="H5" s="277"/>
      <c r="I5" s="276">
        <f ca="1">'Intermediate Data'!E4</f>
        <v>2014</v>
      </c>
      <c r="J5" s="277"/>
      <c r="K5" s="277"/>
      <c r="L5" s="276">
        <f ca="1">'Intermediate Data'!F4</f>
        <v>2014</v>
      </c>
      <c r="M5" s="277"/>
      <c r="N5" s="277"/>
      <c r="O5" s="276">
        <f>'Intermediate Data'!G4</f>
        <v>2014</v>
      </c>
      <c r="P5" s="277"/>
      <c r="Q5" s="277"/>
      <c r="R5" s="276">
        <f>'Intermediate Data'!H4</f>
        <v>2014</v>
      </c>
      <c r="S5" s="277"/>
      <c r="T5" s="302"/>
      <c r="U5" s="276">
        <f ca="1">'Intermediate Data'!I4</f>
        <v>2013</v>
      </c>
      <c r="V5" s="277"/>
      <c r="W5" s="277"/>
      <c r="X5" s="276">
        <f ca="1">'Intermediate Data'!J4</f>
        <v>2013</v>
      </c>
      <c r="Y5" s="277"/>
      <c r="Z5" s="277"/>
      <c r="AA5" s="276">
        <f>'Intermediate Data'!K4</f>
        <v>2013</v>
      </c>
      <c r="AB5" s="277"/>
      <c r="AC5" s="277"/>
      <c r="AD5" s="276">
        <f>'Intermediate Data'!L4</f>
        <v>2013</v>
      </c>
      <c r="AE5" s="277"/>
      <c r="AF5" s="302"/>
      <c r="AG5" s="276">
        <v>2013</v>
      </c>
      <c r="AH5" s="277"/>
      <c r="AI5" s="302"/>
      <c r="AJ5" s="278">
        <f>'Intermediate Data'!M4</f>
        <v>2014</v>
      </c>
      <c r="AK5" s="279"/>
      <c r="AL5" s="279"/>
      <c r="AM5" s="279"/>
      <c r="AN5" s="279"/>
      <c r="AO5" s="279"/>
      <c r="AP5" s="279"/>
      <c r="AQ5" s="279"/>
    </row>
    <row r="6" spans="1:43" s="9" customFormat="1" ht="15" customHeight="1" x14ac:dyDescent="0.2">
      <c r="B6" s="305"/>
      <c r="C6" s="305"/>
      <c r="D6" s="305"/>
      <c r="E6" s="311"/>
      <c r="F6" s="278" t="s">
        <v>12</v>
      </c>
      <c r="G6" s="279"/>
      <c r="H6" s="279"/>
      <c r="I6" s="278" t="str">
        <f ca="1">'Intermediate Data'!E5</f>
        <v>National</v>
      </c>
      <c r="J6" s="279"/>
      <c r="K6" s="279"/>
      <c r="L6" s="278" t="str">
        <f ca="1">'Intermediate Data'!F5</f>
        <v>National</v>
      </c>
      <c r="M6" s="279"/>
      <c r="N6" s="279"/>
      <c r="O6" s="278" t="str">
        <f>'Intermediate Data'!G5</f>
        <v>SDG&amp;E</v>
      </c>
      <c r="P6" s="279"/>
      <c r="Q6" s="279"/>
      <c r="R6" s="278" t="str">
        <f>'Intermediate Data'!H5</f>
        <v>SDG&amp;E</v>
      </c>
      <c r="S6" s="279"/>
      <c r="T6" s="345"/>
      <c r="U6" s="278" t="s">
        <v>12</v>
      </c>
      <c r="V6" s="279"/>
      <c r="W6" s="279"/>
      <c r="X6" s="278" t="s">
        <v>12</v>
      </c>
      <c r="Y6" s="279"/>
      <c r="Z6" s="279"/>
      <c r="AA6" s="366" t="s">
        <v>469</v>
      </c>
      <c r="AB6" s="367"/>
      <c r="AC6" s="367"/>
      <c r="AD6" s="367"/>
      <c r="AE6" s="367"/>
      <c r="AF6" s="368"/>
      <c r="AG6" s="278" t="s">
        <v>429</v>
      </c>
      <c r="AH6" s="279"/>
      <c r="AI6" s="279"/>
      <c r="AJ6" s="278" t="str">
        <f>'Intermediate Data'!M5</f>
        <v>National</v>
      </c>
      <c r="AK6" s="279"/>
      <c r="AL6" s="279"/>
      <c r="AM6" s="279"/>
      <c r="AN6" s="279"/>
      <c r="AO6" s="279"/>
      <c r="AP6" s="279"/>
      <c r="AQ6" s="279"/>
    </row>
    <row r="7" spans="1:43" s="9" customFormat="1" ht="15.75" customHeight="1" x14ac:dyDescent="0.2">
      <c r="B7" s="305"/>
      <c r="C7" s="305"/>
      <c r="D7" s="305"/>
      <c r="E7" s="311"/>
      <c r="F7" s="304" t="str">
        <f>'Intermediate Data'!D6</f>
        <v>% Retailers Carrying Measure</v>
      </c>
      <c r="G7" s="305"/>
      <c r="H7" s="311"/>
      <c r="I7" s="280" t="str">
        <f>'Intermediate Data'!E3</f>
        <v>Number of Models Available</v>
      </c>
      <c r="J7" s="281"/>
      <c r="K7" s="281"/>
      <c r="L7" s="280" t="str">
        <f ca="1">'Intermediate Data'!F6</f>
        <v>Average Retail Cost</v>
      </c>
      <c r="M7" s="281"/>
      <c r="N7" s="281"/>
      <c r="O7" s="313" t="s">
        <v>505</v>
      </c>
      <c r="P7" s="314"/>
      <c r="Q7" s="314"/>
      <c r="R7" s="314"/>
      <c r="S7" s="314"/>
      <c r="T7" s="315"/>
      <c r="U7" s="313" t="s">
        <v>502</v>
      </c>
      <c r="V7" s="314"/>
      <c r="W7" s="314"/>
      <c r="X7" s="314"/>
      <c r="Y7" s="314"/>
      <c r="Z7" s="315"/>
      <c r="AA7" s="366"/>
      <c r="AB7" s="367"/>
      <c r="AC7" s="367"/>
      <c r="AD7" s="367"/>
      <c r="AE7" s="367"/>
      <c r="AF7" s="368"/>
      <c r="AG7" s="304" t="s">
        <v>441</v>
      </c>
      <c r="AH7" s="305"/>
      <c r="AI7" s="305"/>
      <c r="AJ7" s="304" t="str">
        <f>'Intermediate Data'!M3</f>
        <v>Program Delivery Channel</v>
      </c>
      <c r="AK7" s="305"/>
      <c r="AL7" s="305"/>
      <c r="AM7" s="305"/>
      <c r="AN7" s="305"/>
      <c r="AO7" s="305"/>
      <c r="AP7" s="305"/>
      <c r="AQ7" s="305"/>
    </row>
    <row r="8" spans="1:43" ht="15" customHeight="1" x14ac:dyDescent="0.2">
      <c r="B8" s="305"/>
      <c r="C8" s="305"/>
      <c r="D8" s="305"/>
      <c r="E8" s="311"/>
      <c r="F8" s="304"/>
      <c r="G8" s="305"/>
      <c r="H8" s="311"/>
      <c r="I8" s="280"/>
      <c r="J8" s="281"/>
      <c r="K8" s="281"/>
      <c r="L8" s="280"/>
      <c r="M8" s="281"/>
      <c r="N8" s="281"/>
      <c r="O8" s="313"/>
      <c r="P8" s="314"/>
      <c r="Q8" s="314"/>
      <c r="R8" s="314"/>
      <c r="S8" s="314"/>
      <c r="T8" s="315"/>
      <c r="U8" s="313"/>
      <c r="V8" s="314"/>
      <c r="W8" s="314"/>
      <c r="X8" s="314"/>
      <c r="Y8" s="314"/>
      <c r="Z8" s="315"/>
      <c r="AA8" s="304" t="s">
        <v>489</v>
      </c>
      <c r="AB8" s="305"/>
      <c r="AC8" s="305"/>
      <c r="AD8" s="305"/>
      <c r="AE8" s="305"/>
      <c r="AF8" s="311"/>
      <c r="AG8" s="304"/>
      <c r="AH8" s="305"/>
      <c r="AI8" s="305"/>
      <c r="AJ8" s="304" t="str">
        <f>'Intermediate Data'!M6</f>
        <v>Direct Install</v>
      </c>
      <c r="AK8" s="305"/>
      <c r="AL8" s="304" t="str">
        <f>'Intermediate Data'!N6</f>
        <v>Mail-in Rebate</v>
      </c>
      <c r="AM8" s="305"/>
      <c r="AN8" s="304" t="str">
        <f>'Intermediate Data'!O6</f>
        <v>Instant Rebate</v>
      </c>
      <c r="AO8" s="305"/>
      <c r="AP8" s="304" t="str">
        <f>'Intermediate Data'!P6</f>
        <v>Coupon</v>
      </c>
      <c r="AQ8" s="305"/>
    </row>
    <row r="9" spans="1:43" ht="15" customHeight="1" x14ac:dyDescent="0.2">
      <c r="B9" s="305"/>
      <c r="C9" s="305"/>
      <c r="D9" s="305"/>
      <c r="E9" s="311"/>
      <c r="F9" s="193"/>
      <c r="G9" s="194"/>
      <c r="H9" s="200" t="s">
        <v>486</v>
      </c>
      <c r="I9" s="280"/>
      <c r="J9" s="281"/>
      <c r="K9" s="281"/>
      <c r="L9" s="280"/>
      <c r="M9" s="281"/>
      <c r="N9" s="281"/>
      <c r="O9" s="316" t="str">
        <f>'Intermediate Data'!G6</f>
        <v>Entertainment</v>
      </c>
      <c r="P9" s="316"/>
      <c r="Q9" s="316"/>
      <c r="R9" s="316" t="str">
        <f>'Intermediate Data'!H6</f>
        <v>Home Office</v>
      </c>
      <c r="S9" s="317"/>
      <c r="T9" s="317"/>
      <c r="U9" s="316" t="str">
        <f>'Intermediate Data'!I6</f>
        <v>Entertainment</v>
      </c>
      <c r="V9" s="316"/>
      <c r="W9" s="316"/>
      <c r="X9" s="317" t="str">
        <f>'Intermediate Data'!J6</f>
        <v>Home Office</v>
      </c>
      <c r="Y9" s="317"/>
      <c r="Z9" s="317"/>
      <c r="AA9" s="280" t="str">
        <f>'Intermediate Data'!K6</f>
        <v>Entertainment</v>
      </c>
      <c r="AB9" s="281"/>
      <c r="AC9" s="364"/>
      <c r="AD9" s="280" t="str">
        <f>'Intermediate Data'!L6</f>
        <v>Home Office</v>
      </c>
      <c r="AE9" s="281"/>
      <c r="AF9" s="364"/>
      <c r="AG9" s="304"/>
      <c r="AH9" s="305"/>
      <c r="AI9" s="305"/>
      <c r="AJ9" s="304"/>
      <c r="AK9" s="305"/>
      <c r="AL9" s="304"/>
      <c r="AM9" s="305"/>
      <c r="AN9" s="304"/>
      <c r="AO9" s="305"/>
      <c r="AP9" s="304"/>
      <c r="AQ9" s="305"/>
    </row>
    <row r="10" spans="1:43" ht="15" customHeight="1" x14ac:dyDescent="0.2">
      <c r="B10" s="318" t="s">
        <v>492</v>
      </c>
      <c r="C10" s="355" t="s">
        <v>424</v>
      </c>
      <c r="D10" s="356"/>
      <c r="E10" s="357"/>
      <c r="F10" s="358">
        <f ca="1">'Intermediate Data'!D8</f>
        <v>0.4</v>
      </c>
      <c r="G10" s="359"/>
      <c r="H10" s="195"/>
      <c r="I10" s="285">
        <f ca="1">'Intermediate Data'!E8</f>
        <v>22</v>
      </c>
      <c r="J10" s="286"/>
      <c r="K10" s="287"/>
      <c r="L10" s="353">
        <f ca="1">'Intermediate Data'!F8</f>
        <v>26.51</v>
      </c>
      <c r="M10" s="354"/>
      <c r="N10" s="354"/>
      <c r="O10" s="285" t="str">
        <f ca="1">'Intermediate Data'!G8</f>
        <v xml:space="preserve"> </v>
      </c>
      <c r="P10" s="286"/>
      <c r="Q10" s="287"/>
      <c r="R10" s="285" t="str">
        <f ca="1">'Intermediate Data'!H8</f>
        <v xml:space="preserve"> </v>
      </c>
      <c r="S10" s="286"/>
      <c r="T10" s="287"/>
      <c r="U10" s="285">
        <f ca="1">'Intermediate Data'!I8</f>
        <v>114.7</v>
      </c>
      <c r="V10" s="286"/>
      <c r="W10" s="286"/>
      <c r="X10" s="285" t="str">
        <f ca="1">'Intermediate Data'!J8</f>
        <v xml:space="preserve"> </v>
      </c>
      <c r="Y10" s="286"/>
      <c r="Z10" s="287"/>
      <c r="AA10" s="299" t="str">
        <f>'Intermediate Data'!K8</f>
        <v xml:space="preserve"> </v>
      </c>
      <c r="AB10" s="300"/>
      <c r="AC10" s="301"/>
      <c r="AD10" s="299" t="str">
        <f>'Intermediate Data'!L8</f>
        <v xml:space="preserve"> </v>
      </c>
      <c r="AE10" s="300"/>
      <c r="AF10" s="301"/>
      <c r="AG10" s="361">
        <v>0.05</v>
      </c>
      <c r="AH10" s="361"/>
      <c r="AI10" s="361"/>
      <c r="AJ10" s="306">
        <f>'Intermediate Data'!M8</f>
        <v>0</v>
      </c>
      <c r="AK10" s="306"/>
      <c r="AL10" s="306">
        <f>'Intermediate Data'!N8</f>
        <v>1</v>
      </c>
      <c r="AM10" s="306"/>
      <c r="AN10" s="306">
        <f>'Intermediate Data'!O8</f>
        <v>1</v>
      </c>
      <c r="AO10" s="306"/>
      <c r="AP10" s="306">
        <f>'Intermediate Data'!P8</f>
        <v>1</v>
      </c>
      <c r="AQ10" s="306"/>
    </row>
    <row r="11" spans="1:43" ht="15" x14ac:dyDescent="0.2">
      <c r="B11" s="318"/>
      <c r="C11" s="319" t="s">
        <v>425</v>
      </c>
      <c r="D11" s="320"/>
      <c r="E11" s="321"/>
      <c r="F11" s="324">
        <f ca="1">'Intermediate Data'!D9</f>
        <v>0.4</v>
      </c>
      <c r="G11" s="325"/>
      <c r="H11" s="198">
        <v>0.01</v>
      </c>
      <c r="I11" s="282">
        <f ca="1">'Intermediate Data'!E9</f>
        <v>3</v>
      </c>
      <c r="J11" s="283"/>
      <c r="K11" s="284"/>
      <c r="L11" s="351">
        <f ca="1">'Intermediate Data'!F9</f>
        <v>49.9</v>
      </c>
      <c r="M11" s="352"/>
      <c r="N11" s="352"/>
      <c r="O11" s="282" t="str">
        <f ca="1">'Intermediate Data'!G9</f>
        <v xml:space="preserve"> </v>
      </c>
      <c r="P11" s="283"/>
      <c r="Q11" s="284"/>
      <c r="R11" s="282" t="str">
        <f ca="1">'Intermediate Data'!H9</f>
        <v xml:space="preserve"> </v>
      </c>
      <c r="S11" s="283"/>
      <c r="T11" s="284"/>
      <c r="U11" s="282" t="str">
        <f ca="1">'Intermediate Data'!I9</f>
        <v xml:space="preserve"> </v>
      </c>
      <c r="V11" s="283"/>
      <c r="W11" s="283"/>
      <c r="X11" s="282" t="str">
        <f ca="1">'Intermediate Data'!J9</f>
        <v xml:space="preserve"> </v>
      </c>
      <c r="Y11" s="283"/>
      <c r="Z11" s="284"/>
      <c r="AA11" s="282" t="str">
        <f>'Intermediate Data'!K9</f>
        <v xml:space="preserve"> </v>
      </c>
      <c r="AB11" s="283"/>
      <c r="AC11" s="284"/>
      <c r="AD11" s="282" t="str">
        <f>'Intermediate Data'!L9</f>
        <v xml:space="preserve"> </v>
      </c>
      <c r="AE11" s="283"/>
      <c r="AF11" s="283"/>
      <c r="AG11" s="361"/>
      <c r="AH11" s="361"/>
      <c r="AI11" s="361"/>
      <c r="AJ11" s="307">
        <f>'Intermediate Data'!M9</f>
        <v>0</v>
      </c>
      <c r="AK11" s="307"/>
      <c r="AL11" s="307">
        <f>'Intermediate Data'!N9</f>
        <v>0</v>
      </c>
      <c r="AM11" s="307"/>
      <c r="AN11" s="307">
        <f>'Intermediate Data'!O9</f>
        <v>0</v>
      </c>
      <c r="AO11" s="307"/>
      <c r="AP11" s="307">
        <f>'Intermediate Data'!P9</f>
        <v>0</v>
      </c>
      <c r="AQ11" s="307"/>
    </row>
    <row r="12" spans="1:43" ht="15" customHeight="1" x14ac:dyDescent="0.2">
      <c r="B12" s="318"/>
      <c r="C12" s="346" t="s">
        <v>426</v>
      </c>
      <c r="D12" s="347"/>
      <c r="E12" s="348"/>
      <c r="F12" s="322">
        <f ca="1">'Intermediate Data'!D10</f>
        <v>0.8</v>
      </c>
      <c r="G12" s="323"/>
      <c r="H12" s="199">
        <v>0.01</v>
      </c>
      <c r="I12" s="285">
        <f ca="1">'Intermediate Data'!E10</f>
        <v>54</v>
      </c>
      <c r="J12" s="286"/>
      <c r="K12" s="287"/>
      <c r="L12" s="349">
        <f ca="1">'Intermediate Data'!F10</f>
        <v>42.77</v>
      </c>
      <c r="M12" s="350"/>
      <c r="N12" s="350"/>
      <c r="O12" s="299">
        <f ca="1">'Intermediate Data'!G10</f>
        <v>24.56</v>
      </c>
      <c r="P12" s="300"/>
      <c r="Q12" s="301"/>
      <c r="R12" s="299">
        <f ca="1">'Intermediate Data'!H10</f>
        <v>24.56</v>
      </c>
      <c r="S12" s="300"/>
      <c r="T12" s="301"/>
      <c r="U12" s="299">
        <f ca="1">'Intermediate Data'!I10</f>
        <v>50.1</v>
      </c>
      <c r="V12" s="300"/>
      <c r="W12" s="300"/>
      <c r="X12" s="299">
        <f ca="1">'Intermediate Data'!J10</f>
        <v>26</v>
      </c>
      <c r="Y12" s="300"/>
      <c r="Z12" s="301"/>
      <c r="AA12" s="362">
        <f>'Intermediate Data'!K10</f>
        <v>44214217.892437696</v>
      </c>
      <c r="AB12" s="363"/>
      <c r="AC12" s="365"/>
      <c r="AD12" s="362">
        <f>'Intermediate Data'!L10</f>
        <v>53693061.285698898</v>
      </c>
      <c r="AE12" s="363"/>
      <c r="AF12" s="363"/>
      <c r="AG12" s="361"/>
      <c r="AH12" s="361"/>
      <c r="AI12" s="361"/>
      <c r="AJ12" s="306">
        <f>'Intermediate Data'!M10</f>
        <v>1</v>
      </c>
      <c r="AK12" s="306"/>
      <c r="AL12" s="306">
        <f>'Intermediate Data'!N10</f>
        <v>1</v>
      </c>
      <c r="AM12" s="306"/>
      <c r="AN12" s="306">
        <f>'Intermediate Data'!O10</f>
        <v>1</v>
      </c>
      <c r="AO12" s="306"/>
      <c r="AP12" s="306">
        <f>'Intermediate Data'!P10</f>
        <v>1</v>
      </c>
      <c r="AQ12" s="306"/>
    </row>
    <row r="13" spans="1:43" s="9" customFormat="1" ht="15" x14ac:dyDescent="0.2">
      <c r="B13" s="318"/>
      <c r="C13" s="319" t="s">
        <v>427</v>
      </c>
      <c r="D13" s="320"/>
      <c r="E13" s="321"/>
      <c r="F13" s="324">
        <f ca="1">'Intermediate Data'!D11</f>
        <v>0.2</v>
      </c>
      <c r="G13" s="325"/>
      <c r="H13" s="196"/>
      <c r="I13" s="282">
        <f ca="1">'Intermediate Data'!E11</f>
        <v>2</v>
      </c>
      <c r="J13" s="283"/>
      <c r="K13" s="284"/>
      <c r="L13" s="351">
        <f ca="1">'Intermediate Data'!F11</f>
        <v>29.76</v>
      </c>
      <c r="M13" s="352"/>
      <c r="N13" s="352"/>
      <c r="O13" s="282" t="str">
        <f ca="1">'Intermediate Data'!G11</f>
        <v xml:space="preserve"> </v>
      </c>
      <c r="P13" s="283"/>
      <c r="Q13" s="284"/>
      <c r="R13" s="282" t="str">
        <f ca="1">'Intermediate Data'!H11</f>
        <v xml:space="preserve"> </v>
      </c>
      <c r="S13" s="283"/>
      <c r="T13" s="284"/>
      <c r="U13" s="282" t="str">
        <f ca="1">'Intermediate Data'!I11</f>
        <v xml:space="preserve"> </v>
      </c>
      <c r="V13" s="283"/>
      <c r="W13" s="283"/>
      <c r="X13" s="282" t="str">
        <f ca="1">'Intermediate Data'!J11</f>
        <v xml:space="preserve"> </v>
      </c>
      <c r="Y13" s="283"/>
      <c r="Z13" s="284"/>
      <c r="AA13" s="282" t="str">
        <f>'Intermediate Data'!K11</f>
        <v xml:space="preserve"> </v>
      </c>
      <c r="AB13" s="283"/>
      <c r="AC13" s="284"/>
      <c r="AD13" s="282" t="str">
        <f>'Intermediate Data'!L11</f>
        <v xml:space="preserve"> </v>
      </c>
      <c r="AE13" s="283"/>
      <c r="AF13" s="284"/>
      <c r="AG13" s="361"/>
      <c r="AH13" s="361"/>
      <c r="AI13" s="361"/>
      <c r="AJ13" s="307">
        <f>'Intermediate Data'!M11</f>
        <v>0</v>
      </c>
      <c r="AK13" s="307"/>
      <c r="AL13" s="307">
        <f>'Intermediate Data'!N11</f>
        <v>0</v>
      </c>
      <c r="AM13" s="307"/>
      <c r="AN13" s="307">
        <f>'Intermediate Data'!O11</f>
        <v>0</v>
      </c>
      <c r="AO13" s="307"/>
      <c r="AP13" s="307">
        <f>'Intermediate Data'!P11</f>
        <v>0</v>
      </c>
      <c r="AQ13" s="307"/>
    </row>
    <row r="14" spans="1:43" s="9" customFormat="1" ht="15" x14ac:dyDescent="0.2">
      <c r="B14" s="332" t="s">
        <v>493</v>
      </c>
      <c r="C14" s="355" t="s">
        <v>395</v>
      </c>
      <c r="D14" s="356"/>
      <c r="E14" s="357"/>
      <c r="F14" s="322">
        <f ca="1">'Intermediate Data'!D12</f>
        <v>0.1</v>
      </c>
      <c r="G14" s="323"/>
      <c r="H14" s="197"/>
      <c r="I14" s="285">
        <f ca="1">'Intermediate Data'!E12</f>
        <v>4</v>
      </c>
      <c r="J14" s="286"/>
      <c r="K14" s="287"/>
      <c r="L14" s="349">
        <f ca="1">'Intermediate Data'!F12</f>
        <v>67.66</v>
      </c>
      <c r="M14" s="350"/>
      <c r="N14" s="350"/>
      <c r="O14" s="299" t="str">
        <f ca="1">'Intermediate Data'!G12</f>
        <v xml:space="preserve"> </v>
      </c>
      <c r="P14" s="300"/>
      <c r="Q14" s="301"/>
      <c r="R14" s="299" t="str">
        <f ca="1">'Intermediate Data'!H12</f>
        <v xml:space="preserve"> </v>
      </c>
      <c r="S14" s="300"/>
      <c r="T14" s="301"/>
      <c r="U14" s="299">
        <f ca="1">'Intermediate Data'!I12</f>
        <v>86</v>
      </c>
      <c r="V14" s="300"/>
      <c r="W14" s="300"/>
      <c r="X14" s="299">
        <f ca="1">'Intermediate Data'!J12</f>
        <v>78</v>
      </c>
      <c r="Y14" s="300"/>
      <c r="Z14" s="301"/>
      <c r="AA14" s="299" t="str">
        <f>'Intermediate Data'!K12</f>
        <v xml:space="preserve"> </v>
      </c>
      <c r="AB14" s="300"/>
      <c r="AC14" s="301"/>
      <c r="AD14" s="299" t="str">
        <f>'Intermediate Data'!L12</f>
        <v xml:space="preserve"> </v>
      </c>
      <c r="AE14" s="300"/>
      <c r="AF14" s="300"/>
      <c r="AG14" s="361"/>
      <c r="AH14" s="361"/>
      <c r="AI14" s="361"/>
      <c r="AJ14" s="306">
        <f>'Intermediate Data'!M12</f>
        <v>1</v>
      </c>
      <c r="AK14" s="306"/>
      <c r="AL14" s="306">
        <f>'Intermediate Data'!N12</f>
        <v>1</v>
      </c>
      <c r="AM14" s="306"/>
      <c r="AN14" s="306">
        <f>'Intermediate Data'!O12</f>
        <v>1</v>
      </c>
      <c r="AO14" s="306"/>
      <c r="AP14" s="306">
        <f>'Intermediate Data'!P12</f>
        <v>0</v>
      </c>
      <c r="AQ14" s="306"/>
    </row>
    <row r="15" spans="1:43" s="9" customFormat="1" ht="15" customHeight="1" x14ac:dyDescent="0.2">
      <c r="B15" s="332"/>
      <c r="C15" s="319" t="s">
        <v>396</v>
      </c>
      <c r="D15" s="320"/>
      <c r="E15" s="321"/>
      <c r="F15" s="324">
        <f ca="1">'Intermediate Data'!D13</f>
        <v>0.1</v>
      </c>
      <c r="G15" s="325"/>
      <c r="H15" s="196"/>
      <c r="I15" s="282">
        <f ca="1">'Intermediate Data'!E13</f>
        <v>2</v>
      </c>
      <c r="J15" s="283"/>
      <c r="K15" s="284"/>
      <c r="L15" s="351">
        <f ca="1">'Intermediate Data'!F13</f>
        <v>66.97</v>
      </c>
      <c r="M15" s="352"/>
      <c r="N15" s="352"/>
      <c r="O15" s="282">
        <f ca="1">'Intermediate Data'!G13</f>
        <v>246</v>
      </c>
      <c r="P15" s="283"/>
      <c r="Q15" s="284"/>
      <c r="R15" s="282" t="str">
        <f ca="1">'Intermediate Data'!H13</f>
        <v xml:space="preserve"> </v>
      </c>
      <c r="S15" s="283"/>
      <c r="T15" s="284"/>
      <c r="U15" s="282">
        <f ca="1">'Intermediate Data'!I13</f>
        <v>163.9</v>
      </c>
      <c r="V15" s="283"/>
      <c r="W15" s="283"/>
      <c r="X15" s="282" t="str">
        <f ca="1">'Intermediate Data'!J13</f>
        <v xml:space="preserve"> </v>
      </c>
      <c r="Y15" s="283"/>
      <c r="Z15" s="284"/>
      <c r="AA15" s="282" t="str">
        <f>'Intermediate Data'!K13</f>
        <v xml:space="preserve"> </v>
      </c>
      <c r="AB15" s="283"/>
      <c r="AC15" s="284"/>
      <c r="AD15" s="282" t="str">
        <f>'Intermediate Data'!L13</f>
        <v xml:space="preserve"> </v>
      </c>
      <c r="AE15" s="283"/>
      <c r="AF15" s="283"/>
      <c r="AG15" s="361"/>
      <c r="AH15" s="361"/>
      <c r="AI15" s="361"/>
      <c r="AJ15" s="307">
        <f>'Intermediate Data'!M13</f>
        <v>1</v>
      </c>
      <c r="AK15" s="307"/>
      <c r="AL15" s="307">
        <f>'Intermediate Data'!N13</f>
        <v>1</v>
      </c>
      <c r="AM15" s="307"/>
      <c r="AN15" s="307">
        <f>'Intermediate Data'!O13</f>
        <v>1</v>
      </c>
      <c r="AO15" s="307"/>
      <c r="AP15" s="307">
        <f>'Intermediate Data'!P13</f>
        <v>0</v>
      </c>
      <c r="AQ15" s="307"/>
    </row>
    <row r="16" spans="1:43" s="9" customFormat="1" ht="15" customHeight="1" x14ac:dyDescent="0.2">
      <c r="B16" s="103"/>
      <c r="C16" s="103"/>
      <c r="D16" s="103"/>
      <c r="E16" s="103"/>
      <c r="F16" s="298" t="str">
        <f ca="1">HYPERLINK("#"&amp;ADDRESS(7,'Intermediate Data'!D$7,1,1,"Measure Market Data"),"Data")</f>
        <v>Data</v>
      </c>
      <c r="G16" s="298"/>
      <c r="H16" s="298"/>
      <c r="I16" s="303" t="str">
        <f ca="1">HYPERLINK("#"&amp;ADDRESS(7,'Intermediate Data'!E$7,1,1,"Measure Market Data"),"Data")</f>
        <v>Data</v>
      </c>
      <c r="J16" s="298"/>
      <c r="K16" s="298"/>
      <c r="L16" s="298" t="str">
        <f ca="1">HYPERLINK("#"&amp;ADDRESS(7,'Intermediate Data'!F$7,1,1,"Measure Market Data"),"Data")</f>
        <v>Data</v>
      </c>
      <c r="M16" s="298"/>
      <c r="N16" s="298"/>
      <c r="O16" s="298" t="str">
        <f ca="1">HYPERLINK("#"&amp;ADDRESS(7,'Intermediate Data'!G$7,1,1,"Measure Market Data"),"Data")</f>
        <v>Data</v>
      </c>
      <c r="P16" s="298"/>
      <c r="Q16" s="298"/>
      <c r="R16" s="298" t="str">
        <f ca="1">HYPERLINK("#"&amp;ADDRESS(7,'Intermediate Data'!H$7,1,1,"Measure Market Data"),"Data")</f>
        <v>Data</v>
      </c>
      <c r="S16" s="298"/>
      <c r="T16" s="298"/>
      <c r="U16" s="298" t="str">
        <f ca="1">HYPERLINK("#"&amp;ADDRESS(7,'Intermediate Data'!I$7,1,1,"Measure Market Data"),"Data")</f>
        <v>Data</v>
      </c>
      <c r="V16" s="298"/>
      <c r="W16" s="298"/>
      <c r="X16" s="298" t="str">
        <f ca="1">HYPERLINK("#"&amp;ADDRESS(7,'Intermediate Data'!J$7,1,1,"Measure Market Data"),"Data")</f>
        <v>Data</v>
      </c>
      <c r="Y16" s="298"/>
      <c r="Z16" s="298"/>
      <c r="AA16" s="298" t="str">
        <f>HYPERLINK("#"&amp;ADDRESS(7,'Intermediate Data'!K$7,1,1,"Measure Market Data"),"Data")</f>
        <v>Data</v>
      </c>
      <c r="AB16" s="298"/>
      <c r="AC16" s="298"/>
      <c r="AD16" s="298" t="str">
        <f>HYPERLINK("#"&amp;ADDRESS(7,'Intermediate Data'!L$7,1,1,"Measure Market Data"),"Data")</f>
        <v>Data</v>
      </c>
      <c r="AE16" s="298"/>
      <c r="AF16" s="298"/>
      <c r="AG16" s="298" t="str">
        <f>HYPERLINK("#"&amp;ADDRESS(4,7,1,1,"Device Barriers &amp; Opportunities"),"Data")</f>
        <v>Data</v>
      </c>
      <c r="AH16" s="298"/>
      <c r="AI16" s="298"/>
      <c r="AJ16" s="303" t="str">
        <f>HYPERLINK("#"&amp;ADDRESS(1,1,1,1,"Program Data"),"Data")</f>
        <v>Data</v>
      </c>
      <c r="AK16" s="298"/>
      <c r="AL16" s="298"/>
      <c r="AM16" s="298"/>
      <c r="AN16" s="298"/>
      <c r="AO16" s="298"/>
      <c r="AP16" s="298"/>
      <c r="AQ16" s="298"/>
    </row>
    <row r="17" spans="1:38" s="9" customFormat="1" ht="15" customHeight="1" x14ac:dyDescent="0.2">
      <c r="B17" s="103"/>
      <c r="C17" s="103"/>
      <c r="D17" s="103"/>
      <c r="E17" s="103"/>
      <c r="F17" s="103"/>
      <c r="G17" s="103"/>
      <c r="H17" s="103"/>
      <c r="I17" s="103"/>
      <c r="J17" s="103"/>
      <c r="K17" s="103"/>
      <c r="L17" s="117"/>
      <c r="M17" s="117"/>
      <c r="N17" s="117"/>
      <c r="O17" s="382" t="s">
        <v>705</v>
      </c>
      <c r="P17" s="382"/>
      <c r="Q17" s="382"/>
      <c r="R17" s="382"/>
      <c r="S17" s="382"/>
      <c r="T17" s="382"/>
      <c r="U17" s="118"/>
      <c r="V17" s="103"/>
      <c r="W17" s="103"/>
      <c r="X17" s="118"/>
      <c r="Y17" s="118"/>
      <c r="Z17" s="118"/>
      <c r="AA17" s="118"/>
      <c r="AB17" s="118"/>
      <c r="AC17" s="118"/>
      <c r="AD17" s="103"/>
      <c r="AE17" s="103"/>
    </row>
    <row r="18" spans="1:38" s="9" customFormat="1" ht="23.25" x14ac:dyDescent="0.35">
      <c r="B18" s="109" t="s">
        <v>464</v>
      </c>
      <c r="C18" s="109"/>
      <c r="D18" s="110"/>
      <c r="E18" s="124"/>
      <c r="F18" s="124"/>
      <c r="G18" s="124"/>
      <c r="H18" s="124"/>
      <c r="I18" s="109"/>
      <c r="J18" s="109"/>
      <c r="K18" s="109"/>
      <c r="L18" s="109"/>
      <c r="M18" s="109"/>
      <c r="N18" s="109"/>
      <c r="O18" s="109"/>
      <c r="P18" s="109"/>
      <c r="Q18" s="109"/>
      <c r="R18" s="145"/>
      <c r="S18" s="109" t="s">
        <v>735</v>
      </c>
      <c r="T18" s="124"/>
      <c r="U18" s="109"/>
      <c r="V18" s="109"/>
      <c r="W18" s="109"/>
      <c r="X18" s="109"/>
      <c r="Y18" s="109"/>
      <c r="Z18" s="109"/>
      <c r="AA18" s="109"/>
      <c r="AB18" s="109"/>
      <c r="AC18" s="109"/>
      <c r="AD18" s="109"/>
      <c r="AE18" s="109"/>
      <c r="AF18" s="109"/>
      <c r="AG18" s="104"/>
      <c r="AL18" s="103"/>
    </row>
    <row r="19" spans="1:38" s="9" customFormat="1" ht="21" customHeight="1" x14ac:dyDescent="0.2">
      <c r="B19" s="309" t="s">
        <v>444</v>
      </c>
      <c r="C19" s="309"/>
      <c r="D19" s="309"/>
      <c r="E19" s="310"/>
      <c r="F19" s="305" t="s">
        <v>463</v>
      </c>
      <c r="G19" s="305"/>
      <c r="H19" s="311"/>
      <c r="I19" s="305" t="str">
        <f>'Intermediate Data'!B17</f>
        <v>Measure and Technology Limitations</v>
      </c>
      <c r="J19" s="305"/>
      <c r="K19" s="311"/>
      <c r="L19" s="305" t="str">
        <f>'Intermediate Data'!C17</f>
        <v>Technology Trends</v>
      </c>
      <c r="M19" s="305"/>
      <c r="N19" s="311"/>
      <c r="O19" s="305" t="str">
        <f>'Intermediate Data'!D17</f>
        <v>Measure Applications</v>
      </c>
      <c r="P19" s="305"/>
      <c r="Q19" s="311"/>
      <c r="R19" s="123"/>
      <c r="S19" s="309" t="str">
        <f>'Intermediate Data'!A28</f>
        <v>Energy Savings Sources of Uncertainty</v>
      </c>
      <c r="T19" s="309"/>
      <c r="U19" s="373"/>
      <c r="V19" s="379" t="s">
        <v>510</v>
      </c>
      <c r="W19" s="380"/>
      <c r="X19" s="380"/>
      <c r="Y19" s="380"/>
      <c r="Z19" s="380"/>
      <c r="AA19" s="381"/>
      <c r="AB19" s="372" t="str">
        <f>'Intermediate Data'!D28</f>
        <v>Market Failures</v>
      </c>
      <c r="AC19" s="309"/>
      <c r="AD19" s="373"/>
      <c r="AE19" s="372" t="s">
        <v>461</v>
      </c>
      <c r="AF19" s="309"/>
      <c r="AG19" s="373"/>
    </row>
    <row r="20" spans="1:38" s="9" customFormat="1" ht="26.25" customHeight="1" x14ac:dyDescent="0.2">
      <c r="B20" s="305"/>
      <c r="C20" s="305"/>
      <c r="D20" s="305"/>
      <c r="E20" s="311"/>
      <c r="F20" s="305"/>
      <c r="G20" s="305"/>
      <c r="H20" s="311"/>
      <c r="I20" s="305"/>
      <c r="J20" s="305"/>
      <c r="K20" s="311"/>
      <c r="L20" s="305"/>
      <c r="M20" s="305"/>
      <c r="N20" s="311"/>
      <c r="O20" s="305"/>
      <c r="P20" s="305"/>
      <c r="Q20" s="311"/>
      <c r="R20" s="123"/>
      <c r="S20" s="305"/>
      <c r="T20" s="305"/>
      <c r="U20" s="375"/>
      <c r="V20" s="374" t="str">
        <f>'Intermediate Data'!B28</f>
        <v>Utilities</v>
      </c>
      <c r="W20" s="305"/>
      <c r="X20" s="375"/>
      <c r="Y20" s="374" t="str">
        <f>'Intermediate Data'!C28</f>
        <v>Consumers</v>
      </c>
      <c r="Z20" s="305"/>
      <c r="AA20" s="375"/>
      <c r="AB20" s="374"/>
      <c r="AC20" s="305"/>
      <c r="AD20" s="375"/>
      <c r="AE20" s="374"/>
      <c r="AF20" s="305"/>
      <c r="AG20" s="375"/>
    </row>
    <row r="21" spans="1:38" s="9" customFormat="1" ht="66.75" customHeight="1" x14ac:dyDescent="0.2">
      <c r="B21" s="318" t="s">
        <v>492</v>
      </c>
      <c r="C21" s="331" t="s">
        <v>424</v>
      </c>
      <c r="D21" s="331"/>
      <c r="E21" s="331"/>
      <c r="F21" s="333" t="str">
        <f>'Measure Description'!C2</f>
        <v xml:space="preserve">Automatically turns off outlets based on preset schedule </v>
      </c>
      <c r="G21" s="333"/>
      <c r="H21" s="333"/>
      <c r="I21" s="293" t="str">
        <f>'Intermediate Data'!B20</f>
        <v>User behavior</v>
      </c>
      <c r="J21" s="293"/>
      <c r="K21" s="293"/>
      <c r="L21" s="293" t="str">
        <f>'Intermediate Data'!C20</f>
        <v xml:space="preserve"> </v>
      </c>
      <c r="M21" s="293"/>
      <c r="N21" s="293"/>
      <c r="O21" s="293" t="str">
        <f>'Intermediate Data'!D20</f>
        <v>Certain hours</v>
      </c>
      <c r="P21" s="293"/>
      <c r="Q21" s="293"/>
      <c r="R21" s="137"/>
      <c r="S21" s="370" t="str">
        <f>'Intermediate Data'!A31</f>
        <v xml:space="preserve">● User behavior
● Reliability of 
    APS
● Conflicts 
    between built-
    in energy saving 
    technology in 
    connected 
    devices </v>
      </c>
      <c r="T21" s="370"/>
      <c r="U21" s="371"/>
      <c r="V21" s="376" t="str">
        <f>'Intermediate Data'!B31</f>
        <v>● Product 
    diversity
● Uncertainties in 
     device-level 
     savings 
● Consistency of 
    performance
● No pre-defined 
    technical spec</v>
      </c>
      <c r="W21" s="377"/>
      <c r="X21" s="378"/>
      <c r="Y21" s="369" t="str">
        <f>'Intermediate Data'!C31</f>
        <v>● Awareness of 
    benefits
● High cost
● No nationally 
    recognized 
    standard
● Low 
    replacement 
    rates
● Customer 
    satisfaction</v>
      </c>
      <c r="Z21" s="370"/>
      <c r="AA21" s="371"/>
      <c r="AB21" s="376" t="str">
        <f>'Intermediate Data'!D31</f>
        <v>● Limited 
    availability
● Consumer
    awareness
● No specification</v>
      </c>
      <c r="AC21" s="377"/>
      <c r="AD21" s="378"/>
      <c r="AE21" s="369" t="str">
        <f>'Intermediate Data'!E31</f>
        <v xml:space="preserve">● Consider 
    direct install 
    approach (Tier 2)
● Increase 
    in-store 
    availability
● Point-of-
    purchase 
    materials to 
    increase 
    consumer 
    understanding
● Target specific 
     end-uses or 
     technologies
● Customer 
    education and 
    behavioral 
    approaches
</v>
      </c>
      <c r="AF21" s="370"/>
      <c r="AG21" s="371"/>
    </row>
    <row r="22" spans="1:38" s="9" customFormat="1" ht="66.75" customHeight="1" x14ac:dyDescent="0.2">
      <c r="B22" s="318"/>
      <c r="C22" s="328" t="s">
        <v>425</v>
      </c>
      <c r="D22" s="329"/>
      <c r="E22" s="330"/>
      <c r="F22" s="337" t="str">
        <f>'Measure Description'!C3</f>
        <v xml:space="preserve">Can be turned off by the user via a remote switch </v>
      </c>
      <c r="G22" s="338"/>
      <c r="H22" s="339"/>
      <c r="I22" s="342" t="str">
        <f>'Intermediate Data'!B21</f>
        <v>User behavior</v>
      </c>
      <c r="J22" s="343"/>
      <c r="K22" s="344"/>
      <c r="L22" s="294" t="str">
        <f>'Intermediate Data'!C21</f>
        <v xml:space="preserve"> </v>
      </c>
      <c r="M22" s="295"/>
      <c r="N22" s="296"/>
      <c r="O22" s="290" t="str">
        <f>'Intermediate Data'!D21</f>
        <v>From a remote location</v>
      </c>
      <c r="P22" s="291"/>
      <c r="Q22" s="292"/>
      <c r="R22" s="137"/>
      <c r="S22" s="370"/>
      <c r="T22" s="370"/>
      <c r="U22" s="371"/>
      <c r="V22" s="376"/>
      <c r="W22" s="377"/>
      <c r="X22" s="378"/>
      <c r="Y22" s="369"/>
      <c r="Z22" s="370"/>
      <c r="AA22" s="371"/>
      <c r="AB22" s="376"/>
      <c r="AC22" s="377"/>
      <c r="AD22" s="378"/>
      <c r="AE22" s="369"/>
      <c r="AF22" s="370"/>
      <c r="AG22" s="371"/>
    </row>
    <row r="23" spans="1:38" s="9" customFormat="1" ht="66.75" customHeight="1" x14ac:dyDescent="0.2">
      <c r="B23" s="318"/>
      <c r="C23" s="331" t="s">
        <v>426</v>
      </c>
      <c r="D23" s="331"/>
      <c r="E23" s="331"/>
      <c r="F23" s="333" t="str">
        <f>'Measure Description'!C4</f>
        <v>Automatically turns off  peripheral device outlets when a primary device is turned off</v>
      </c>
      <c r="G23" s="333"/>
      <c r="H23" s="333"/>
      <c r="I23" s="293" t="str">
        <f>'Intermediate Data'!B22</f>
        <v>Incorrect installation</v>
      </c>
      <c r="J23" s="293"/>
      <c r="K23" s="293"/>
      <c r="L23" s="293" t="str">
        <f>'Intermediate Data'!C22</f>
        <v xml:space="preserve"> </v>
      </c>
      <c r="M23" s="293"/>
      <c r="N23" s="293"/>
      <c r="O23" s="293" t="str">
        <f>'Intermediate Data'!D22</f>
        <v>Peripheral electronics</v>
      </c>
      <c r="P23" s="293"/>
      <c r="Q23" s="293"/>
      <c r="R23" s="137"/>
      <c r="S23" s="370"/>
      <c r="T23" s="370"/>
      <c r="U23" s="371"/>
      <c r="V23" s="376"/>
      <c r="W23" s="377"/>
      <c r="X23" s="378"/>
      <c r="Y23" s="369"/>
      <c r="Z23" s="370"/>
      <c r="AA23" s="371"/>
      <c r="AB23" s="376"/>
      <c r="AC23" s="377"/>
      <c r="AD23" s="378"/>
      <c r="AE23" s="369"/>
      <c r="AF23" s="370"/>
      <c r="AG23" s="371"/>
    </row>
    <row r="24" spans="1:38" s="9" customFormat="1" ht="66.75" customHeight="1" x14ac:dyDescent="0.2">
      <c r="B24" s="318"/>
      <c r="C24" s="328" t="s">
        <v>427</v>
      </c>
      <c r="D24" s="329"/>
      <c r="E24" s="330"/>
      <c r="F24" s="334" t="str">
        <f>'Measure Description'!C5</f>
        <v>When all of the controlled devices are turned off, turns off power to those outlets completely</v>
      </c>
      <c r="G24" s="335"/>
      <c r="H24" s="336"/>
      <c r="I24" s="342" t="str">
        <f>'Intermediate Data'!B23</f>
        <v>User behavior</v>
      </c>
      <c r="J24" s="343"/>
      <c r="K24" s="344"/>
      <c r="L24" s="294" t="str">
        <f>'Intermediate Data'!C23</f>
        <v xml:space="preserve"> </v>
      </c>
      <c r="M24" s="295"/>
      <c r="N24" s="296"/>
      <c r="O24" s="290" t="str">
        <f>'Intermediate Data'!D23</f>
        <v>Groups of electronics</v>
      </c>
      <c r="P24" s="291"/>
      <c r="Q24" s="292"/>
      <c r="R24" s="137"/>
      <c r="S24" s="370"/>
      <c r="T24" s="370"/>
      <c r="U24" s="371"/>
      <c r="V24" s="376"/>
      <c r="W24" s="377"/>
      <c r="X24" s="378"/>
      <c r="Y24" s="369"/>
      <c r="Z24" s="370"/>
      <c r="AA24" s="371"/>
      <c r="AB24" s="376"/>
      <c r="AC24" s="377"/>
      <c r="AD24" s="378"/>
      <c r="AE24" s="369"/>
      <c r="AF24" s="370"/>
      <c r="AG24" s="371"/>
    </row>
    <row r="25" spans="1:38" s="76" customFormat="1" ht="66.75" customHeight="1" x14ac:dyDescent="0.2">
      <c r="A25" s="192"/>
      <c r="B25" s="326" t="s">
        <v>493</v>
      </c>
      <c r="C25" s="331" t="s">
        <v>395</v>
      </c>
      <c r="D25" s="331"/>
      <c r="E25" s="331"/>
      <c r="F25" s="333" t="str">
        <f>'Measure Description'!C6</f>
        <v>Uses motion sensors to determine usage patterns, performs advance power analysis, and has automated power management.</v>
      </c>
      <c r="G25" s="333"/>
      <c r="H25" s="333"/>
      <c r="I25" s="293" t="str">
        <f>'Intermediate Data'!B24</f>
        <v>Sensor limitations/errors</v>
      </c>
      <c r="J25" s="293"/>
      <c r="K25" s="293"/>
      <c r="L25" s="293" t="str">
        <f>'Intermediate Data'!C24</f>
        <v>Multi-sensor,
Cloud-connected</v>
      </c>
      <c r="M25" s="293"/>
      <c r="N25" s="293"/>
      <c r="O25" s="293" t="str">
        <f>'Intermediate Data'!D24</f>
        <v>Home office</v>
      </c>
      <c r="P25" s="293"/>
      <c r="Q25" s="293"/>
      <c r="R25" s="137"/>
      <c r="S25" s="370"/>
      <c r="T25" s="370"/>
      <c r="U25" s="371"/>
      <c r="V25" s="376"/>
      <c r="W25" s="377"/>
      <c r="X25" s="378"/>
      <c r="Y25" s="369"/>
      <c r="Z25" s="370"/>
      <c r="AA25" s="371"/>
      <c r="AB25" s="376"/>
      <c r="AC25" s="377"/>
      <c r="AD25" s="378"/>
      <c r="AE25" s="369"/>
      <c r="AF25" s="370"/>
      <c r="AG25" s="371"/>
      <c r="AL25" s="9"/>
    </row>
    <row r="26" spans="1:38" s="76" customFormat="1" ht="66.75" customHeight="1" x14ac:dyDescent="0.2">
      <c r="A26" s="192"/>
      <c r="B26" s="326"/>
      <c r="C26" s="328" t="s">
        <v>396</v>
      </c>
      <c r="D26" s="329"/>
      <c r="E26" s="330"/>
      <c r="F26" s="334" t="str">
        <f>'Measure Description'!C7</f>
        <v>Uses IR sensors to determine usage patterns, performs advance power analysis, and has automated power management.</v>
      </c>
      <c r="G26" s="335"/>
      <c r="H26" s="336"/>
      <c r="I26" s="290" t="str">
        <f>'Intermediate Data'!B25</f>
        <v>Sensor limitations/errors</v>
      </c>
      <c r="J26" s="291"/>
      <c r="K26" s="292"/>
      <c r="L26" s="290" t="str">
        <f>'Intermediate Data'!C25</f>
        <v>Multi-sensor,
Cloud-connected</v>
      </c>
      <c r="M26" s="291"/>
      <c r="N26" s="292"/>
      <c r="O26" s="290" t="str">
        <f>'Intermediate Data'!D25</f>
        <v>Home entertainment</v>
      </c>
      <c r="P26" s="291"/>
      <c r="Q26" s="292"/>
      <c r="R26" s="137"/>
      <c r="S26" s="370"/>
      <c r="T26" s="370"/>
      <c r="U26" s="371"/>
      <c r="V26" s="376"/>
      <c r="W26" s="377"/>
      <c r="X26" s="378"/>
      <c r="Y26" s="369"/>
      <c r="Z26" s="370"/>
      <c r="AA26" s="371"/>
      <c r="AB26" s="376"/>
      <c r="AC26" s="377"/>
      <c r="AD26" s="378"/>
      <c r="AE26" s="369"/>
      <c r="AF26" s="370"/>
      <c r="AG26" s="371"/>
    </row>
    <row r="27" spans="1:38" s="9" customFormat="1" ht="15" x14ac:dyDescent="0.2">
      <c r="B27" s="103"/>
      <c r="C27" s="103"/>
      <c r="D27" s="103"/>
      <c r="E27" s="103"/>
      <c r="F27" s="312" t="str">
        <f>HYPERLINK("#"&amp;ADDRESS(5,3,1,1,"Measure Features &amp; Trends"),"Data")</f>
        <v>Data</v>
      </c>
      <c r="G27" s="312"/>
      <c r="H27" s="312"/>
      <c r="I27" s="312" t="str">
        <f ca="1">HYPERLINK("#"&amp;ADDRESS(5,'Intermediate Data'!B19,1,1,"Measure Features &amp; Trends"),"Data")</f>
        <v>Data</v>
      </c>
      <c r="J27" s="312"/>
      <c r="K27" s="312"/>
      <c r="L27" s="312" t="str">
        <f ca="1">HYPERLINK("#"&amp;ADDRESS(5,'Intermediate Data'!C19,1,1,"Measure Qualitative Data"),"Data")</f>
        <v>Data</v>
      </c>
      <c r="M27" s="312"/>
      <c r="N27" s="312"/>
      <c r="O27" s="297" t="str">
        <f ca="1">HYPERLINK("#"&amp;ADDRESS(5,'Intermediate Data'!D19,1,1,"Measure Qualitative Data"),"Data")</f>
        <v>Data</v>
      </c>
      <c r="P27" s="297"/>
      <c r="Q27" s="297"/>
      <c r="R27" s="123"/>
      <c r="S27" s="341" t="str">
        <f ca="1">HYPERLINK("#"&amp;ADDRESS(4,'Intermediate Data'!A30,1,1,"Device Barriers &amp; Opportunities"),"Data")</f>
        <v>Data</v>
      </c>
      <c r="T27" s="341"/>
      <c r="U27" s="341"/>
      <c r="V27" s="341" t="str">
        <f ca="1">HYPERLINK("#"&amp;ADDRESS(4,'Intermediate Data'!B30,1,1,"Device Barriers &amp; Opportunities"),"Data")</f>
        <v>Data</v>
      </c>
      <c r="W27" s="341"/>
      <c r="X27" s="341"/>
      <c r="Y27" s="341" t="str">
        <f ca="1">HYPERLINK("#"&amp;ADDRESS(4,'Intermediate Data'!C30,1,1,"Device Barriers &amp; Opportunities"),"Data")</f>
        <v>Data</v>
      </c>
      <c r="Z27" s="341"/>
      <c r="AA27" s="341"/>
      <c r="AB27" s="341" t="str">
        <f ca="1">HYPERLINK("#"&amp;ADDRESS(4,'Intermediate Data'!D30,1,1,"Device Barriers &amp; Opportunities"),"Data")</f>
        <v>Data</v>
      </c>
      <c r="AC27" s="341"/>
      <c r="AD27" s="341"/>
      <c r="AE27" s="341" t="str">
        <f ca="1">HYPERLINK("#"&amp;ADDRESS(4,'Intermediate Data'!E30,1,1,"Device Barriers &amp; Opportunities"),"Data")</f>
        <v>Data</v>
      </c>
      <c r="AF27" s="341"/>
      <c r="AG27" s="341"/>
      <c r="AL27" s="76"/>
    </row>
    <row r="28" spans="1:38" s="9" customFormat="1" ht="29.25" customHeight="1" x14ac:dyDescent="0.25">
      <c r="B28" s="103"/>
      <c r="C28" s="103"/>
      <c r="D28" s="103"/>
      <c r="E28" s="103"/>
      <c r="F28" s="103"/>
      <c r="G28" s="103"/>
      <c r="H28" s="103"/>
      <c r="I28" s="103"/>
      <c r="J28" s="103"/>
      <c r="K28" s="103"/>
      <c r="L28" s="103"/>
      <c r="M28" s="103"/>
      <c r="N28" s="103"/>
      <c r="O28" s="288"/>
      <c r="P28" s="289"/>
      <c r="Q28" s="289"/>
      <c r="R28" s="103"/>
      <c r="S28" s="103"/>
      <c r="T28" s="103"/>
      <c r="U28" s="103"/>
      <c r="V28" s="103"/>
      <c r="W28" s="103"/>
      <c r="X28" s="103"/>
      <c r="Y28" s="103"/>
      <c r="Z28" s="103"/>
      <c r="AA28" s="103"/>
      <c r="AB28" s="103"/>
      <c r="AC28" s="103"/>
      <c r="AE28" s="275"/>
      <c r="AF28" s="275"/>
      <c r="AG28" s="275"/>
    </row>
    <row r="29" spans="1:38" s="9" customFormat="1" ht="23.25" x14ac:dyDescent="0.35">
      <c r="B29" s="132" t="s">
        <v>390</v>
      </c>
      <c r="C29" s="132"/>
      <c r="D29" s="132"/>
      <c r="E29" s="132"/>
      <c r="F29" s="132"/>
      <c r="G29" s="132"/>
      <c r="H29" s="132"/>
      <c r="I29" s="132"/>
      <c r="J29" s="132"/>
      <c r="K29" s="103"/>
      <c r="L29" s="109" t="s">
        <v>398</v>
      </c>
      <c r="M29" s="110"/>
      <c r="N29" s="110"/>
      <c r="O29" s="110"/>
      <c r="P29" s="110"/>
      <c r="Q29" s="110"/>
      <c r="R29" s="109"/>
      <c r="S29" s="109"/>
      <c r="T29" s="109"/>
      <c r="U29" s="109"/>
      <c r="V29" s="109"/>
      <c r="W29" s="109"/>
      <c r="X29" s="109"/>
      <c r="Y29" s="109"/>
      <c r="Z29" s="109"/>
      <c r="AA29" s="109"/>
      <c r="AB29" s="109"/>
      <c r="AC29" s="109"/>
      <c r="AD29" s="109"/>
      <c r="AE29" s="109"/>
      <c r="AF29" s="109"/>
      <c r="AG29" s="109"/>
    </row>
    <row r="30" spans="1:38" ht="15" x14ac:dyDescent="0.2">
      <c r="B30" s="327" t="str">
        <f>HYPERLINK("#"&amp;ADDRESS(7,'Intermediate Data'!B38,1,1,"Measure Market Data"),'Intermediate Data'!A38)</f>
        <v>Retail availability/assortment</v>
      </c>
      <c r="C30" s="327"/>
      <c r="D30" s="327"/>
      <c r="E30" s="327"/>
      <c r="F30" s="327"/>
      <c r="G30" s="327"/>
      <c r="H30" s="327"/>
      <c r="I30" s="327"/>
      <c r="J30" s="327"/>
      <c r="L30" s="111" t="s">
        <v>738</v>
      </c>
      <c r="M30" s="103"/>
      <c r="O30" s="103"/>
      <c r="P30" s="103"/>
      <c r="Q30" s="103"/>
      <c r="R30" s="274" t="s">
        <v>739</v>
      </c>
      <c r="AB30" s="112" t="s">
        <v>399</v>
      </c>
      <c r="AL30" s="9"/>
    </row>
    <row r="31" spans="1:38" ht="15" customHeight="1" x14ac:dyDescent="0.2">
      <c r="B31" s="360" t="str">
        <f>HYPERLINK("#"&amp;ADDRESS(7,'Intermediate Data'!B39,1,1,"Measure Market Data"),'Intermediate Data'!A39)</f>
        <v>Costs</v>
      </c>
      <c r="C31" s="360"/>
      <c r="D31" s="360"/>
      <c r="E31" s="360"/>
      <c r="F31" s="360"/>
      <c r="G31" s="360"/>
      <c r="H31" s="360"/>
      <c r="I31" s="360"/>
      <c r="J31" s="360"/>
      <c r="L31" s="340" t="s">
        <v>515</v>
      </c>
      <c r="M31" s="340"/>
      <c r="N31" s="340"/>
      <c r="O31" s="340"/>
      <c r="P31" s="340"/>
      <c r="Q31" s="340"/>
      <c r="R31" s="340"/>
      <c r="S31" s="340"/>
      <c r="T31" s="340"/>
      <c r="U31" s="340"/>
      <c r="V31" s="340"/>
      <c r="W31" s="340"/>
      <c r="X31" s="340"/>
      <c r="Y31" s="340"/>
      <c r="Z31" s="340"/>
      <c r="AA31" s="340"/>
      <c r="AB31" s="340"/>
      <c r="AC31" s="340"/>
      <c r="AD31" s="340"/>
      <c r="AE31" s="340"/>
      <c r="AF31" s="340"/>
      <c r="AG31" s="340"/>
    </row>
    <row r="32" spans="1:38" ht="15" x14ac:dyDescent="0.2">
      <c r="B32" s="327" t="str">
        <f>HYPERLINK("#"&amp;ADDRESS(7,'Intermediate Data'!B40,1,1,"Measure Market Data"),'Intermediate Data'!A40)</f>
        <v>Energy Savings</v>
      </c>
      <c r="C32" s="327"/>
      <c r="D32" s="327"/>
      <c r="E32" s="327"/>
      <c r="F32" s="327"/>
      <c r="G32" s="327"/>
      <c r="H32" s="327"/>
      <c r="I32" s="327"/>
      <c r="J32" s="327"/>
      <c r="L32" s="340"/>
      <c r="M32" s="340"/>
      <c r="N32" s="340"/>
      <c r="O32" s="340"/>
      <c r="P32" s="340"/>
      <c r="Q32" s="340"/>
      <c r="R32" s="340"/>
      <c r="S32" s="340"/>
      <c r="T32" s="340"/>
      <c r="U32" s="340"/>
      <c r="V32" s="340"/>
      <c r="W32" s="340"/>
      <c r="X32" s="340"/>
      <c r="Y32" s="340"/>
      <c r="Z32" s="340"/>
      <c r="AA32" s="340"/>
      <c r="AB32" s="340"/>
      <c r="AC32" s="340"/>
      <c r="AD32" s="340"/>
      <c r="AE32" s="340"/>
      <c r="AF32" s="340"/>
      <c r="AG32" s="340"/>
    </row>
    <row r="33" spans="2:33" ht="15" x14ac:dyDescent="0.2">
      <c r="B33" s="360" t="str">
        <f>HYPERLINK("#"&amp;ADDRESS(1,1,1,1,"Measure Features &amp; Trends"),'Intermediate Data'!A41)</f>
        <v>Measure Features &amp; Trends</v>
      </c>
      <c r="C33" s="360"/>
      <c r="D33" s="360"/>
      <c r="E33" s="360"/>
      <c r="F33" s="360"/>
      <c r="G33" s="360"/>
      <c r="H33" s="360"/>
      <c r="I33" s="360"/>
      <c r="J33" s="360"/>
      <c r="L33" s="340"/>
      <c r="M33" s="340"/>
      <c r="N33" s="340"/>
      <c r="O33" s="340"/>
      <c r="P33" s="340"/>
      <c r="Q33" s="340"/>
      <c r="R33" s="340"/>
      <c r="S33" s="340"/>
      <c r="T33" s="340"/>
      <c r="U33" s="340"/>
      <c r="V33" s="340"/>
      <c r="W33" s="340"/>
      <c r="X33" s="340"/>
      <c r="Y33" s="340"/>
      <c r="Z33" s="340"/>
      <c r="AA33" s="340"/>
      <c r="AB33" s="340"/>
      <c r="AC33" s="340"/>
      <c r="AD33" s="340"/>
      <c r="AE33" s="340"/>
      <c r="AF33" s="340"/>
      <c r="AG33" s="340"/>
    </row>
    <row r="34" spans="2:33" ht="15" x14ac:dyDescent="0.2">
      <c r="B34" s="327" t="str">
        <f>HYPERLINK("#"&amp;ADDRESS(1,1,1,1,"Device Barriers &amp; Opportunities"),'Intermediate Data'!A42)</f>
        <v>Device Barriers &amp; Opportunities</v>
      </c>
      <c r="C34" s="327"/>
      <c r="D34" s="327"/>
      <c r="E34" s="327"/>
      <c r="F34" s="327"/>
      <c r="G34" s="327"/>
      <c r="H34" s="327"/>
      <c r="I34" s="327"/>
      <c r="J34" s="327"/>
      <c r="L34" s="340"/>
      <c r="M34" s="340"/>
      <c r="N34" s="340"/>
      <c r="O34" s="340"/>
      <c r="P34" s="340"/>
      <c r="Q34" s="340"/>
      <c r="R34" s="340"/>
      <c r="S34" s="340"/>
      <c r="T34" s="340"/>
      <c r="U34" s="340"/>
      <c r="V34" s="340"/>
      <c r="W34" s="340"/>
      <c r="X34" s="340"/>
      <c r="Y34" s="340"/>
      <c r="Z34" s="340"/>
      <c r="AA34" s="340"/>
      <c r="AB34" s="340"/>
      <c r="AC34" s="340"/>
      <c r="AD34" s="340"/>
      <c r="AE34" s="340"/>
      <c r="AF34" s="340"/>
      <c r="AG34" s="340"/>
    </row>
    <row r="35" spans="2:33" ht="15" x14ac:dyDescent="0.2">
      <c r="B35" s="360" t="str">
        <f>HYPERLINK("#"&amp;ADDRESS(5,'Intermediate Data'!B43,1,1,"Measure Features &amp; Trends"),'Intermediate Data'!A43)</f>
        <v>Measure applications</v>
      </c>
      <c r="C35" s="360"/>
      <c r="D35" s="360"/>
      <c r="E35" s="360"/>
      <c r="F35" s="360"/>
      <c r="G35" s="360"/>
      <c r="H35" s="360"/>
      <c r="I35" s="360"/>
      <c r="J35" s="360"/>
      <c r="L35" s="340"/>
      <c r="M35" s="340"/>
      <c r="N35" s="340"/>
      <c r="O35" s="340"/>
      <c r="P35" s="340"/>
      <c r="Q35" s="340"/>
      <c r="R35" s="340"/>
      <c r="S35" s="340"/>
      <c r="T35" s="340"/>
      <c r="U35" s="340"/>
      <c r="V35" s="340"/>
      <c r="W35" s="340"/>
      <c r="X35" s="340"/>
      <c r="Y35" s="340"/>
      <c r="Z35" s="340"/>
      <c r="AA35" s="340"/>
      <c r="AB35" s="340"/>
      <c r="AC35" s="340"/>
      <c r="AD35" s="340"/>
      <c r="AE35" s="340"/>
      <c r="AF35" s="340"/>
      <c r="AG35" s="340"/>
    </row>
    <row r="36" spans="2:33" ht="15" x14ac:dyDescent="0.2">
      <c r="B36" s="327" t="str">
        <f>HYPERLINK("#"&amp;ADDRESS(1,1,1,1,"Program Data"),'Intermediate Data'!A44)</f>
        <v>Program Data</v>
      </c>
      <c r="C36" s="327"/>
      <c r="D36" s="327"/>
      <c r="E36" s="327"/>
      <c r="F36" s="327"/>
      <c r="G36" s="327"/>
      <c r="H36" s="327"/>
      <c r="I36" s="327"/>
      <c r="J36" s="327"/>
      <c r="L36" s="112" t="s">
        <v>400</v>
      </c>
      <c r="M36" s="103"/>
      <c r="N36" s="103"/>
      <c r="O36" s="103"/>
      <c r="P36" s="103"/>
      <c r="Q36" s="103"/>
      <c r="R36"/>
      <c r="S36"/>
      <c r="X36"/>
    </row>
    <row r="37" spans="2:33" x14ac:dyDescent="0.2">
      <c r="L37" s="210" t="s">
        <v>401</v>
      </c>
      <c r="M37" s="8"/>
      <c r="N37" s="8"/>
      <c r="O37" s="8"/>
      <c r="P37" s="8"/>
      <c r="Q37" s="211" t="s">
        <v>402</v>
      </c>
      <c r="R37"/>
      <c r="S37"/>
      <c r="X37"/>
    </row>
    <row r="38" spans="2:33" x14ac:dyDescent="0.2">
      <c r="L38" s="8" t="s">
        <v>647</v>
      </c>
      <c r="M38" s="8"/>
      <c r="N38" s="8"/>
      <c r="O38" s="8"/>
      <c r="P38" s="8"/>
      <c r="Q38" s="211" t="s">
        <v>675</v>
      </c>
    </row>
    <row r="39" spans="2:33" x14ac:dyDescent="0.2">
      <c r="L39" s="108" t="s">
        <v>511</v>
      </c>
      <c r="M39" s="209"/>
      <c r="N39" s="209"/>
      <c r="O39" s="209"/>
      <c r="P39" s="209"/>
      <c r="Q39" s="211" t="s">
        <v>512</v>
      </c>
      <c r="R39" s="211"/>
      <c r="S39" s="211"/>
      <c r="T39" s="211"/>
      <c r="U39" s="211"/>
    </row>
    <row r="40" spans="2:33" x14ac:dyDescent="0.2">
      <c r="L40" s="108" t="s">
        <v>506</v>
      </c>
      <c r="M40" s="209"/>
      <c r="N40" s="209"/>
      <c r="O40" s="209"/>
      <c r="P40" s="209"/>
      <c r="Q40" s="211" t="s">
        <v>513</v>
      </c>
      <c r="R40" s="211"/>
      <c r="S40" s="211"/>
      <c r="T40" s="211"/>
      <c r="U40" s="211"/>
    </row>
    <row r="41" spans="2:33" ht="12.75" customHeight="1" x14ac:dyDescent="0.2">
      <c r="L41" s="108" t="s">
        <v>507</v>
      </c>
      <c r="M41" s="209"/>
      <c r="N41" s="209"/>
      <c r="O41" s="209"/>
      <c r="P41" s="209"/>
      <c r="Q41" s="211" t="s">
        <v>514</v>
      </c>
      <c r="R41" s="212"/>
      <c r="S41" s="212"/>
      <c r="T41" s="212"/>
      <c r="U41" s="212"/>
    </row>
    <row r="42" spans="2:33" ht="12.75" customHeight="1" x14ac:dyDescent="0.2">
      <c r="L42" s="108" t="s">
        <v>428</v>
      </c>
      <c r="M42" s="209"/>
      <c r="N42" s="209"/>
      <c r="O42" s="209"/>
      <c r="P42" s="209"/>
      <c r="Q42" s="211" t="s">
        <v>656</v>
      </c>
      <c r="R42" s="212"/>
      <c r="S42" s="212"/>
      <c r="T42" s="212"/>
      <c r="U42" s="212"/>
    </row>
    <row r="43" spans="2:33" x14ac:dyDescent="0.2">
      <c r="L43" s="108" t="s">
        <v>403</v>
      </c>
      <c r="M43" s="209"/>
      <c r="N43" s="209"/>
      <c r="O43" s="209"/>
      <c r="P43" s="209"/>
      <c r="Q43" s="211" t="s">
        <v>404</v>
      </c>
      <c r="R43" s="211"/>
      <c r="S43" s="211"/>
      <c r="T43" s="211"/>
      <c r="U43" s="211"/>
    </row>
    <row r="44" spans="2:33" x14ac:dyDescent="0.2">
      <c r="T44" s="9"/>
      <c r="U44" s="9"/>
    </row>
  </sheetData>
  <sheetProtection algorithmName="SHA-512" hashValue="M9i+tfOIZpaJGojx4VuG24759pJa0YgcGAY7mYluw+tMId/Hyi+VCkSOLsKcRlNjF8kpkJy/McQGHu018AFAiA==" saltValue="ZjRmuxiTOl9Wxffh4f3o3Q==" spinCount="100000" sheet="1" objects="1" scenarios="1"/>
  <mergeCells count="207">
    <mergeCell ref="X11:Z11"/>
    <mergeCell ref="X16:Z16"/>
    <mergeCell ref="X15:Z15"/>
    <mergeCell ref="L16:N16"/>
    <mergeCell ref="L15:N15"/>
    <mergeCell ref="X14:Z14"/>
    <mergeCell ref="V20:X20"/>
    <mergeCell ref="Y20:AA20"/>
    <mergeCell ref="V19:AA19"/>
    <mergeCell ref="L19:N20"/>
    <mergeCell ref="O17:T17"/>
    <mergeCell ref="X5:Z5"/>
    <mergeCell ref="L14:N14"/>
    <mergeCell ref="L13:N13"/>
    <mergeCell ref="U5:W5"/>
    <mergeCell ref="U16:W16"/>
    <mergeCell ref="O16:Q16"/>
    <mergeCell ref="R16:T16"/>
    <mergeCell ref="U6:W6"/>
    <mergeCell ref="X6:Z6"/>
    <mergeCell ref="U15:W15"/>
    <mergeCell ref="U11:W11"/>
    <mergeCell ref="U7:Z8"/>
    <mergeCell ref="X9:Z9"/>
    <mergeCell ref="U9:W9"/>
    <mergeCell ref="X10:Z10"/>
    <mergeCell ref="U10:W10"/>
    <mergeCell ref="U13:W13"/>
    <mergeCell ref="U12:W12"/>
    <mergeCell ref="U14:W14"/>
    <mergeCell ref="O5:Q5"/>
    <mergeCell ref="R5:T5"/>
    <mergeCell ref="X13:Z13"/>
    <mergeCell ref="L5:N5"/>
    <mergeCell ref="X12:Z12"/>
    <mergeCell ref="AA6:AF7"/>
    <mergeCell ref="AE21:AG26"/>
    <mergeCell ref="AE19:AG20"/>
    <mergeCell ref="AB21:AD26"/>
    <mergeCell ref="AB19:AD20"/>
    <mergeCell ref="Y21:AA26"/>
    <mergeCell ref="S27:U27"/>
    <mergeCell ref="V27:X27"/>
    <mergeCell ref="F26:H26"/>
    <mergeCell ref="V21:X26"/>
    <mergeCell ref="S21:U26"/>
    <mergeCell ref="S19:U20"/>
    <mergeCell ref="F21:H21"/>
    <mergeCell ref="O19:Q20"/>
    <mergeCell ref="O26:Q26"/>
    <mergeCell ref="O25:Q25"/>
    <mergeCell ref="Y27:AA27"/>
    <mergeCell ref="AB27:AD27"/>
    <mergeCell ref="O24:Q24"/>
    <mergeCell ref="O23:Q23"/>
    <mergeCell ref="O22:Q22"/>
    <mergeCell ref="O21:Q21"/>
    <mergeCell ref="I26:K26"/>
    <mergeCell ref="I25:K25"/>
    <mergeCell ref="AD11:AF11"/>
    <mergeCell ref="AD13:AF13"/>
    <mergeCell ref="AD12:AF12"/>
    <mergeCell ref="AD10:AF10"/>
    <mergeCell ref="AA8:AF8"/>
    <mergeCell ref="AA9:AC9"/>
    <mergeCell ref="AD9:AF9"/>
    <mergeCell ref="AA13:AC13"/>
    <mergeCell ref="AA11:AC11"/>
    <mergeCell ref="AA12:AC12"/>
    <mergeCell ref="AA10:AC10"/>
    <mergeCell ref="AL11:AM11"/>
    <mergeCell ref="AL12:AM12"/>
    <mergeCell ref="AL13:AM13"/>
    <mergeCell ref="AL14:AM14"/>
    <mergeCell ref="AL15:AM15"/>
    <mergeCell ref="AG7:AI9"/>
    <mergeCell ref="AJ7:AQ7"/>
    <mergeCell ref="AG6:AI6"/>
    <mergeCell ref="AG5:AI5"/>
    <mergeCell ref="AJ6:AQ6"/>
    <mergeCell ref="AJ5:AQ5"/>
    <mergeCell ref="AG10:AI15"/>
    <mergeCell ref="B33:J33"/>
    <mergeCell ref="B34:J34"/>
    <mergeCell ref="B35:J35"/>
    <mergeCell ref="I19:K20"/>
    <mergeCell ref="C23:E23"/>
    <mergeCell ref="C22:E22"/>
    <mergeCell ref="C21:E21"/>
    <mergeCell ref="C26:E26"/>
    <mergeCell ref="I23:K23"/>
    <mergeCell ref="I22:K22"/>
    <mergeCell ref="I21:K21"/>
    <mergeCell ref="B31:J31"/>
    <mergeCell ref="R6:T6"/>
    <mergeCell ref="L6:N6"/>
    <mergeCell ref="C13:E13"/>
    <mergeCell ref="C12:E12"/>
    <mergeCell ref="F6:H6"/>
    <mergeCell ref="F16:H16"/>
    <mergeCell ref="L12:N12"/>
    <mergeCell ref="L11:N11"/>
    <mergeCell ref="L10:N10"/>
    <mergeCell ref="C15:E15"/>
    <mergeCell ref="C14:E14"/>
    <mergeCell ref="C10:E10"/>
    <mergeCell ref="R15:T15"/>
    <mergeCell ref="O6:Q6"/>
    <mergeCell ref="F10:G10"/>
    <mergeCell ref="F11:G11"/>
    <mergeCell ref="I16:K16"/>
    <mergeCell ref="F5:H5"/>
    <mergeCell ref="B21:B24"/>
    <mergeCell ref="B25:B26"/>
    <mergeCell ref="B5:E9"/>
    <mergeCell ref="B36:J36"/>
    <mergeCell ref="L23:N23"/>
    <mergeCell ref="L22:N22"/>
    <mergeCell ref="L21:N21"/>
    <mergeCell ref="C24:E24"/>
    <mergeCell ref="B30:J30"/>
    <mergeCell ref="C25:E25"/>
    <mergeCell ref="B14:B15"/>
    <mergeCell ref="L27:N27"/>
    <mergeCell ref="I27:K27"/>
    <mergeCell ref="F19:H20"/>
    <mergeCell ref="F25:H25"/>
    <mergeCell ref="F24:H24"/>
    <mergeCell ref="F23:H23"/>
    <mergeCell ref="F22:H22"/>
    <mergeCell ref="L31:AG35"/>
    <mergeCell ref="AE27:AG27"/>
    <mergeCell ref="I24:K24"/>
    <mergeCell ref="F15:G15"/>
    <mergeCell ref="B32:J32"/>
    <mergeCell ref="A1:Q2"/>
    <mergeCell ref="B19:E20"/>
    <mergeCell ref="F27:H27"/>
    <mergeCell ref="O7:T8"/>
    <mergeCell ref="O9:Q9"/>
    <mergeCell ref="R9:T9"/>
    <mergeCell ref="O10:Q10"/>
    <mergeCell ref="R10:T10"/>
    <mergeCell ref="O11:Q11"/>
    <mergeCell ref="R11:T11"/>
    <mergeCell ref="O12:Q12"/>
    <mergeCell ref="R12:T12"/>
    <mergeCell ref="O13:Q13"/>
    <mergeCell ref="R13:T13"/>
    <mergeCell ref="O14:Q14"/>
    <mergeCell ref="R14:T14"/>
    <mergeCell ref="O15:Q15"/>
    <mergeCell ref="F7:H8"/>
    <mergeCell ref="L7:N9"/>
    <mergeCell ref="B10:B13"/>
    <mergeCell ref="C11:E11"/>
    <mergeCell ref="F12:G12"/>
    <mergeCell ref="F13:G13"/>
    <mergeCell ref="F14:G14"/>
    <mergeCell ref="AJ16:AQ16"/>
    <mergeCell ref="AN8:AO9"/>
    <mergeCell ref="AN10:AO10"/>
    <mergeCell ref="AN11:AO11"/>
    <mergeCell ref="AN12:AO12"/>
    <mergeCell ref="AN13:AO13"/>
    <mergeCell ref="AN14:AO14"/>
    <mergeCell ref="AN15:AO15"/>
    <mergeCell ref="AP8:AQ9"/>
    <mergeCell ref="AP10:AQ10"/>
    <mergeCell ref="AP11:AQ11"/>
    <mergeCell ref="AP12:AQ12"/>
    <mergeCell ref="AP13:AQ13"/>
    <mergeCell ref="AP14:AQ14"/>
    <mergeCell ref="AP15:AQ15"/>
    <mergeCell ref="AJ8:AK9"/>
    <mergeCell ref="AJ11:AK11"/>
    <mergeCell ref="AJ10:AK10"/>
    <mergeCell ref="AJ12:AK12"/>
    <mergeCell ref="AJ13:AK13"/>
    <mergeCell ref="AJ14:AK14"/>
    <mergeCell ref="AJ15:AK15"/>
    <mergeCell ref="AL8:AM9"/>
    <mergeCell ref="AL10:AM10"/>
    <mergeCell ref="AE28:AG28"/>
    <mergeCell ref="I5:K5"/>
    <mergeCell ref="I6:K6"/>
    <mergeCell ref="I7:K9"/>
    <mergeCell ref="I15:K15"/>
    <mergeCell ref="I14:K14"/>
    <mergeCell ref="I13:K13"/>
    <mergeCell ref="I12:K12"/>
    <mergeCell ref="I11:K11"/>
    <mergeCell ref="I10:K10"/>
    <mergeCell ref="O28:Q28"/>
    <mergeCell ref="L26:N26"/>
    <mergeCell ref="L25:N25"/>
    <mergeCell ref="L24:N24"/>
    <mergeCell ref="O27:Q27"/>
    <mergeCell ref="AG16:AI16"/>
    <mergeCell ref="AA16:AC16"/>
    <mergeCell ref="AD16:AF16"/>
    <mergeCell ref="AD15:AF15"/>
    <mergeCell ref="AD14:AF14"/>
    <mergeCell ref="AA15:AC15"/>
    <mergeCell ref="AA14:AC14"/>
    <mergeCell ref="AA5:AC5"/>
    <mergeCell ref="AD5:AF5"/>
  </mergeCells>
  <conditionalFormatting sqref="F10:F15">
    <cfRule type="dataBar" priority="45">
      <dataBar>
        <cfvo type="num" val="-0.45"/>
        <cfvo type="num" val="0.8"/>
        <color rgb="FF008AEF"/>
      </dataBar>
      <extLst>
        <ext xmlns:x14="http://schemas.microsoft.com/office/spreadsheetml/2009/9/main" uri="{B025F937-C7B1-47D3-B67F-A62EFF666E3E}">
          <x14:id>{7BAFBC24-5E9D-4A9F-A141-E1213F916DC8}</x14:id>
        </ext>
      </extLst>
    </cfRule>
  </conditionalFormatting>
  <conditionalFormatting sqref="L10:L15">
    <cfRule type="dataBar" priority="38">
      <dataBar>
        <cfvo type="num" val="-35"/>
        <cfvo type="num" val="100"/>
        <color rgb="FF008AEF"/>
      </dataBar>
      <extLst>
        <ext xmlns:x14="http://schemas.microsoft.com/office/spreadsheetml/2009/9/main" uri="{B025F937-C7B1-47D3-B67F-A62EFF666E3E}">
          <x14:id>{95C5C30E-8F02-48B8-92C8-7BE464863A93}</x14:id>
        </ext>
      </extLst>
    </cfRule>
  </conditionalFormatting>
  <conditionalFormatting sqref="AD14:AD15">
    <cfRule type="dataBar" priority="33">
      <dataBar>
        <cfvo type="num" val="-75"/>
        <cfvo type="num" val="400"/>
        <color rgb="FF008AEF"/>
      </dataBar>
      <extLst>
        <ext xmlns:x14="http://schemas.microsoft.com/office/spreadsheetml/2009/9/main" uri="{B025F937-C7B1-47D3-B67F-A62EFF666E3E}">
          <x14:id>{7DF11DCF-90E0-4EEC-B29E-74B363703A1C}</x14:id>
        </ext>
      </extLst>
    </cfRule>
  </conditionalFormatting>
  <conditionalFormatting sqref="AG10">
    <cfRule type="dataBar" priority="32">
      <dataBar>
        <cfvo type="num" val="-0.25"/>
        <cfvo type="num" val="1"/>
        <color rgb="FF008AEF"/>
      </dataBar>
      <extLst>
        <ext xmlns:x14="http://schemas.microsoft.com/office/spreadsheetml/2009/9/main" uri="{B025F937-C7B1-47D3-B67F-A62EFF666E3E}">
          <x14:id>{CC699CC4-AB25-421A-881A-ECA6062605AF}</x14:id>
        </ext>
      </extLst>
    </cfRule>
  </conditionalFormatting>
  <conditionalFormatting sqref="AD10">
    <cfRule type="dataBar" priority="23">
      <dataBar>
        <cfvo type="num" val="-75"/>
        <cfvo type="num" val="400"/>
        <color rgb="FF008AEF"/>
      </dataBar>
      <extLst>
        <ext xmlns:x14="http://schemas.microsoft.com/office/spreadsheetml/2009/9/main" uri="{B025F937-C7B1-47D3-B67F-A62EFF666E3E}">
          <x14:id>{2E9041FC-C759-4B35-A277-C53F3C789439}</x14:id>
        </ext>
      </extLst>
    </cfRule>
  </conditionalFormatting>
  <conditionalFormatting sqref="AA11">
    <cfRule type="dataBar" priority="29">
      <dataBar>
        <cfvo type="num" val="-75"/>
        <cfvo type="num" val="400"/>
        <color rgb="FF008AEF"/>
      </dataBar>
      <extLst>
        <ext xmlns:x14="http://schemas.microsoft.com/office/spreadsheetml/2009/9/main" uri="{B025F937-C7B1-47D3-B67F-A62EFF666E3E}">
          <x14:id>{FEA05EBB-A105-489B-8D07-2B698C3869B3}</x14:id>
        </ext>
      </extLst>
    </cfRule>
  </conditionalFormatting>
  <conditionalFormatting sqref="AD11">
    <cfRule type="dataBar" priority="28">
      <dataBar>
        <cfvo type="num" val="-75"/>
        <cfvo type="num" val="400"/>
        <color rgb="FF008AEF"/>
      </dataBar>
      <extLst>
        <ext xmlns:x14="http://schemas.microsoft.com/office/spreadsheetml/2009/9/main" uri="{B025F937-C7B1-47D3-B67F-A62EFF666E3E}">
          <x14:id>{92E056F0-D25E-4CCF-8D3F-4D3FCE8FBB27}</x14:id>
        </ext>
      </extLst>
    </cfRule>
  </conditionalFormatting>
  <conditionalFormatting sqref="AA10">
    <cfRule type="dataBar" priority="24">
      <dataBar>
        <cfvo type="num" val="-75"/>
        <cfvo type="num" val="400"/>
        <color rgb="FF008AEF"/>
      </dataBar>
      <extLst>
        <ext xmlns:x14="http://schemas.microsoft.com/office/spreadsheetml/2009/9/main" uri="{B025F937-C7B1-47D3-B67F-A62EFF666E3E}">
          <x14:id>{92966AEA-1EAD-4603-8D0F-E053EDCECA68}</x14:id>
        </ext>
      </extLst>
    </cfRule>
  </conditionalFormatting>
  <conditionalFormatting sqref="AD13 AA13">
    <cfRule type="dataBar" priority="22">
      <dataBar>
        <cfvo type="num" val="-75"/>
        <cfvo type="num" val="400"/>
        <color rgb="FF008AEF"/>
      </dataBar>
      <extLst>
        <ext xmlns:x14="http://schemas.microsoft.com/office/spreadsheetml/2009/9/main" uri="{B025F937-C7B1-47D3-B67F-A62EFF666E3E}">
          <x14:id>{EEDD96DF-2513-40E9-986A-7BF77FEB18DB}</x14:id>
        </ext>
      </extLst>
    </cfRule>
  </conditionalFormatting>
  <conditionalFormatting sqref="H11:H12">
    <cfRule type="iconSet" priority="21">
      <iconSet iconSet="3Symbols2" showValue="0">
        <cfvo type="percent" val="0"/>
        <cfvo type="percent" val="0.5"/>
        <cfvo type="percent" val="1"/>
      </iconSet>
    </cfRule>
  </conditionalFormatting>
  <conditionalFormatting sqref="C14:C15">
    <cfRule type="dataBar" priority="20">
      <dataBar>
        <cfvo type="num" val="-75"/>
        <cfvo type="num" val="400"/>
        <color rgb="FF008AEF"/>
      </dataBar>
      <extLst>
        <ext xmlns:x14="http://schemas.microsoft.com/office/spreadsheetml/2009/9/main" uri="{B025F937-C7B1-47D3-B67F-A62EFF666E3E}">
          <x14:id>{9DC5F07F-CB4A-4CE8-A644-FAB9086770D2}</x14:id>
        </ext>
      </extLst>
    </cfRule>
  </conditionalFormatting>
  <conditionalFormatting sqref="C11">
    <cfRule type="dataBar" priority="19">
      <dataBar>
        <cfvo type="num" val="-75"/>
        <cfvo type="num" val="400"/>
        <color rgb="FF008AEF"/>
      </dataBar>
      <extLst>
        <ext xmlns:x14="http://schemas.microsoft.com/office/spreadsheetml/2009/9/main" uri="{B025F937-C7B1-47D3-B67F-A62EFF666E3E}">
          <x14:id>{F4673961-9AD5-44D9-8238-B978FFB9D9BE}</x14:id>
        </ext>
      </extLst>
    </cfRule>
  </conditionalFormatting>
  <conditionalFormatting sqref="C10">
    <cfRule type="dataBar" priority="18">
      <dataBar>
        <cfvo type="num" val="-75"/>
        <cfvo type="num" val="400"/>
        <color rgb="FF008AEF"/>
      </dataBar>
      <extLst>
        <ext xmlns:x14="http://schemas.microsoft.com/office/spreadsheetml/2009/9/main" uri="{B025F937-C7B1-47D3-B67F-A62EFF666E3E}">
          <x14:id>{F22EFD79-9DF0-4C6F-B35B-06C8F856BF88}</x14:id>
        </ext>
      </extLst>
    </cfRule>
  </conditionalFormatting>
  <conditionalFormatting sqref="C13">
    <cfRule type="dataBar" priority="17">
      <dataBar>
        <cfvo type="num" val="-75"/>
        <cfvo type="num" val="400"/>
        <color rgb="FF008AEF"/>
      </dataBar>
      <extLst>
        <ext xmlns:x14="http://schemas.microsoft.com/office/spreadsheetml/2009/9/main" uri="{B025F937-C7B1-47D3-B67F-A62EFF666E3E}">
          <x14:id>{7DF141DA-8814-46BF-B9BB-482F2EABE889}</x14:id>
        </ext>
      </extLst>
    </cfRule>
  </conditionalFormatting>
  <conditionalFormatting sqref="O10:Z15">
    <cfRule type="dataBar" priority="14">
      <dataBar>
        <cfvo type="num" val="-125"/>
        <cfvo type="num" val="400"/>
        <color rgb="FF008AEF"/>
      </dataBar>
      <extLst>
        <ext xmlns:x14="http://schemas.microsoft.com/office/spreadsheetml/2009/9/main" uri="{B025F937-C7B1-47D3-B67F-A62EFF666E3E}">
          <x14:id>{240EB465-4A14-4EC6-801B-28C11DE684E2}</x14:id>
        </ext>
      </extLst>
    </cfRule>
  </conditionalFormatting>
  <conditionalFormatting sqref="C26">
    <cfRule type="dataBar" priority="10">
      <dataBar>
        <cfvo type="num" val="-75"/>
        <cfvo type="num" val="400"/>
        <color rgb="FF008AEF"/>
      </dataBar>
      <extLst>
        <ext xmlns:x14="http://schemas.microsoft.com/office/spreadsheetml/2009/9/main" uri="{B025F937-C7B1-47D3-B67F-A62EFF666E3E}">
          <x14:id>{716CA519-85EE-42AE-830C-1EF6DE88247C}</x14:id>
        </ext>
      </extLst>
    </cfRule>
  </conditionalFormatting>
  <conditionalFormatting sqref="C24">
    <cfRule type="dataBar" priority="9">
      <dataBar>
        <cfvo type="num" val="-75"/>
        <cfvo type="num" val="400"/>
        <color rgb="FF008AEF"/>
      </dataBar>
      <extLst>
        <ext xmlns:x14="http://schemas.microsoft.com/office/spreadsheetml/2009/9/main" uri="{B025F937-C7B1-47D3-B67F-A62EFF666E3E}">
          <x14:id>{2B819505-543A-4BE1-A2CB-6533F865CD57}</x14:id>
        </ext>
      </extLst>
    </cfRule>
  </conditionalFormatting>
  <conditionalFormatting sqref="C22">
    <cfRule type="dataBar" priority="8">
      <dataBar>
        <cfvo type="num" val="-75"/>
        <cfvo type="num" val="400"/>
        <color rgb="FF008AEF"/>
      </dataBar>
      <extLst>
        <ext xmlns:x14="http://schemas.microsoft.com/office/spreadsheetml/2009/9/main" uri="{B025F937-C7B1-47D3-B67F-A62EFF666E3E}">
          <x14:id>{683DB901-0844-40C1-98CB-5EC3091144C9}</x14:id>
        </ext>
      </extLst>
    </cfRule>
  </conditionalFormatting>
  <conditionalFormatting sqref="I22 F22 L22">
    <cfRule type="dataBar" priority="7">
      <dataBar>
        <cfvo type="num" val="-75"/>
        <cfvo type="num" val="400"/>
        <color rgb="FF008AEF"/>
      </dataBar>
      <extLst>
        <ext xmlns:x14="http://schemas.microsoft.com/office/spreadsheetml/2009/9/main" uri="{B025F937-C7B1-47D3-B67F-A62EFF666E3E}">
          <x14:id>{977982F2-5BF5-47CA-BDBE-45EDD28D22E1}</x14:id>
        </ext>
      </extLst>
    </cfRule>
  </conditionalFormatting>
  <conditionalFormatting sqref="O22">
    <cfRule type="dataBar" priority="6">
      <dataBar>
        <cfvo type="num" val="-75"/>
        <cfvo type="num" val="400"/>
        <color rgb="FF008AEF"/>
      </dataBar>
      <extLst>
        <ext xmlns:x14="http://schemas.microsoft.com/office/spreadsheetml/2009/9/main" uri="{B025F937-C7B1-47D3-B67F-A62EFF666E3E}">
          <x14:id>{B8A36E24-72BE-4F0B-91CC-34FEC0E33D5B}</x14:id>
        </ext>
      </extLst>
    </cfRule>
  </conditionalFormatting>
  <conditionalFormatting sqref="I24 F24 L24">
    <cfRule type="dataBar" priority="5">
      <dataBar>
        <cfvo type="num" val="-75"/>
        <cfvo type="num" val="400"/>
        <color rgb="FF008AEF"/>
      </dataBar>
      <extLst>
        <ext xmlns:x14="http://schemas.microsoft.com/office/spreadsheetml/2009/9/main" uri="{B025F937-C7B1-47D3-B67F-A62EFF666E3E}">
          <x14:id>{ED5B4157-3C02-4A8E-879A-8179730CFD30}</x14:id>
        </ext>
      </extLst>
    </cfRule>
  </conditionalFormatting>
  <conditionalFormatting sqref="O24">
    <cfRule type="dataBar" priority="4">
      <dataBar>
        <cfvo type="num" val="-75"/>
        <cfvo type="num" val="400"/>
        <color rgb="FF008AEF"/>
      </dataBar>
      <extLst>
        <ext xmlns:x14="http://schemas.microsoft.com/office/spreadsheetml/2009/9/main" uri="{B025F937-C7B1-47D3-B67F-A62EFF666E3E}">
          <x14:id>{93B140C3-216C-47BE-99DC-1CAE62DD84ED}</x14:id>
        </ext>
      </extLst>
    </cfRule>
  </conditionalFormatting>
  <conditionalFormatting sqref="I26 F26 L26">
    <cfRule type="dataBar" priority="3">
      <dataBar>
        <cfvo type="num" val="-75"/>
        <cfvo type="num" val="400"/>
        <color rgb="FF008AEF"/>
      </dataBar>
      <extLst>
        <ext xmlns:x14="http://schemas.microsoft.com/office/spreadsheetml/2009/9/main" uri="{B025F937-C7B1-47D3-B67F-A62EFF666E3E}">
          <x14:id>{E9D72EA2-B138-445D-ACA9-E422026066AF}</x14:id>
        </ext>
      </extLst>
    </cfRule>
  </conditionalFormatting>
  <conditionalFormatting sqref="O26">
    <cfRule type="dataBar" priority="2">
      <dataBar>
        <cfvo type="num" val="-75"/>
        <cfvo type="num" val="400"/>
        <color rgb="FF008AEF"/>
      </dataBar>
      <extLst>
        <ext xmlns:x14="http://schemas.microsoft.com/office/spreadsheetml/2009/9/main" uri="{B025F937-C7B1-47D3-B67F-A62EFF666E3E}">
          <x14:id>{0F6460E0-6E3B-4656-B42E-5C1BD7DB9A65}</x14:id>
        </ext>
      </extLst>
    </cfRule>
  </conditionalFormatting>
  <conditionalFormatting sqref="I10:K15">
    <cfRule type="dataBar" priority="1">
      <dataBar>
        <cfvo type="num" val="-25"/>
        <cfvo type="num" val="100"/>
        <color rgb="FF008AEF"/>
      </dataBar>
      <extLst>
        <ext xmlns:x14="http://schemas.microsoft.com/office/spreadsheetml/2009/9/main" uri="{B025F937-C7B1-47D3-B67F-A62EFF666E3E}">
          <x14:id>{E61455A6-CCC8-447F-BE57-64572E461C5D}</x14:id>
        </ext>
      </extLst>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8" r:id="rId4" name="Drop Down 2">
              <controlPr defaultSize="0" autoLine="0" autoPict="0">
                <anchor moveWithCells="1">
                  <from>
                    <xdr:col>26</xdr:col>
                    <xdr:colOff>66675</xdr:colOff>
                    <xdr:row>5</xdr:row>
                    <xdr:rowOff>47625</xdr:rowOff>
                  </from>
                  <to>
                    <xdr:col>30</xdr:col>
                    <xdr:colOff>247650</xdr:colOff>
                    <xdr:row>6</xdr:row>
                    <xdr:rowOff>104775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7BAFBC24-5E9D-4A9F-A141-E1213F916DC8}">
            <x14:dataBar minLength="0" maxLength="100" gradient="0">
              <x14:cfvo type="num">
                <xm:f>-0.45</xm:f>
              </x14:cfvo>
              <x14:cfvo type="num">
                <xm:f>0.8</xm:f>
              </x14:cfvo>
              <x14:negativeFillColor rgb="FFFF0000"/>
              <x14:axisColor theme="0" tint="-0.14999847407452621"/>
            </x14:dataBar>
          </x14:cfRule>
          <xm:sqref>F10:F15</xm:sqref>
        </x14:conditionalFormatting>
        <x14:conditionalFormatting xmlns:xm="http://schemas.microsoft.com/office/excel/2006/main">
          <x14:cfRule type="dataBar" id="{95C5C30E-8F02-48B8-92C8-7BE464863A93}">
            <x14:dataBar minLength="0" maxLength="100" gradient="0">
              <x14:cfvo type="num">
                <xm:f>-35</xm:f>
              </x14:cfvo>
              <x14:cfvo type="num">
                <xm:f>100</xm:f>
              </x14:cfvo>
              <x14:negativeFillColor rgb="FFFF0000"/>
              <x14:axisColor theme="0" tint="-0.14999847407452621"/>
            </x14:dataBar>
          </x14:cfRule>
          <xm:sqref>L10:L15</xm:sqref>
        </x14:conditionalFormatting>
        <x14:conditionalFormatting xmlns:xm="http://schemas.microsoft.com/office/excel/2006/main">
          <x14:cfRule type="dataBar" id="{7DF11DCF-90E0-4EEC-B29E-74B363703A1C}">
            <x14:dataBar minLength="0" maxLength="100" gradient="0">
              <x14:cfvo type="num">
                <xm:f>-75</xm:f>
              </x14:cfvo>
              <x14:cfvo type="num">
                <xm:f>400</xm:f>
              </x14:cfvo>
              <x14:negativeFillColor rgb="FFFF0000"/>
              <x14:axisColor theme="0" tint="-0.14999847407452621"/>
            </x14:dataBar>
          </x14:cfRule>
          <xm:sqref>AD14:AD15</xm:sqref>
        </x14:conditionalFormatting>
        <x14:conditionalFormatting xmlns:xm="http://schemas.microsoft.com/office/excel/2006/main">
          <x14:cfRule type="dataBar" id="{CC699CC4-AB25-421A-881A-ECA6062605AF}">
            <x14:dataBar minLength="0" maxLength="100" gradient="0">
              <x14:cfvo type="num">
                <xm:f>-0.25</xm:f>
              </x14:cfvo>
              <x14:cfvo type="num">
                <xm:f>1</xm:f>
              </x14:cfvo>
              <x14:negativeFillColor rgb="FFFF0000"/>
              <x14:axisColor rgb="FF000000"/>
            </x14:dataBar>
          </x14:cfRule>
          <xm:sqref>AG10</xm:sqref>
        </x14:conditionalFormatting>
        <x14:conditionalFormatting xmlns:xm="http://schemas.microsoft.com/office/excel/2006/main">
          <x14:cfRule type="dataBar" id="{2E9041FC-C759-4B35-A277-C53F3C789439}">
            <x14:dataBar minLength="0" maxLength="100" gradient="0">
              <x14:cfvo type="num">
                <xm:f>-75</xm:f>
              </x14:cfvo>
              <x14:cfvo type="num">
                <xm:f>400</xm:f>
              </x14:cfvo>
              <x14:negativeFillColor rgb="FFFF0000"/>
              <x14:axisColor theme="0" tint="-0.14999847407452621"/>
            </x14:dataBar>
          </x14:cfRule>
          <xm:sqref>AD10</xm:sqref>
        </x14:conditionalFormatting>
        <x14:conditionalFormatting xmlns:xm="http://schemas.microsoft.com/office/excel/2006/main">
          <x14:cfRule type="dataBar" id="{FEA05EBB-A105-489B-8D07-2B698C3869B3}">
            <x14:dataBar minLength="0" maxLength="100" gradient="0">
              <x14:cfvo type="num">
                <xm:f>-75</xm:f>
              </x14:cfvo>
              <x14:cfvo type="num">
                <xm:f>400</xm:f>
              </x14:cfvo>
              <x14:negativeFillColor rgb="FFFF0000"/>
              <x14:axisColor theme="0" tint="-0.14999847407452621"/>
            </x14:dataBar>
          </x14:cfRule>
          <xm:sqref>AA11</xm:sqref>
        </x14:conditionalFormatting>
        <x14:conditionalFormatting xmlns:xm="http://schemas.microsoft.com/office/excel/2006/main">
          <x14:cfRule type="dataBar" id="{92E056F0-D25E-4CCF-8D3F-4D3FCE8FBB27}">
            <x14:dataBar minLength="0" maxLength="100" gradient="0">
              <x14:cfvo type="num">
                <xm:f>-75</xm:f>
              </x14:cfvo>
              <x14:cfvo type="num">
                <xm:f>400</xm:f>
              </x14:cfvo>
              <x14:negativeFillColor rgb="FFFF0000"/>
              <x14:axisColor theme="0" tint="-0.14999847407452621"/>
            </x14:dataBar>
          </x14:cfRule>
          <xm:sqref>AD11</xm:sqref>
        </x14:conditionalFormatting>
        <x14:conditionalFormatting xmlns:xm="http://schemas.microsoft.com/office/excel/2006/main">
          <x14:cfRule type="dataBar" id="{92966AEA-1EAD-4603-8D0F-E053EDCECA68}">
            <x14:dataBar minLength="0" maxLength="100" gradient="0">
              <x14:cfvo type="num">
                <xm:f>-75</xm:f>
              </x14:cfvo>
              <x14:cfvo type="num">
                <xm:f>400</xm:f>
              </x14:cfvo>
              <x14:negativeFillColor rgb="FFFF0000"/>
              <x14:axisColor theme="0" tint="-0.14999847407452621"/>
            </x14:dataBar>
          </x14:cfRule>
          <xm:sqref>AA10</xm:sqref>
        </x14:conditionalFormatting>
        <x14:conditionalFormatting xmlns:xm="http://schemas.microsoft.com/office/excel/2006/main">
          <x14:cfRule type="dataBar" id="{EEDD96DF-2513-40E9-986A-7BF77FEB18DB}">
            <x14:dataBar minLength="0" maxLength="100" gradient="0">
              <x14:cfvo type="num">
                <xm:f>-75</xm:f>
              </x14:cfvo>
              <x14:cfvo type="num">
                <xm:f>400</xm:f>
              </x14:cfvo>
              <x14:negativeFillColor rgb="FFFF0000"/>
              <x14:axisColor theme="0" tint="-0.14999847407452621"/>
            </x14:dataBar>
          </x14:cfRule>
          <xm:sqref>AD13 AA13</xm:sqref>
        </x14:conditionalFormatting>
        <x14:conditionalFormatting xmlns:xm="http://schemas.microsoft.com/office/excel/2006/main">
          <x14:cfRule type="dataBar" id="{9DC5F07F-CB4A-4CE8-A644-FAB9086770D2}">
            <x14:dataBar minLength="0" maxLength="100" gradient="0">
              <x14:cfvo type="num">
                <xm:f>-75</xm:f>
              </x14:cfvo>
              <x14:cfvo type="num">
                <xm:f>400</xm:f>
              </x14:cfvo>
              <x14:negativeFillColor rgb="FFFF0000"/>
              <x14:axisColor theme="0" tint="-0.14999847407452621"/>
            </x14:dataBar>
          </x14:cfRule>
          <xm:sqref>C14:C15</xm:sqref>
        </x14:conditionalFormatting>
        <x14:conditionalFormatting xmlns:xm="http://schemas.microsoft.com/office/excel/2006/main">
          <x14:cfRule type="dataBar" id="{F4673961-9AD5-44D9-8238-B978FFB9D9BE}">
            <x14:dataBar minLength="0" maxLength="100" gradient="0">
              <x14:cfvo type="num">
                <xm:f>-75</xm:f>
              </x14:cfvo>
              <x14:cfvo type="num">
                <xm:f>400</xm:f>
              </x14:cfvo>
              <x14:negativeFillColor rgb="FFFF0000"/>
              <x14:axisColor theme="0" tint="-0.14999847407452621"/>
            </x14:dataBar>
          </x14:cfRule>
          <xm:sqref>C11</xm:sqref>
        </x14:conditionalFormatting>
        <x14:conditionalFormatting xmlns:xm="http://schemas.microsoft.com/office/excel/2006/main">
          <x14:cfRule type="dataBar" id="{F22EFD79-9DF0-4C6F-B35B-06C8F856BF88}">
            <x14:dataBar minLength="0" maxLength="100" gradient="0">
              <x14:cfvo type="num">
                <xm:f>-75</xm:f>
              </x14:cfvo>
              <x14:cfvo type="num">
                <xm:f>400</xm:f>
              </x14:cfvo>
              <x14:negativeFillColor rgb="FFFF0000"/>
              <x14:axisColor theme="0" tint="-0.14999847407452621"/>
            </x14:dataBar>
          </x14:cfRule>
          <xm:sqref>C10</xm:sqref>
        </x14:conditionalFormatting>
        <x14:conditionalFormatting xmlns:xm="http://schemas.microsoft.com/office/excel/2006/main">
          <x14:cfRule type="dataBar" id="{7DF141DA-8814-46BF-B9BB-482F2EABE889}">
            <x14:dataBar minLength="0" maxLength="100" gradient="0">
              <x14:cfvo type="num">
                <xm:f>-75</xm:f>
              </x14:cfvo>
              <x14:cfvo type="num">
                <xm:f>400</xm:f>
              </x14:cfvo>
              <x14:negativeFillColor rgb="FFFF0000"/>
              <x14:axisColor theme="0" tint="-0.14999847407452621"/>
            </x14:dataBar>
          </x14:cfRule>
          <xm:sqref>C13</xm:sqref>
        </x14:conditionalFormatting>
        <x14:conditionalFormatting xmlns:xm="http://schemas.microsoft.com/office/excel/2006/main">
          <x14:cfRule type="dataBar" id="{240EB465-4A14-4EC6-801B-28C11DE684E2}">
            <x14:dataBar minLength="0" maxLength="100" gradient="0">
              <x14:cfvo type="num">
                <xm:f>-125</xm:f>
              </x14:cfvo>
              <x14:cfvo type="num">
                <xm:f>400</xm:f>
              </x14:cfvo>
              <x14:negativeFillColor rgb="FFFF0000"/>
              <x14:axisColor theme="0" tint="-0.14999847407452621"/>
            </x14:dataBar>
          </x14:cfRule>
          <xm:sqref>O10:Z15</xm:sqref>
        </x14:conditionalFormatting>
        <x14:conditionalFormatting xmlns:xm="http://schemas.microsoft.com/office/excel/2006/main">
          <x14:cfRule type="dataBar" id="{716CA519-85EE-42AE-830C-1EF6DE88247C}">
            <x14:dataBar minLength="0" maxLength="100" gradient="0">
              <x14:cfvo type="num">
                <xm:f>-75</xm:f>
              </x14:cfvo>
              <x14:cfvo type="num">
                <xm:f>400</xm:f>
              </x14:cfvo>
              <x14:negativeFillColor rgb="FFFF0000"/>
              <x14:axisColor theme="0" tint="-0.14999847407452621"/>
            </x14:dataBar>
          </x14:cfRule>
          <xm:sqref>C26</xm:sqref>
        </x14:conditionalFormatting>
        <x14:conditionalFormatting xmlns:xm="http://schemas.microsoft.com/office/excel/2006/main">
          <x14:cfRule type="dataBar" id="{2B819505-543A-4BE1-A2CB-6533F865CD57}">
            <x14:dataBar minLength="0" maxLength="100" gradient="0">
              <x14:cfvo type="num">
                <xm:f>-75</xm:f>
              </x14:cfvo>
              <x14:cfvo type="num">
                <xm:f>400</xm:f>
              </x14:cfvo>
              <x14:negativeFillColor rgb="FFFF0000"/>
              <x14:axisColor theme="0" tint="-0.14999847407452621"/>
            </x14:dataBar>
          </x14:cfRule>
          <xm:sqref>C24</xm:sqref>
        </x14:conditionalFormatting>
        <x14:conditionalFormatting xmlns:xm="http://schemas.microsoft.com/office/excel/2006/main">
          <x14:cfRule type="dataBar" id="{683DB901-0844-40C1-98CB-5EC3091144C9}">
            <x14:dataBar minLength="0" maxLength="100" gradient="0">
              <x14:cfvo type="num">
                <xm:f>-75</xm:f>
              </x14:cfvo>
              <x14:cfvo type="num">
                <xm:f>400</xm:f>
              </x14:cfvo>
              <x14:negativeFillColor rgb="FFFF0000"/>
              <x14:axisColor theme="0" tint="-0.14999847407452621"/>
            </x14:dataBar>
          </x14:cfRule>
          <xm:sqref>C22</xm:sqref>
        </x14:conditionalFormatting>
        <x14:conditionalFormatting xmlns:xm="http://schemas.microsoft.com/office/excel/2006/main">
          <x14:cfRule type="dataBar" id="{977982F2-5BF5-47CA-BDBE-45EDD28D22E1}">
            <x14:dataBar minLength="0" maxLength="100" gradient="0">
              <x14:cfvo type="num">
                <xm:f>-75</xm:f>
              </x14:cfvo>
              <x14:cfvo type="num">
                <xm:f>400</xm:f>
              </x14:cfvo>
              <x14:negativeFillColor rgb="FFFF0000"/>
              <x14:axisColor theme="0" tint="-0.14999847407452621"/>
            </x14:dataBar>
          </x14:cfRule>
          <xm:sqref>I22 F22 L22</xm:sqref>
        </x14:conditionalFormatting>
        <x14:conditionalFormatting xmlns:xm="http://schemas.microsoft.com/office/excel/2006/main">
          <x14:cfRule type="dataBar" id="{B8A36E24-72BE-4F0B-91CC-34FEC0E33D5B}">
            <x14:dataBar minLength="0" maxLength="100" gradient="0">
              <x14:cfvo type="num">
                <xm:f>-75</xm:f>
              </x14:cfvo>
              <x14:cfvo type="num">
                <xm:f>400</xm:f>
              </x14:cfvo>
              <x14:negativeFillColor rgb="FFFF0000"/>
              <x14:axisColor theme="0" tint="-0.14999847407452621"/>
            </x14:dataBar>
          </x14:cfRule>
          <xm:sqref>O22</xm:sqref>
        </x14:conditionalFormatting>
        <x14:conditionalFormatting xmlns:xm="http://schemas.microsoft.com/office/excel/2006/main">
          <x14:cfRule type="dataBar" id="{ED5B4157-3C02-4A8E-879A-8179730CFD30}">
            <x14:dataBar minLength="0" maxLength="100" gradient="0">
              <x14:cfvo type="num">
                <xm:f>-75</xm:f>
              </x14:cfvo>
              <x14:cfvo type="num">
                <xm:f>400</xm:f>
              </x14:cfvo>
              <x14:negativeFillColor rgb="FFFF0000"/>
              <x14:axisColor theme="0" tint="-0.14999847407452621"/>
            </x14:dataBar>
          </x14:cfRule>
          <xm:sqref>I24 F24 L24</xm:sqref>
        </x14:conditionalFormatting>
        <x14:conditionalFormatting xmlns:xm="http://schemas.microsoft.com/office/excel/2006/main">
          <x14:cfRule type="dataBar" id="{93B140C3-216C-47BE-99DC-1CAE62DD84ED}">
            <x14:dataBar minLength="0" maxLength="100" gradient="0">
              <x14:cfvo type="num">
                <xm:f>-75</xm:f>
              </x14:cfvo>
              <x14:cfvo type="num">
                <xm:f>400</xm:f>
              </x14:cfvo>
              <x14:negativeFillColor rgb="FFFF0000"/>
              <x14:axisColor theme="0" tint="-0.14999847407452621"/>
            </x14:dataBar>
          </x14:cfRule>
          <xm:sqref>O24</xm:sqref>
        </x14:conditionalFormatting>
        <x14:conditionalFormatting xmlns:xm="http://schemas.microsoft.com/office/excel/2006/main">
          <x14:cfRule type="dataBar" id="{E9D72EA2-B138-445D-ACA9-E422026066AF}">
            <x14:dataBar minLength="0" maxLength="100" gradient="0">
              <x14:cfvo type="num">
                <xm:f>-75</xm:f>
              </x14:cfvo>
              <x14:cfvo type="num">
                <xm:f>400</xm:f>
              </x14:cfvo>
              <x14:negativeFillColor rgb="FFFF0000"/>
              <x14:axisColor theme="0" tint="-0.14999847407452621"/>
            </x14:dataBar>
          </x14:cfRule>
          <xm:sqref>I26 F26 L26</xm:sqref>
        </x14:conditionalFormatting>
        <x14:conditionalFormatting xmlns:xm="http://schemas.microsoft.com/office/excel/2006/main">
          <x14:cfRule type="dataBar" id="{0F6460E0-6E3B-4656-B42E-5C1BD7DB9A65}">
            <x14:dataBar minLength="0" maxLength="100" gradient="0">
              <x14:cfvo type="num">
                <xm:f>-75</xm:f>
              </x14:cfvo>
              <x14:cfvo type="num">
                <xm:f>400</xm:f>
              </x14:cfvo>
              <x14:negativeFillColor rgb="FFFF0000"/>
              <x14:axisColor theme="0" tint="-0.14999847407452621"/>
            </x14:dataBar>
          </x14:cfRule>
          <xm:sqref>O26</xm:sqref>
        </x14:conditionalFormatting>
        <x14:conditionalFormatting xmlns:xm="http://schemas.microsoft.com/office/excel/2006/main">
          <x14:cfRule type="dataBar" id="{E61455A6-CCC8-447F-BE57-64572E461C5D}">
            <x14:dataBar minLength="0" maxLength="100" gradient="0">
              <x14:cfvo type="num">
                <xm:f>-25</xm:f>
              </x14:cfvo>
              <x14:cfvo type="num">
                <xm:f>100</xm:f>
              </x14:cfvo>
              <x14:negativeFillColor rgb="FFFF0000"/>
              <x14:axisColor theme="0" tint="-0.14999847407452621"/>
            </x14:dataBar>
          </x14:cfRule>
          <xm:sqref>I10:K15</xm:sqref>
        </x14:conditionalFormatting>
        <x14:conditionalFormatting xmlns:xm="http://schemas.microsoft.com/office/excel/2006/main">
          <x14:cfRule type="iconSet" priority="40" id="{2574E996-3F82-4245-9F99-035539EBF540}">
            <x14:iconSet iconSet="3Symbols2" showValue="0" custom="1">
              <x14:cfvo type="percent">
                <xm:f>0</xm:f>
              </x14:cfvo>
              <x14:cfvo type="num">
                <xm:f>0</xm:f>
              </x14:cfvo>
              <x14:cfvo type="num">
                <xm:f>1</xm:f>
              </x14:cfvo>
              <x14:cfIcon iconSet="NoIcons" iconId="0"/>
              <x14:cfIcon iconSet="NoIcons" iconId="0"/>
              <x14:cfIcon iconSet="3Symbols2" iconId="2"/>
            </x14:iconSet>
          </x14:cfRule>
          <xm:sqref>O21 O23 O25</xm:sqref>
        </x14:conditionalFormatting>
        <x14:conditionalFormatting xmlns:xm="http://schemas.microsoft.com/office/excel/2006/main">
          <x14:cfRule type="iconSet" priority="51" id="{5CAD13EB-58E4-47D3-9E70-17D21F100BF3}">
            <x14:iconSet iconSet="3Symbols2" showValue="0" custom="1">
              <x14:cfvo type="percent">
                <xm:f>0</xm:f>
              </x14:cfvo>
              <x14:cfvo type="num">
                <xm:f>0</xm:f>
              </x14:cfvo>
              <x14:cfvo type="num">
                <xm:f>1</xm:f>
              </x14:cfvo>
              <x14:cfIcon iconSet="NoIcons" iconId="0"/>
              <x14:cfIcon iconSet="NoIcons" iconId="0"/>
              <x14:cfIcon iconSet="3Symbols2" iconId="2"/>
            </x14:iconSet>
          </x14:cfRule>
          <xm:sqref>L21 I21 I23 L23 L25 I25</xm:sqref>
        </x14:conditionalFormatting>
        <x14:conditionalFormatting xmlns:xm="http://schemas.microsoft.com/office/excel/2006/main">
          <x14:cfRule type="iconSet" priority="31" id="{A9976560-6999-4B0C-A2A4-1F0FFBAA5A10}">
            <x14:iconSet iconSet="3Symbols2" showValue="0" custom="1">
              <x14:cfvo type="percent">
                <xm:f>0</xm:f>
              </x14:cfvo>
              <x14:cfvo type="num">
                <xm:f>0</xm:f>
              </x14:cfvo>
              <x14:cfvo type="num">
                <xm:f>1</xm:f>
              </x14:cfvo>
              <x14:cfIcon iconSet="NoIcons" iconId="0"/>
              <x14:cfIcon iconSet="NoIcons" iconId="0"/>
              <x14:cfIcon iconSet="3Symbols2" iconId="2"/>
            </x14:iconSet>
          </x14:cfRule>
          <xm:sqref>AJ10:AQ15</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XFC149"/>
  <sheetViews>
    <sheetView workbookViewId="0">
      <pane ySplit="2" topLeftCell="A3" activePane="bottomLeft" state="frozen"/>
      <selection pane="bottomLeft" activeCell="A2" sqref="A2"/>
    </sheetView>
  </sheetViews>
  <sheetFormatPr defaultColWidth="0" defaultRowHeight="12.75" zeroHeight="1" x14ac:dyDescent="0.2"/>
  <cols>
    <col min="1" max="1" width="9.140625" style="9" customWidth="1"/>
    <col min="2" max="2" width="22.85546875" style="9" customWidth="1"/>
    <col min="3" max="3" width="14.7109375" style="9" customWidth="1"/>
    <col min="4" max="4" width="67.140625" style="9" customWidth="1"/>
    <col min="5" max="5" width="65.140625" style="9" customWidth="1"/>
    <col min="6" max="16383" width="9.140625" style="9" hidden="1"/>
    <col min="16384" max="16384" width="56.85546875" style="9" hidden="1"/>
  </cols>
  <sheetData>
    <row r="1" spans="1:5" ht="15" x14ac:dyDescent="0.25">
      <c r="A1" s="21" t="s">
        <v>6</v>
      </c>
      <c r="B1" s="21" t="s">
        <v>7</v>
      </c>
      <c r="C1" s="21" t="s">
        <v>8</v>
      </c>
      <c r="D1" s="21" t="s">
        <v>9</v>
      </c>
      <c r="E1" s="21" t="s">
        <v>10</v>
      </c>
    </row>
    <row r="2" spans="1:5" ht="18" thickBot="1" x14ac:dyDescent="0.35">
      <c r="A2" s="22" t="s">
        <v>16</v>
      </c>
      <c r="B2" s="22"/>
      <c r="C2" s="22"/>
      <c r="D2" s="22"/>
      <c r="E2" s="22"/>
    </row>
    <row r="3" spans="1:5" s="23" customFormat="1" ht="15.75" thickTop="1" x14ac:dyDescent="0.25">
      <c r="A3" s="9">
        <v>1</v>
      </c>
      <c r="B3" s="49" t="s">
        <v>48</v>
      </c>
      <c r="C3" s="4">
        <v>40813</v>
      </c>
      <c r="D3" s="9" t="s">
        <v>54</v>
      </c>
      <c r="E3" s="24" t="s">
        <v>63</v>
      </c>
    </row>
    <row r="4" spans="1:5" s="23" customFormat="1" ht="15" x14ac:dyDescent="0.25">
      <c r="A4" s="9">
        <v>2</v>
      </c>
      <c r="B4" s="49" t="s">
        <v>49</v>
      </c>
      <c r="C4" s="9">
        <v>2014</v>
      </c>
      <c r="D4" s="9" t="s">
        <v>55</v>
      </c>
      <c r="E4" s="24" t="s">
        <v>64</v>
      </c>
    </row>
    <row r="5" spans="1:5" ht="15" x14ac:dyDescent="0.25">
      <c r="A5" s="9">
        <v>3</v>
      </c>
      <c r="B5" s="49" t="s">
        <v>50</v>
      </c>
      <c r="C5" s="4">
        <v>40207</v>
      </c>
      <c r="D5" s="9" t="s">
        <v>56</v>
      </c>
      <c r="E5" s="24" t="s">
        <v>65</v>
      </c>
    </row>
    <row r="6" spans="1:5" ht="15" x14ac:dyDescent="0.25">
      <c r="A6" s="9">
        <v>4</v>
      </c>
      <c r="B6" s="49" t="s">
        <v>51</v>
      </c>
      <c r="C6" s="4">
        <v>41487</v>
      </c>
      <c r="D6" s="9" t="s">
        <v>57</v>
      </c>
      <c r="E6" s="24" t="s">
        <v>66</v>
      </c>
    </row>
    <row r="7" spans="1:5" ht="15" x14ac:dyDescent="0.25">
      <c r="A7" s="9">
        <v>6</v>
      </c>
      <c r="B7" s="49" t="s">
        <v>48</v>
      </c>
      <c r="C7" s="27">
        <v>41548</v>
      </c>
      <c r="D7" s="9" t="s">
        <v>59</v>
      </c>
      <c r="E7" s="24" t="s">
        <v>68</v>
      </c>
    </row>
    <row r="8" spans="1:5" ht="15" x14ac:dyDescent="0.25">
      <c r="A8" s="9">
        <v>7</v>
      </c>
      <c r="B8" s="49" t="s">
        <v>48</v>
      </c>
      <c r="C8" s="27">
        <v>41791</v>
      </c>
      <c r="D8" s="9" t="s">
        <v>60</v>
      </c>
      <c r="E8" s="24" t="s">
        <v>69</v>
      </c>
    </row>
    <row r="9" spans="1:5" ht="15" x14ac:dyDescent="0.25">
      <c r="A9" s="9">
        <v>8</v>
      </c>
      <c r="B9" s="49" t="s">
        <v>52</v>
      </c>
      <c r="C9" s="27">
        <v>40756</v>
      </c>
      <c r="D9" s="9" t="s">
        <v>61</v>
      </c>
      <c r="E9" s="24" t="s">
        <v>70</v>
      </c>
    </row>
    <row r="10" spans="1:5" ht="15" x14ac:dyDescent="0.25">
      <c r="A10" s="9">
        <v>10</v>
      </c>
      <c r="B10" s="49" t="s">
        <v>53</v>
      </c>
      <c r="C10" s="27">
        <v>41122</v>
      </c>
      <c r="D10" s="9" t="s">
        <v>657</v>
      </c>
      <c r="E10" s="24" t="s">
        <v>72</v>
      </c>
    </row>
    <row r="11" spans="1:5" ht="15" x14ac:dyDescent="0.25">
      <c r="A11" s="95">
        <v>11</v>
      </c>
      <c r="B11" s="49" t="s">
        <v>107</v>
      </c>
      <c r="C11" s="99">
        <v>41522</v>
      </c>
      <c r="D11" s="100" t="s">
        <v>108</v>
      </c>
      <c r="E11" s="101" t="s">
        <v>109</v>
      </c>
    </row>
    <row r="12" spans="1:5" ht="15" x14ac:dyDescent="0.25">
      <c r="A12" s="9">
        <v>12</v>
      </c>
      <c r="B12" s="49" t="s">
        <v>134</v>
      </c>
      <c r="C12" s="4">
        <v>41192</v>
      </c>
      <c r="D12" s="9" t="s">
        <v>322</v>
      </c>
      <c r="E12" s="24" t="s">
        <v>133</v>
      </c>
    </row>
    <row r="13" spans="1:5" ht="15" x14ac:dyDescent="0.25">
      <c r="A13" s="9">
        <v>13</v>
      </c>
      <c r="B13" s="49" t="s">
        <v>136</v>
      </c>
      <c r="C13" s="27">
        <v>39995</v>
      </c>
      <c r="D13" s="9" t="s">
        <v>137</v>
      </c>
      <c r="E13" s="24" t="s">
        <v>135</v>
      </c>
    </row>
    <row r="14" spans="1:5" ht="15" x14ac:dyDescent="0.25">
      <c r="A14" s="9">
        <v>14</v>
      </c>
      <c r="B14" s="49" t="s">
        <v>144</v>
      </c>
      <c r="C14" s="4">
        <v>41205</v>
      </c>
      <c r="D14" s="9" t="s">
        <v>143</v>
      </c>
      <c r="E14" s="24" t="s">
        <v>142</v>
      </c>
    </row>
    <row r="15" spans="1:5" ht="15" x14ac:dyDescent="0.25">
      <c r="A15" s="9">
        <v>15</v>
      </c>
      <c r="B15" s="49" t="s">
        <v>49</v>
      </c>
      <c r="C15" s="4">
        <v>41640</v>
      </c>
      <c r="D15" s="9" t="s">
        <v>152</v>
      </c>
      <c r="E15" s="24" t="s">
        <v>151</v>
      </c>
    </row>
    <row r="16" spans="1:5" ht="15" x14ac:dyDescent="0.25">
      <c r="A16" s="9">
        <v>16</v>
      </c>
      <c r="B16" s="49" t="s">
        <v>160</v>
      </c>
      <c r="C16" s="4">
        <v>41318</v>
      </c>
      <c r="D16" s="9" t="s">
        <v>159</v>
      </c>
      <c r="E16" s="24" t="s">
        <v>157</v>
      </c>
    </row>
    <row r="17" spans="1:5" ht="15" x14ac:dyDescent="0.25">
      <c r="A17" s="9">
        <v>18</v>
      </c>
      <c r="B17" s="49" t="s">
        <v>454</v>
      </c>
      <c r="C17" s="4">
        <v>41768</v>
      </c>
      <c r="D17" s="9" t="s">
        <v>470</v>
      </c>
    </row>
    <row r="18" spans="1:5" ht="15" x14ac:dyDescent="0.25">
      <c r="A18" s="9">
        <v>19</v>
      </c>
      <c r="B18" s="49" t="s">
        <v>474</v>
      </c>
      <c r="C18" s="4">
        <v>41728</v>
      </c>
      <c r="D18" s="9" t="s">
        <v>473</v>
      </c>
      <c r="E18" s="24" t="s">
        <v>475</v>
      </c>
    </row>
    <row r="19" spans="1:5" ht="15" x14ac:dyDescent="0.25">
      <c r="A19" s="9">
        <v>20</v>
      </c>
      <c r="B19" s="49" t="s">
        <v>732</v>
      </c>
      <c r="C19" s="4">
        <v>41844</v>
      </c>
      <c r="D19" s="9" t="s">
        <v>659</v>
      </c>
      <c r="E19" s="24" t="s">
        <v>660</v>
      </c>
    </row>
    <row r="20" spans="1:5" ht="15" x14ac:dyDescent="0.25">
      <c r="A20" s="9">
        <v>21</v>
      </c>
      <c r="B20" s="49" t="s">
        <v>454</v>
      </c>
      <c r="C20" s="4">
        <v>42090</v>
      </c>
      <c r="D20" s="9" t="s">
        <v>662</v>
      </c>
      <c r="E20" s="24"/>
    </row>
    <row r="21" spans="1:5" ht="15" x14ac:dyDescent="0.25">
      <c r="A21" s="9">
        <v>22</v>
      </c>
      <c r="B21" s="49" t="s">
        <v>666</v>
      </c>
      <c r="C21" s="4">
        <v>41760</v>
      </c>
      <c r="D21" s="7" t="s">
        <v>665</v>
      </c>
      <c r="E21" s="24" t="s">
        <v>667</v>
      </c>
    </row>
    <row r="22" spans="1:5" ht="15" x14ac:dyDescent="0.25">
      <c r="A22" s="9">
        <v>24</v>
      </c>
      <c r="B22" s="49" t="s">
        <v>455</v>
      </c>
      <c r="C22" s="4">
        <v>41879</v>
      </c>
      <c r="D22" s="9" t="s">
        <v>677</v>
      </c>
      <c r="E22" s="24"/>
    </row>
    <row r="23" spans="1:5" ht="15" x14ac:dyDescent="0.25">
      <c r="A23" s="9">
        <v>25</v>
      </c>
      <c r="B23" s="49" t="s">
        <v>712</v>
      </c>
      <c r="C23" s="256">
        <v>2012</v>
      </c>
      <c r="D23" s="9" t="s">
        <v>713</v>
      </c>
      <c r="E23" s="24" t="s">
        <v>714</v>
      </c>
    </row>
    <row r="24" spans="1:5" ht="15" x14ac:dyDescent="0.25">
      <c r="A24" s="9">
        <v>26</v>
      </c>
      <c r="B24" s="49" t="s">
        <v>718</v>
      </c>
      <c r="C24" s="256">
        <v>2014</v>
      </c>
      <c r="D24" s="9" t="s">
        <v>717</v>
      </c>
      <c r="E24" s="257" t="s">
        <v>715</v>
      </c>
    </row>
    <row r="25" spans="1:5" ht="15" x14ac:dyDescent="0.25">
      <c r="A25" s="9">
        <v>27</v>
      </c>
      <c r="B25" s="49" t="s">
        <v>453</v>
      </c>
      <c r="C25" s="256">
        <v>2015</v>
      </c>
      <c r="D25" s="9" t="s">
        <v>720</v>
      </c>
      <c r="E25" s="257" t="s">
        <v>716</v>
      </c>
    </row>
    <row r="26" spans="1:5" ht="15" x14ac:dyDescent="0.25">
      <c r="A26" s="9">
        <v>28</v>
      </c>
      <c r="B26" s="49" t="s">
        <v>455</v>
      </c>
      <c r="C26" s="256">
        <v>2015</v>
      </c>
      <c r="D26" s="9" t="s">
        <v>721</v>
      </c>
      <c r="E26" s="24" t="s">
        <v>719</v>
      </c>
    </row>
    <row r="27" spans="1:5" ht="15" x14ac:dyDescent="0.25">
      <c r="A27" s="9">
        <v>29</v>
      </c>
      <c r="B27" s="49" t="s">
        <v>454</v>
      </c>
      <c r="C27" s="256">
        <v>2015</v>
      </c>
      <c r="D27" s="9" t="s">
        <v>723</v>
      </c>
      <c r="E27" s="257" t="s">
        <v>722</v>
      </c>
    </row>
    <row r="28" spans="1:5" ht="15" x14ac:dyDescent="0.25">
      <c r="A28" s="9">
        <v>30</v>
      </c>
      <c r="B28" s="49" t="s">
        <v>718</v>
      </c>
      <c r="C28" s="256">
        <v>2011</v>
      </c>
      <c r="D28" s="9" t="s">
        <v>725</v>
      </c>
      <c r="E28" s="24" t="s">
        <v>614</v>
      </c>
    </row>
    <row r="29" spans="1:5" ht="15" x14ac:dyDescent="0.25">
      <c r="A29" s="9">
        <v>31</v>
      </c>
      <c r="B29" s="49" t="s">
        <v>726</v>
      </c>
      <c r="C29" s="256">
        <v>2013</v>
      </c>
      <c r="D29" s="9" t="s">
        <v>727</v>
      </c>
      <c r="E29" s="242" t="s">
        <v>624</v>
      </c>
    </row>
    <row r="30" spans="1:5" ht="15" x14ac:dyDescent="0.25">
      <c r="A30" s="9">
        <v>32</v>
      </c>
      <c r="B30" s="49" t="s">
        <v>728</v>
      </c>
      <c r="C30" s="27">
        <v>41699</v>
      </c>
      <c r="D30" s="9" t="s">
        <v>729</v>
      </c>
      <c r="E30" s="24" t="s">
        <v>626</v>
      </c>
    </row>
    <row r="31" spans="1:5" ht="15" x14ac:dyDescent="0.25">
      <c r="A31" s="9">
        <v>33</v>
      </c>
      <c r="B31" s="49" t="s">
        <v>731</v>
      </c>
      <c r="C31" s="4">
        <v>41064</v>
      </c>
      <c r="D31" s="9" t="s">
        <v>730</v>
      </c>
      <c r="E31" s="24" t="s">
        <v>628</v>
      </c>
    </row>
    <row r="32" spans="1:5" ht="15" x14ac:dyDescent="0.25">
      <c r="B32" s="49"/>
      <c r="C32" s="4"/>
      <c r="E32" s="24"/>
    </row>
    <row r="33" spans="1:5" ht="18" thickBot="1" x14ac:dyDescent="0.35">
      <c r="A33" s="22" t="s">
        <v>15</v>
      </c>
      <c r="B33" s="22"/>
      <c r="C33" s="22"/>
      <c r="D33" s="22"/>
      <c r="E33" s="22"/>
    </row>
    <row r="34" spans="1:5" ht="15.75" thickTop="1" x14ac:dyDescent="0.25">
      <c r="A34" s="9">
        <v>9</v>
      </c>
      <c r="B34" s="49" t="s">
        <v>48</v>
      </c>
      <c r="C34" s="27">
        <v>40909</v>
      </c>
      <c r="D34" s="9" t="s">
        <v>62</v>
      </c>
      <c r="E34" s="24" t="s">
        <v>71</v>
      </c>
    </row>
    <row r="35" spans="1:5" ht="15" x14ac:dyDescent="0.25">
      <c r="A35" s="9">
        <v>5</v>
      </c>
      <c r="B35" s="49" t="s">
        <v>48</v>
      </c>
      <c r="C35" s="4">
        <v>41018</v>
      </c>
      <c r="D35" s="9" t="s">
        <v>58</v>
      </c>
      <c r="E35" s="24" t="s">
        <v>67</v>
      </c>
    </row>
    <row r="36" spans="1:5" ht="15" x14ac:dyDescent="0.25">
      <c r="A36" s="9">
        <v>17</v>
      </c>
      <c r="B36" s="49" t="s">
        <v>356</v>
      </c>
      <c r="C36" s="4">
        <v>41969</v>
      </c>
      <c r="D36" s="9" t="s">
        <v>355</v>
      </c>
      <c r="E36" s="24" t="s">
        <v>354</v>
      </c>
    </row>
    <row r="37" spans="1:5" ht="15" x14ac:dyDescent="0.25">
      <c r="A37" s="9">
        <v>23</v>
      </c>
      <c r="B37" s="49" t="s">
        <v>176</v>
      </c>
      <c r="C37" s="4">
        <v>41766</v>
      </c>
      <c r="D37" s="7" t="s">
        <v>175</v>
      </c>
      <c r="E37" s="24" t="s">
        <v>173</v>
      </c>
    </row>
    <row r="38" spans="1:5" x14ac:dyDescent="0.2"/>
    <row r="39" spans="1:5" x14ac:dyDescent="0.2">
      <c r="D39" s="7"/>
    </row>
    <row r="40" spans="1:5" ht="14.25" customHeight="1" x14ac:dyDescent="0.2">
      <c r="D40" s="7"/>
    </row>
    <row r="41" spans="1:5" x14ac:dyDescent="0.2">
      <c r="D41" s="7"/>
    </row>
    <row r="42" spans="1:5" x14ac:dyDescent="0.2">
      <c r="D42" s="7"/>
    </row>
    <row r="43" spans="1:5" x14ac:dyDescent="0.2">
      <c r="D43" s="7"/>
    </row>
    <row r="44" spans="1:5" hidden="1" x14ac:dyDescent="0.2"/>
    <row r="45" spans="1:5" hidden="1" x14ac:dyDescent="0.2"/>
    <row r="46" spans="1:5" hidden="1" x14ac:dyDescent="0.2"/>
    <row r="47" spans="1:5" hidden="1" x14ac:dyDescent="0.2">
      <c r="A47" s="29"/>
    </row>
    <row r="48" spans="1:5" hidden="1" x14ac:dyDescent="0.2">
      <c r="A48" s="29"/>
    </row>
    <row r="49" spans="1:5" hidden="1" x14ac:dyDescent="0.2">
      <c r="A49" s="29"/>
    </row>
    <row r="50" spans="1:5" hidden="1" x14ac:dyDescent="0.2">
      <c r="A50" s="29"/>
    </row>
    <row r="51" spans="1:5" hidden="1" x14ac:dyDescent="0.2">
      <c r="A51" s="29"/>
    </row>
    <row r="52" spans="1:5" hidden="1" x14ac:dyDescent="0.2">
      <c r="A52" s="29"/>
    </row>
    <row r="53" spans="1:5" hidden="1" x14ac:dyDescent="0.2">
      <c r="A53" s="29"/>
    </row>
    <row r="54" spans="1:5" hidden="1" x14ac:dyDescent="0.2">
      <c r="A54" s="29"/>
    </row>
    <row r="55" spans="1:5" hidden="1" x14ac:dyDescent="0.2">
      <c r="A55" s="29"/>
    </row>
    <row r="56" spans="1:5" hidden="1" x14ac:dyDescent="0.2">
      <c r="A56" s="29"/>
    </row>
    <row r="57" spans="1:5" hidden="1" x14ac:dyDescent="0.2">
      <c r="A57" s="29"/>
    </row>
    <row r="58" spans="1:5" hidden="1" x14ac:dyDescent="0.2">
      <c r="A58" s="29"/>
    </row>
    <row r="59" spans="1:5" hidden="1" x14ac:dyDescent="0.2"/>
    <row r="60" spans="1:5" hidden="1" x14ac:dyDescent="0.2"/>
    <row r="61" spans="1:5" hidden="1" x14ac:dyDescent="0.2"/>
    <row r="62" spans="1:5" hidden="1" x14ac:dyDescent="0.2"/>
    <row r="63" spans="1:5" ht="15" hidden="1" x14ac:dyDescent="0.25">
      <c r="E63" s="24"/>
    </row>
    <row r="64" spans="1:5" ht="15" hidden="1" x14ac:dyDescent="0.25">
      <c r="B64" s="25"/>
      <c r="C64" s="27"/>
      <c r="E64" s="24"/>
    </row>
    <row r="65" spans="1:5" ht="15" hidden="1" x14ac:dyDescent="0.25">
      <c r="B65" s="25"/>
      <c r="C65" s="4"/>
      <c r="E65" s="24"/>
    </row>
    <row r="66" spans="1:5" ht="15" hidden="1" x14ac:dyDescent="0.25">
      <c r="B66" s="25"/>
      <c r="C66" s="27"/>
      <c r="E66" s="24"/>
    </row>
    <row r="67" spans="1:5" ht="15" hidden="1" x14ac:dyDescent="0.25">
      <c r="A67" s="26"/>
      <c r="D67" s="25"/>
      <c r="E67" s="24"/>
    </row>
    <row r="68" spans="1:5" ht="15" hidden="1" x14ac:dyDescent="0.25">
      <c r="C68" s="4"/>
      <c r="E68" s="24"/>
    </row>
    <row r="69" spans="1:5" ht="15" hidden="1" x14ac:dyDescent="0.25">
      <c r="A69" s="26"/>
      <c r="D69" s="25"/>
      <c r="E69" s="24"/>
    </row>
    <row r="70" spans="1:5" ht="15" hidden="1" x14ac:dyDescent="0.25">
      <c r="C70" s="4"/>
      <c r="E70" s="24"/>
    </row>
    <row r="71" spans="1:5" ht="15" hidden="1" x14ac:dyDescent="0.25">
      <c r="B71" s="25"/>
      <c r="C71" s="4"/>
      <c r="E71" s="24"/>
    </row>
    <row r="72" spans="1:5" ht="15" hidden="1" x14ac:dyDescent="0.25">
      <c r="B72" s="25"/>
      <c r="C72" s="27"/>
      <c r="E72" s="24"/>
    </row>
    <row r="73" spans="1:5" ht="15" hidden="1" x14ac:dyDescent="0.25">
      <c r="A73" s="26"/>
      <c r="D73" s="25"/>
      <c r="E73" s="24"/>
    </row>
    <row r="74" spans="1:5" ht="15" hidden="1" x14ac:dyDescent="0.25">
      <c r="E74" s="24"/>
    </row>
    <row r="75" spans="1:5" ht="15" hidden="1" x14ac:dyDescent="0.25">
      <c r="B75" s="25"/>
      <c r="E75" s="24"/>
    </row>
    <row r="76" spans="1:5" ht="15" hidden="1" x14ac:dyDescent="0.25">
      <c r="B76" s="25"/>
      <c r="C76" s="4"/>
      <c r="E76" s="24"/>
    </row>
    <row r="77" spans="1:5" ht="15" hidden="1" x14ac:dyDescent="0.25">
      <c r="B77" s="25"/>
      <c r="C77" s="27"/>
      <c r="E77" s="24"/>
    </row>
    <row r="78" spans="1:5" ht="15" hidden="1" x14ac:dyDescent="0.25">
      <c r="A78" s="26"/>
      <c r="D78" s="25"/>
      <c r="E78" s="24"/>
    </row>
    <row r="79" spans="1:5" ht="15" hidden="1" x14ac:dyDescent="0.25">
      <c r="E79" s="24"/>
    </row>
    <row r="80" spans="1:5" ht="15" hidden="1" x14ac:dyDescent="0.25">
      <c r="B80" s="25"/>
      <c r="E80" s="24"/>
    </row>
    <row r="81" spans="1:5" ht="15" hidden="1" x14ac:dyDescent="0.25">
      <c r="B81" s="25"/>
      <c r="C81" s="4"/>
      <c r="E81" s="24"/>
    </row>
    <row r="82" spans="1:5" ht="15" hidden="1" x14ac:dyDescent="0.25">
      <c r="B82" s="25"/>
      <c r="C82" s="27"/>
      <c r="E82" s="24"/>
    </row>
    <row r="83" spans="1:5" ht="15" hidden="1" x14ac:dyDescent="0.25">
      <c r="A83" s="26"/>
      <c r="D83" s="25"/>
      <c r="E83" s="24"/>
    </row>
    <row r="84" spans="1:5" ht="15" hidden="1" x14ac:dyDescent="0.25">
      <c r="E84" s="24"/>
    </row>
    <row r="85" spans="1:5" ht="15" hidden="1" x14ac:dyDescent="0.25">
      <c r="B85" s="25"/>
      <c r="C85" s="4"/>
      <c r="E85" s="24"/>
    </row>
    <row r="86" spans="1:5" ht="15" hidden="1" x14ac:dyDescent="0.25">
      <c r="B86" s="25"/>
      <c r="C86" s="27"/>
      <c r="E86" s="24"/>
    </row>
    <row r="87" spans="1:5" ht="15" hidden="1" x14ac:dyDescent="0.25">
      <c r="A87" s="26"/>
      <c r="D87" s="25"/>
      <c r="E87" s="24"/>
    </row>
    <row r="88" spans="1:5" ht="15" hidden="1" x14ac:dyDescent="0.25">
      <c r="E88" s="24"/>
    </row>
    <row r="89" spans="1:5" ht="15" hidden="1" x14ac:dyDescent="0.25">
      <c r="B89" s="25"/>
      <c r="C89" s="4"/>
      <c r="E89" s="24"/>
    </row>
    <row r="90" spans="1:5" ht="15" hidden="1" x14ac:dyDescent="0.25">
      <c r="B90" s="25"/>
      <c r="C90" s="27"/>
      <c r="E90" s="24"/>
    </row>
    <row r="91" spans="1:5" ht="15" hidden="1" x14ac:dyDescent="0.25">
      <c r="A91" s="26"/>
      <c r="D91" s="25"/>
      <c r="E91" s="24"/>
    </row>
    <row r="92" spans="1:5" ht="15" hidden="1" x14ac:dyDescent="0.25">
      <c r="C92" s="4"/>
      <c r="E92" s="24"/>
    </row>
    <row r="93" spans="1:5" ht="15" hidden="1" x14ac:dyDescent="0.25">
      <c r="A93" s="26"/>
      <c r="D93" s="25"/>
      <c r="E93" s="24"/>
    </row>
    <row r="94" spans="1:5" ht="15" hidden="1" x14ac:dyDescent="0.25">
      <c r="B94" s="25"/>
      <c r="C94" s="4"/>
      <c r="E94" s="24"/>
    </row>
    <row r="95" spans="1:5" ht="15" hidden="1" x14ac:dyDescent="0.25">
      <c r="B95" s="25"/>
      <c r="C95" s="27"/>
      <c r="E95" s="24"/>
    </row>
    <row r="96" spans="1:5" ht="15" hidden="1" x14ac:dyDescent="0.25">
      <c r="A96" s="26"/>
      <c r="D96" s="25"/>
      <c r="E96" s="24"/>
    </row>
    <row r="97" spans="1:5" ht="15" hidden="1" x14ac:dyDescent="0.25">
      <c r="B97" s="25"/>
      <c r="C97" s="4"/>
      <c r="E97" s="24"/>
    </row>
    <row r="98" spans="1:5" ht="15" hidden="1" x14ac:dyDescent="0.25">
      <c r="A98" s="26"/>
      <c r="D98" s="25"/>
      <c r="E98" s="24"/>
    </row>
    <row r="99" spans="1:5" ht="15" hidden="1" x14ac:dyDescent="0.25">
      <c r="B99" s="25"/>
      <c r="C99" s="27"/>
      <c r="E99" s="24"/>
    </row>
    <row r="100" spans="1:5" ht="15" hidden="1" x14ac:dyDescent="0.25">
      <c r="A100" s="26"/>
      <c r="D100" s="25"/>
      <c r="E100" s="24"/>
    </row>
    <row r="101" spans="1:5" ht="15" hidden="1" x14ac:dyDescent="0.25">
      <c r="B101" s="25"/>
      <c r="C101" s="4"/>
      <c r="E101" s="24"/>
    </row>
    <row r="102" spans="1:5" ht="15" hidden="1" x14ac:dyDescent="0.25">
      <c r="B102" s="25"/>
      <c r="C102" s="27"/>
      <c r="E102" s="24"/>
    </row>
    <row r="103" spans="1:5" ht="15" hidden="1" x14ac:dyDescent="0.25">
      <c r="A103" s="26"/>
      <c r="D103" s="25"/>
      <c r="E103" s="24"/>
    </row>
    <row r="104" spans="1:5" ht="15" hidden="1" x14ac:dyDescent="0.25">
      <c r="B104" s="25"/>
      <c r="C104" s="4"/>
      <c r="E104" s="24"/>
    </row>
    <row r="105" spans="1:5" ht="15" hidden="1" x14ac:dyDescent="0.25">
      <c r="B105" s="25"/>
      <c r="C105" s="4"/>
      <c r="E105" s="24"/>
    </row>
    <row r="106" spans="1:5" ht="15" hidden="1" x14ac:dyDescent="0.25">
      <c r="B106" s="25"/>
      <c r="C106" s="4"/>
      <c r="E106" s="24"/>
    </row>
    <row r="107" spans="1:5" ht="15" hidden="1" x14ac:dyDescent="0.25">
      <c r="A107" s="26"/>
      <c r="D107" s="25"/>
      <c r="E107" s="24"/>
    </row>
    <row r="108" spans="1:5" ht="15" hidden="1" x14ac:dyDescent="0.25">
      <c r="B108" s="25"/>
      <c r="C108" s="4"/>
      <c r="E108" s="24"/>
    </row>
    <row r="109" spans="1:5" ht="15" hidden="1" x14ac:dyDescent="0.25">
      <c r="B109" s="25"/>
      <c r="C109" s="4"/>
      <c r="E109" s="24"/>
    </row>
    <row r="110" spans="1:5" ht="15" hidden="1" x14ac:dyDescent="0.25">
      <c r="B110" s="25"/>
      <c r="C110" s="27"/>
      <c r="E110" s="24"/>
    </row>
    <row r="111" spans="1:5" ht="15" hidden="1" x14ac:dyDescent="0.25">
      <c r="A111" s="26"/>
      <c r="D111" s="25"/>
      <c r="E111" s="24"/>
    </row>
    <row r="112" spans="1:5" ht="15" hidden="1" x14ac:dyDescent="0.25">
      <c r="B112" s="25"/>
      <c r="C112" s="27"/>
      <c r="E112" s="24"/>
    </row>
    <row r="113" spans="1:5" ht="15" hidden="1" x14ac:dyDescent="0.25">
      <c r="A113" s="26"/>
      <c r="D113" s="25"/>
      <c r="E113" s="24"/>
    </row>
    <row r="114" spans="1:5" ht="15" hidden="1" x14ac:dyDescent="0.25">
      <c r="A114" s="28"/>
      <c r="C114" s="4"/>
      <c r="D114" s="25"/>
      <c r="E114" s="24"/>
    </row>
    <row r="115" spans="1:5" ht="15" hidden="1" x14ac:dyDescent="0.25">
      <c r="B115" s="25"/>
      <c r="C115" s="27"/>
      <c r="E115" s="24"/>
    </row>
    <row r="116" spans="1:5" ht="15" hidden="1" x14ac:dyDescent="0.25">
      <c r="A116" s="26"/>
      <c r="D116" s="25"/>
      <c r="E116" s="24"/>
    </row>
    <row r="117" spans="1:5" ht="15" hidden="1" x14ac:dyDescent="0.25">
      <c r="C117" s="4"/>
      <c r="E117" s="24"/>
    </row>
    <row r="118" spans="1:5" ht="15" hidden="1" x14ac:dyDescent="0.25">
      <c r="A118" s="26"/>
      <c r="D118" s="25"/>
      <c r="E118" s="24"/>
    </row>
    <row r="119" spans="1:5" ht="15" hidden="1" x14ac:dyDescent="0.25">
      <c r="B119" s="25"/>
      <c r="C119" s="4"/>
      <c r="E119" s="24"/>
    </row>
    <row r="120" spans="1:5" ht="15" hidden="1" x14ac:dyDescent="0.25">
      <c r="A120" s="26"/>
      <c r="D120" s="25"/>
      <c r="E120" s="24"/>
    </row>
    <row r="121" spans="1:5" ht="15" hidden="1" x14ac:dyDescent="0.25">
      <c r="B121" s="25"/>
      <c r="C121" s="27"/>
      <c r="E121" s="24"/>
    </row>
    <row r="122" spans="1:5" ht="15" hidden="1" x14ac:dyDescent="0.25">
      <c r="B122" s="25"/>
      <c r="C122" s="4"/>
      <c r="E122" s="24"/>
    </row>
    <row r="123" spans="1:5" ht="15" hidden="1" x14ac:dyDescent="0.25">
      <c r="A123" s="26"/>
      <c r="D123" s="25"/>
      <c r="E123" s="24"/>
    </row>
    <row r="124" spans="1:5" ht="15" hidden="1" x14ac:dyDescent="0.25">
      <c r="C124" s="4"/>
      <c r="E124" s="24"/>
    </row>
    <row r="125" spans="1:5" ht="15" hidden="1" x14ac:dyDescent="0.25">
      <c r="B125" s="25"/>
      <c r="C125" s="4"/>
      <c r="E125" s="24"/>
    </row>
    <row r="126" spans="1:5" ht="15" hidden="1" x14ac:dyDescent="0.25">
      <c r="B126" s="25"/>
      <c r="C126" s="4"/>
      <c r="E126" s="24"/>
    </row>
    <row r="127" spans="1:5" ht="15" hidden="1" x14ac:dyDescent="0.25">
      <c r="B127" s="25"/>
      <c r="C127" s="27"/>
      <c r="E127" s="24"/>
    </row>
    <row r="128" spans="1:5" ht="15" hidden="1" x14ac:dyDescent="0.25">
      <c r="A128" s="26"/>
      <c r="D128" s="25"/>
      <c r="E128" s="24"/>
    </row>
    <row r="129" spans="2:5" ht="15" hidden="1" x14ac:dyDescent="0.25">
      <c r="C129" s="4"/>
      <c r="E129" s="24"/>
    </row>
    <row r="130" spans="2:5" ht="15" hidden="1" x14ac:dyDescent="0.25">
      <c r="B130" s="25"/>
      <c r="C130" s="4"/>
      <c r="E130" s="24"/>
    </row>
    <row r="131" spans="2:5" ht="15" hidden="1" x14ac:dyDescent="0.25">
      <c r="B131" s="25"/>
      <c r="C131" s="4"/>
      <c r="E131" s="24"/>
    </row>
    <row r="132" spans="2:5" ht="15" hidden="1" x14ac:dyDescent="0.25">
      <c r="B132" s="25"/>
      <c r="C132" s="27"/>
      <c r="E132" s="24"/>
    </row>
    <row r="133" spans="2:5" hidden="1" x14ac:dyDescent="0.2"/>
    <row r="134" spans="2:5" hidden="1" x14ac:dyDescent="0.2"/>
    <row r="135" spans="2:5" hidden="1" x14ac:dyDescent="0.2"/>
    <row r="136" spans="2:5" hidden="1" x14ac:dyDescent="0.2"/>
    <row r="137" spans="2:5" hidden="1" x14ac:dyDescent="0.2"/>
    <row r="138" spans="2:5" hidden="1" x14ac:dyDescent="0.2"/>
    <row r="139" spans="2:5" hidden="1" x14ac:dyDescent="0.2"/>
    <row r="140" spans="2:5" hidden="1" x14ac:dyDescent="0.2"/>
    <row r="141" spans="2:5" x14ac:dyDescent="0.2"/>
    <row r="142" spans="2:5" x14ac:dyDescent="0.2"/>
    <row r="143" spans="2:5" x14ac:dyDescent="0.2"/>
    <row r="144" spans="2:5" x14ac:dyDescent="0.2"/>
    <row r="145" x14ac:dyDescent="0.2"/>
    <row r="146" x14ac:dyDescent="0.2"/>
    <row r="147" x14ac:dyDescent="0.2"/>
    <row r="148" x14ac:dyDescent="0.2"/>
    <row r="149" x14ac:dyDescent="0.2"/>
  </sheetData>
  <sheetProtection algorithmName="SHA-512" hashValue="pB6EqxmLNqe0A81TVAYX80ftnY3rCvcDbKEhptztyUrpUZd+FQQFdndzdmamHJwu8MBoFePUb7kuCjSTB7y7qw==" saltValue="Zr2fSJPRNZf4f43cJIelMg==" spinCount="100000" sheet="1" objects="1" scenarios="1"/>
  <hyperlinks>
    <hyperlink ref="E4" r:id="rId1"/>
    <hyperlink ref="E3" r:id="rId2"/>
    <hyperlink ref="E5" r:id="rId3"/>
    <hyperlink ref="E6" r:id="rId4"/>
    <hyperlink ref="E7" r:id="rId5"/>
    <hyperlink ref="E8" r:id="rId6"/>
    <hyperlink ref="E9" r:id="rId7"/>
    <hyperlink ref="E10" r:id="rId8"/>
    <hyperlink ref="E11" r:id="rId9"/>
    <hyperlink ref="E12" r:id="rId10"/>
    <hyperlink ref="E13" r:id="rId11"/>
    <hyperlink ref="E14" r:id="rId12"/>
    <hyperlink ref="E34" r:id="rId13"/>
    <hyperlink ref="E35" r:id="rId14"/>
    <hyperlink ref="E15" r:id="rId15"/>
    <hyperlink ref="E36" r:id="rId16"/>
    <hyperlink ref="E37" r:id="rId17"/>
    <hyperlink ref="E18" r:id="rId18"/>
    <hyperlink ref="E21" r:id="rId19"/>
  </hyperlinks>
  <pageMargins left="0.7" right="0.7" top="0.75" bottom="0.75" header="0.3" footer="0.3"/>
  <pageSetup orientation="portrait" r:id="rId20"/>
  <legacyDrawing r:id="rId2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132"/>
  <sheetViews>
    <sheetView workbookViewId="0"/>
  </sheetViews>
  <sheetFormatPr defaultRowHeight="12.75" x14ac:dyDescent="0.2"/>
  <cols>
    <col min="1" max="1" width="44.5703125" customWidth="1"/>
    <col min="2" max="2" width="27.28515625" customWidth="1"/>
    <col min="3" max="3" width="20.28515625" style="9" customWidth="1"/>
    <col min="4" max="4" width="17.85546875" customWidth="1"/>
    <col min="5" max="5" width="24" customWidth="1"/>
    <col min="6" max="6" width="14.28515625" customWidth="1"/>
    <col min="7" max="7" width="17.42578125" customWidth="1"/>
    <col min="8" max="8" width="18.28515625" customWidth="1"/>
    <col min="10" max="10" width="45.140625" customWidth="1"/>
    <col min="11" max="11" width="14.140625" customWidth="1"/>
    <col min="12" max="15" width="6" customWidth="1"/>
    <col min="16" max="16" width="7" customWidth="1"/>
    <col min="17" max="17" width="9" customWidth="1"/>
    <col min="18" max="21" width="9.5703125" customWidth="1"/>
    <col min="22" max="22" width="11.85546875" customWidth="1"/>
    <col min="23" max="23" width="11.7109375" customWidth="1"/>
    <col min="24" max="25" width="11.85546875" customWidth="1"/>
    <col min="26" max="26" width="12.7109375" customWidth="1"/>
    <col min="27" max="29" width="11.85546875" customWidth="1"/>
    <col min="30" max="30" width="12.140625" customWidth="1"/>
    <col min="31" max="31" width="7" customWidth="1"/>
    <col min="32" max="32" width="5.140625" customWidth="1"/>
    <col min="33" max="33" width="11.28515625" bestFit="1" customWidth="1"/>
    <col min="34" max="34" width="6.42578125" customWidth="1"/>
    <col min="35" max="35" width="11.7109375" bestFit="1" customWidth="1"/>
    <col min="36" max="36" width="13.7109375" bestFit="1" customWidth="1"/>
    <col min="37" max="37" width="10.140625" bestFit="1" customWidth="1"/>
    <col min="38" max="38" width="14.28515625" bestFit="1" customWidth="1"/>
    <col min="39" max="39" width="11.28515625" bestFit="1" customWidth="1"/>
    <col min="40" max="40" width="8.85546875" customWidth="1"/>
    <col min="41" max="41" width="11.7109375" bestFit="1" customWidth="1"/>
    <col min="42" max="42" width="11.140625" bestFit="1" customWidth="1"/>
    <col min="43" max="43" width="11.28515625" bestFit="1" customWidth="1"/>
    <col min="44" max="44" width="11.7109375" bestFit="1" customWidth="1"/>
    <col min="45" max="45" width="20.7109375" bestFit="1" customWidth="1"/>
    <col min="46" max="46" width="16.140625" bestFit="1" customWidth="1"/>
    <col min="47" max="47" width="10.85546875" bestFit="1" customWidth="1"/>
    <col min="48" max="48" width="9.85546875" bestFit="1" customWidth="1"/>
    <col min="49" max="49" width="8.85546875" customWidth="1"/>
    <col min="50" max="50" width="9.85546875" bestFit="1" customWidth="1"/>
    <col min="51" max="51" width="15.7109375" bestFit="1" customWidth="1"/>
    <col min="52" max="52" width="12" bestFit="1" customWidth="1"/>
    <col min="53" max="54" width="5" customWidth="1"/>
    <col min="55" max="55" width="7.28515625" customWidth="1"/>
    <col min="56" max="56" width="8.85546875" customWidth="1"/>
    <col min="57" max="57" width="5.140625" customWidth="1"/>
    <col min="58" max="58" width="11.85546875" bestFit="1" customWidth="1"/>
    <col min="59" max="59" width="13.28515625" bestFit="1" customWidth="1"/>
    <col min="60" max="60" width="10.5703125" bestFit="1" customWidth="1"/>
    <col min="61" max="61" width="10.140625" bestFit="1" customWidth="1"/>
    <col min="62" max="62" width="11" bestFit="1" customWidth="1"/>
    <col min="63" max="63" width="6" customWidth="1"/>
    <col min="64" max="66" width="12.5703125" bestFit="1" customWidth="1"/>
    <col min="67" max="67" width="7.140625" customWidth="1"/>
    <col min="68" max="68" width="5.140625" customWidth="1"/>
    <col min="69" max="69" width="5" customWidth="1"/>
    <col min="70" max="70" width="8.28515625" customWidth="1"/>
    <col min="71" max="71" width="8.42578125" customWidth="1"/>
    <col min="72" max="72" width="11.7109375" bestFit="1" customWidth="1"/>
    <col min="73" max="73" width="8.85546875" customWidth="1"/>
    <col min="74" max="74" width="7.7109375" customWidth="1"/>
    <col min="75" max="75" width="9.28515625" bestFit="1" customWidth="1"/>
    <col min="76" max="76" width="10.7109375" bestFit="1" customWidth="1"/>
    <col min="77" max="77" width="10.85546875" bestFit="1" customWidth="1"/>
    <col min="78" max="78" width="8.28515625" customWidth="1"/>
    <col min="79" max="79" width="7.5703125" customWidth="1"/>
    <col min="80" max="80" width="8.7109375" customWidth="1"/>
    <col min="81" max="82" width="8.85546875" customWidth="1"/>
    <col min="83" max="83" width="10" bestFit="1" customWidth="1"/>
  </cols>
  <sheetData>
    <row r="1" spans="1:15" x14ac:dyDescent="0.2">
      <c r="A1" s="84" t="s">
        <v>0</v>
      </c>
      <c r="B1" s="84" t="s">
        <v>36</v>
      </c>
      <c r="C1" s="84" t="s">
        <v>39</v>
      </c>
      <c r="D1" s="84" t="s">
        <v>37</v>
      </c>
      <c r="E1" s="84" t="s">
        <v>38</v>
      </c>
      <c r="F1" s="9"/>
      <c r="G1" s="9"/>
      <c r="H1" s="9"/>
      <c r="I1" s="9"/>
      <c r="J1" s="9"/>
      <c r="K1" s="9"/>
      <c r="L1" s="9"/>
      <c r="M1" s="9"/>
      <c r="N1" s="9"/>
      <c r="O1" s="9"/>
    </row>
    <row r="2" spans="1:15" x14ac:dyDescent="0.2">
      <c r="A2" s="9" t="s">
        <v>145</v>
      </c>
      <c r="B2">
        <v>14</v>
      </c>
      <c r="C2" s="9">
        <v>22</v>
      </c>
      <c r="D2" t="s">
        <v>178</v>
      </c>
      <c r="E2" t="s">
        <v>181</v>
      </c>
    </row>
    <row r="3" spans="1:15" x14ac:dyDescent="0.2">
      <c r="A3" s="9" t="s">
        <v>146</v>
      </c>
      <c r="B3">
        <v>6</v>
      </c>
      <c r="C3" s="9">
        <v>3</v>
      </c>
      <c r="D3" s="9" t="s">
        <v>178</v>
      </c>
      <c r="E3" t="s">
        <v>178</v>
      </c>
    </row>
    <row r="4" spans="1:15" x14ac:dyDescent="0.2">
      <c r="A4" s="9" t="s">
        <v>147</v>
      </c>
      <c r="B4">
        <v>18</v>
      </c>
      <c r="C4" s="9">
        <v>54</v>
      </c>
      <c r="D4" s="9" t="s">
        <v>178</v>
      </c>
      <c r="E4" t="s">
        <v>178</v>
      </c>
    </row>
    <row r="5" spans="1:15" x14ac:dyDescent="0.2">
      <c r="A5" s="11" t="s">
        <v>148</v>
      </c>
      <c r="B5">
        <v>2</v>
      </c>
      <c r="C5" s="9">
        <v>2</v>
      </c>
      <c r="D5" s="9" t="s">
        <v>178</v>
      </c>
      <c r="E5" t="s">
        <v>181</v>
      </c>
    </row>
    <row r="6" spans="1:15" x14ac:dyDescent="0.2">
      <c r="A6" s="11" t="s">
        <v>149</v>
      </c>
      <c r="B6">
        <v>3</v>
      </c>
      <c r="C6" s="9">
        <v>4</v>
      </c>
      <c r="D6" s="9" t="s">
        <v>178</v>
      </c>
      <c r="E6" t="s">
        <v>181</v>
      </c>
    </row>
    <row r="7" spans="1:15" x14ac:dyDescent="0.2">
      <c r="A7" s="11" t="s">
        <v>150</v>
      </c>
      <c r="B7">
        <v>2</v>
      </c>
      <c r="C7" s="9">
        <v>2</v>
      </c>
      <c r="D7" t="s">
        <v>178</v>
      </c>
      <c r="E7" t="s">
        <v>181</v>
      </c>
    </row>
    <row r="8" spans="1:15" s="9" customFormat="1" x14ac:dyDescent="0.2">
      <c r="A8" s="11"/>
    </row>
    <row r="9" spans="1:15" ht="15" x14ac:dyDescent="0.25">
      <c r="A9" s="24"/>
      <c r="B9" s="9"/>
      <c r="C9"/>
      <c r="E9" s="24"/>
    </row>
    <row r="10" spans="1:15" x14ac:dyDescent="0.2">
      <c r="A10" s="84" t="s">
        <v>263</v>
      </c>
      <c r="B10" s="84" t="s">
        <v>264</v>
      </c>
      <c r="C10" s="84" t="s">
        <v>251</v>
      </c>
      <c r="E10" s="84" t="s">
        <v>276</v>
      </c>
      <c r="F10" s="84" t="s">
        <v>264</v>
      </c>
      <c r="G10" s="84" t="s">
        <v>251</v>
      </c>
      <c r="I10" s="9"/>
    </row>
    <row r="11" spans="1:15" x14ac:dyDescent="0.2">
      <c r="A11" t="s">
        <v>239</v>
      </c>
      <c r="B11" s="9" t="str">
        <f>IF(C11&gt;0,"Yes","No")</f>
        <v>Yes</v>
      </c>
      <c r="C11">
        <f>IFERROR(COUNTIFS($A$26:$A$265,A11),"N/A")</f>
        <v>6</v>
      </c>
      <c r="E11" t="s">
        <v>180</v>
      </c>
      <c r="F11" s="9" t="str">
        <f>IF(G11&gt;0,"Yes","No")</f>
        <v>Yes</v>
      </c>
      <c r="G11" s="9">
        <f>IFERROR(COUNTIFS($A$26:$A$265,E11),"N/A")</f>
        <v>18</v>
      </c>
      <c r="I11" s="9"/>
      <c r="J11" s="9"/>
    </row>
    <row r="12" spans="1:15" x14ac:dyDescent="0.2">
      <c r="A12" t="s">
        <v>33</v>
      </c>
      <c r="B12" s="9" t="str">
        <f t="shared" ref="B12:B20" si="0">IF(C12&gt;0,"Yes","No")</f>
        <v>No</v>
      </c>
      <c r="C12" s="9">
        <f t="shared" ref="C12:C20" si="1">IFERROR(COUNTIFS($A$26:$A$265,A12),"N/A")</f>
        <v>0</v>
      </c>
      <c r="E12" t="s">
        <v>277</v>
      </c>
      <c r="F12" s="9" t="s">
        <v>181</v>
      </c>
      <c r="G12" s="9" t="s">
        <v>4</v>
      </c>
      <c r="J12" s="9"/>
    </row>
    <row r="13" spans="1:15" x14ac:dyDescent="0.2">
      <c r="A13" t="s">
        <v>240</v>
      </c>
      <c r="B13" s="9" t="str">
        <f t="shared" si="0"/>
        <v>Yes</v>
      </c>
      <c r="C13" s="9">
        <f t="shared" si="1"/>
        <v>3</v>
      </c>
      <c r="E13" t="s">
        <v>247</v>
      </c>
      <c r="F13" s="9" t="str">
        <f t="shared" ref="F13:F20" si="2">IF(G13&gt;0,"Yes","No")</f>
        <v>No</v>
      </c>
      <c r="G13" s="9">
        <f t="shared" ref="G13:G19" si="3">IFERROR(COUNTIFS($A$26:$A$265,E13),"N/A")</f>
        <v>0</v>
      </c>
      <c r="I13" s="9"/>
      <c r="J13" s="9"/>
    </row>
    <row r="14" spans="1:15" x14ac:dyDescent="0.2">
      <c r="A14" t="s">
        <v>180</v>
      </c>
      <c r="B14" s="9" t="str">
        <f t="shared" si="0"/>
        <v>Yes</v>
      </c>
      <c r="C14" s="9">
        <f t="shared" si="1"/>
        <v>18</v>
      </c>
      <c r="E14" t="s">
        <v>245</v>
      </c>
      <c r="F14" s="9" t="str">
        <f t="shared" si="2"/>
        <v>No</v>
      </c>
      <c r="G14" s="9">
        <f t="shared" si="3"/>
        <v>0</v>
      </c>
      <c r="I14" s="9"/>
      <c r="J14" s="9"/>
    </row>
    <row r="15" spans="1:15" x14ac:dyDescent="0.2">
      <c r="A15" t="s">
        <v>241</v>
      </c>
      <c r="B15" s="9" t="str">
        <f t="shared" si="0"/>
        <v>Yes</v>
      </c>
      <c r="C15" s="9">
        <f t="shared" si="1"/>
        <v>52</v>
      </c>
      <c r="E15" t="s">
        <v>278</v>
      </c>
      <c r="F15" s="9" t="str">
        <f t="shared" si="2"/>
        <v>Yes</v>
      </c>
      <c r="G15" s="9">
        <f t="shared" si="3"/>
        <v>8</v>
      </c>
      <c r="I15" s="9"/>
      <c r="J15" s="9"/>
    </row>
    <row r="16" spans="1:15" x14ac:dyDescent="0.2">
      <c r="A16" t="s">
        <v>242</v>
      </c>
      <c r="B16" s="9" t="str">
        <f t="shared" si="0"/>
        <v>Yes</v>
      </c>
      <c r="C16" s="9">
        <f t="shared" si="1"/>
        <v>1</v>
      </c>
      <c r="E16" t="s">
        <v>286</v>
      </c>
      <c r="F16" s="9" t="str">
        <f t="shared" si="2"/>
        <v>No</v>
      </c>
      <c r="G16" s="9">
        <f t="shared" si="3"/>
        <v>0</v>
      </c>
      <c r="I16" s="9"/>
      <c r="J16" s="9"/>
    </row>
    <row r="17" spans="1:24" x14ac:dyDescent="0.2">
      <c r="A17" t="s">
        <v>243</v>
      </c>
      <c r="B17" s="9" t="str">
        <f t="shared" si="0"/>
        <v>Yes</v>
      </c>
      <c r="C17" s="9">
        <f t="shared" si="1"/>
        <v>14</v>
      </c>
      <c r="E17" t="s">
        <v>279</v>
      </c>
      <c r="F17" s="9" t="str">
        <f t="shared" si="2"/>
        <v>No</v>
      </c>
      <c r="G17" s="9">
        <f t="shared" si="3"/>
        <v>0</v>
      </c>
      <c r="I17" s="9"/>
      <c r="J17" s="9"/>
    </row>
    <row r="18" spans="1:24" s="9" customFormat="1" x14ac:dyDescent="0.2">
      <c r="A18" s="9" t="s">
        <v>244</v>
      </c>
      <c r="B18" s="9" t="str">
        <f t="shared" si="0"/>
        <v>Yes</v>
      </c>
      <c r="C18" s="9">
        <f t="shared" si="1"/>
        <v>2</v>
      </c>
      <c r="E18" s="9" t="s">
        <v>280</v>
      </c>
      <c r="F18" s="9" t="str">
        <f t="shared" si="2"/>
        <v>No</v>
      </c>
      <c r="G18" s="9">
        <f t="shared" si="3"/>
        <v>0</v>
      </c>
    </row>
    <row r="19" spans="1:24" s="9" customFormat="1" x14ac:dyDescent="0.2">
      <c r="A19" s="9" t="s">
        <v>245</v>
      </c>
      <c r="B19" s="9" t="str">
        <f t="shared" si="0"/>
        <v>No</v>
      </c>
      <c r="C19" s="9">
        <f t="shared" si="1"/>
        <v>0</v>
      </c>
      <c r="E19" s="9" t="s">
        <v>241</v>
      </c>
      <c r="F19" s="9" t="str">
        <f t="shared" si="2"/>
        <v>Yes</v>
      </c>
      <c r="G19" s="9">
        <f t="shared" si="3"/>
        <v>52</v>
      </c>
    </row>
    <row r="20" spans="1:24" s="9" customFormat="1" x14ac:dyDescent="0.2">
      <c r="A20" s="9" t="s">
        <v>246</v>
      </c>
      <c r="B20" s="9" t="str">
        <f t="shared" si="0"/>
        <v>No</v>
      </c>
      <c r="C20" s="9">
        <f t="shared" si="1"/>
        <v>0</v>
      </c>
      <c r="E20" s="9" t="s">
        <v>281</v>
      </c>
      <c r="F20" s="9" t="str">
        <f t="shared" si="2"/>
        <v>Yes</v>
      </c>
      <c r="G20" s="9" t="s">
        <v>4</v>
      </c>
    </row>
    <row r="21" spans="1:24" s="9" customFormat="1" x14ac:dyDescent="0.2">
      <c r="A21" s="5"/>
      <c r="E21" s="5"/>
    </row>
    <row r="22" spans="1:24" s="9" customFormat="1" x14ac:dyDescent="0.2">
      <c r="A22" s="5" t="s">
        <v>315</v>
      </c>
      <c r="E22" s="5" t="s">
        <v>316</v>
      </c>
    </row>
    <row r="24" spans="1:24" x14ac:dyDescent="0.2">
      <c r="D24" s="9"/>
      <c r="F24" s="9"/>
    </row>
    <row r="25" spans="1:24" x14ac:dyDescent="0.2">
      <c r="A25" s="84" t="s">
        <v>179</v>
      </c>
      <c r="B25" s="84" t="s">
        <v>0</v>
      </c>
      <c r="C25" s="84" t="s">
        <v>153</v>
      </c>
      <c r="D25" s="84" t="s">
        <v>154</v>
      </c>
      <c r="E25" s="84" t="s">
        <v>177</v>
      </c>
      <c r="F25" s="84" t="s">
        <v>317</v>
      </c>
      <c r="G25" s="84" t="s">
        <v>318</v>
      </c>
      <c r="H25" s="84" t="s">
        <v>182</v>
      </c>
      <c r="J25" s="75" t="s">
        <v>3</v>
      </c>
      <c r="K25" t="s">
        <v>300</v>
      </c>
    </row>
    <row r="26" spans="1:24" x14ac:dyDescent="0.2">
      <c r="A26" s="9" t="s">
        <v>180</v>
      </c>
      <c r="B26" s="9" t="s">
        <v>147</v>
      </c>
      <c r="C26" s="9" t="s">
        <v>183</v>
      </c>
      <c r="D26" t="s">
        <v>184</v>
      </c>
      <c r="E26" s="82">
        <v>19.98</v>
      </c>
      <c r="F26" t="s">
        <v>178</v>
      </c>
      <c r="G26" s="9" t="s">
        <v>181</v>
      </c>
      <c r="H26" s="9" t="s">
        <v>178</v>
      </c>
      <c r="J26" s="76" t="s">
        <v>147</v>
      </c>
      <c r="K26" s="81">
        <v>42.772741935483822</v>
      </c>
      <c r="O26" s="11"/>
      <c r="S26" s="11"/>
      <c r="X26" s="11"/>
    </row>
    <row r="27" spans="1:24" x14ac:dyDescent="0.2">
      <c r="A27" s="9" t="s">
        <v>180</v>
      </c>
      <c r="B27" s="9" t="s">
        <v>147</v>
      </c>
      <c r="C27" s="9" t="s">
        <v>186</v>
      </c>
      <c r="D27" s="9" t="s">
        <v>185</v>
      </c>
      <c r="E27" s="82">
        <v>52.65</v>
      </c>
      <c r="F27" t="s">
        <v>178</v>
      </c>
      <c r="G27" t="s">
        <v>181</v>
      </c>
      <c r="H27" s="9" t="s">
        <v>178</v>
      </c>
      <c r="J27" s="76" t="s">
        <v>148</v>
      </c>
      <c r="K27" s="81">
        <v>29.763333333333332</v>
      </c>
    </row>
    <row r="28" spans="1:24" x14ac:dyDescent="0.2">
      <c r="A28" s="9" t="s">
        <v>180</v>
      </c>
      <c r="B28" s="9" t="s">
        <v>147</v>
      </c>
      <c r="C28" s="9" t="s">
        <v>198</v>
      </c>
      <c r="D28" t="s">
        <v>187</v>
      </c>
      <c r="E28" s="82">
        <v>30.44</v>
      </c>
      <c r="F28" t="s">
        <v>178</v>
      </c>
      <c r="G28" t="s">
        <v>181</v>
      </c>
      <c r="H28" t="s">
        <v>178</v>
      </c>
      <c r="J28" s="76" t="s">
        <v>150</v>
      </c>
      <c r="K28" s="81">
        <v>66.97</v>
      </c>
    </row>
    <row r="29" spans="1:24" x14ac:dyDescent="0.2">
      <c r="A29" s="9" t="s">
        <v>180</v>
      </c>
      <c r="B29" s="9" t="s">
        <v>147</v>
      </c>
      <c r="C29" s="9" t="s">
        <v>183</v>
      </c>
      <c r="D29" s="9" t="s">
        <v>188</v>
      </c>
      <c r="E29" s="82">
        <v>18.52</v>
      </c>
      <c r="F29" s="9" t="s">
        <v>178</v>
      </c>
      <c r="G29" s="9" t="s">
        <v>181</v>
      </c>
      <c r="H29" s="9" t="s">
        <v>178</v>
      </c>
      <c r="J29" s="76" t="s">
        <v>149</v>
      </c>
      <c r="K29" s="81">
        <v>67.662499999999994</v>
      </c>
    </row>
    <row r="30" spans="1:24" x14ac:dyDescent="0.2">
      <c r="A30" s="9" t="s">
        <v>180</v>
      </c>
      <c r="B30" s="9" t="s">
        <v>147</v>
      </c>
      <c r="C30" s="9" t="s">
        <v>195</v>
      </c>
      <c r="D30" t="s">
        <v>191</v>
      </c>
      <c r="E30" s="82">
        <v>35.97</v>
      </c>
      <c r="F30" t="s">
        <v>178</v>
      </c>
      <c r="G30" t="s">
        <v>181</v>
      </c>
      <c r="H30" t="s">
        <v>178</v>
      </c>
      <c r="J30" s="76" t="s">
        <v>146</v>
      </c>
      <c r="K30" s="81">
        <v>49.903333333333336</v>
      </c>
    </row>
    <row r="31" spans="1:24" x14ac:dyDescent="0.2">
      <c r="A31" s="9" t="s">
        <v>180</v>
      </c>
      <c r="B31" s="9" t="s">
        <v>147</v>
      </c>
      <c r="C31" s="9" t="s">
        <v>183</v>
      </c>
      <c r="D31" s="9" t="s">
        <v>192</v>
      </c>
      <c r="E31" s="82">
        <v>25.98</v>
      </c>
      <c r="F31" s="9" t="s">
        <v>178</v>
      </c>
      <c r="G31" s="9" t="s">
        <v>181</v>
      </c>
      <c r="H31" s="9" t="s">
        <v>178</v>
      </c>
      <c r="J31" s="76" t="s">
        <v>145</v>
      </c>
      <c r="K31" s="81">
        <v>26.506296296296298</v>
      </c>
    </row>
    <row r="32" spans="1:24" x14ac:dyDescent="0.2">
      <c r="A32" s="9" t="s">
        <v>180</v>
      </c>
      <c r="B32" s="9" t="s">
        <v>147</v>
      </c>
      <c r="C32" s="9" t="s">
        <v>195</v>
      </c>
      <c r="D32" t="s">
        <v>190</v>
      </c>
      <c r="E32" s="82">
        <v>15.32</v>
      </c>
      <c r="F32" s="9" t="s">
        <v>178</v>
      </c>
      <c r="G32" t="s">
        <v>181</v>
      </c>
      <c r="H32" t="s">
        <v>178</v>
      </c>
      <c r="J32" s="76" t="s">
        <v>292</v>
      </c>
      <c r="K32" s="81">
        <v>40.28588785046724</v>
      </c>
    </row>
    <row r="33" spans="1:8" x14ac:dyDescent="0.2">
      <c r="A33" s="9" t="s">
        <v>180</v>
      </c>
      <c r="B33" s="9" t="s">
        <v>147</v>
      </c>
      <c r="C33" s="9" t="s">
        <v>195</v>
      </c>
      <c r="D33" t="s">
        <v>193</v>
      </c>
      <c r="E33" s="82">
        <v>19.32</v>
      </c>
      <c r="F33" s="9" t="s">
        <v>178</v>
      </c>
      <c r="G33" s="9" t="s">
        <v>181</v>
      </c>
      <c r="H33" s="9" t="s">
        <v>178</v>
      </c>
    </row>
    <row r="34" spans="1:8" x14ac:dyDescent="0.2">
      <c r="A34" s="9" t="s">
        <v>180</v>
      </c>
      <c r="B34" s="9" t="s">
        <v>147</v>
      </c>
      <c r="C34" s="9" t="s">
        <v>195</v>
      </c>
      <c r="D34" t="s">
        <v>194</v>
      </c>
      <c r="E34" s="82">
        <v>24.84</v>
      </c>
      <c r="F34" s="9" t="s">
        <v>178</v>
      </c>
      <c r="G34" s="9" t="s">
        <v>181</v>
      </c>
      <c r="H34" s="9" t="s">
        <v>178</v>
      </c>
    </row>
    <row r="35" spans="1:8" x14ac:dyDescent="0.2">
      <c r="A35" s="9" t="s">
        <v>180</v>
      </c>
      <c r="B35" s="9" t="s">
        <v>147</v>
      </c>
      <c r="C35" s="9" t="s">
        <v>196</v>
      </c>
      <c r="D35" t="s">
        <v>197</v>
      </c>
      <c r="E35" s="82">
        <v>29.91</v>
      </c>
      <c r="F35" s="9" t="s">
        <v>178</v>
      </c>
      <c r="G35" s="9" t="s">
        <v>181</v>
      </c>
      <c r="H35" s="9" t="s">
        <v>178</v>
      </c>
    </row>
    <row r="36" spans="1:8" x14ac:dyDescent="0.2">
      <c r="A36" s="9" t="s">
        <v>180</v>
      </c>
      <c r="B36" s="9" t="s">
        <v>147</v>
      </c>
      <c r="C36" s="9" t="s">
        <v>198</v>
      </c>
      <c r="D36">
        <v>121708</v>
      </c>
      <c r="E36" s="82">
        <v>35.590000000000003</v>
      </c>
      <c r="F36" s="9" t="s">
        <v>178</v>
      </c>
      <c r="G36" s="9" t="s">
        <v>181</v>
      </c>
      <c r="H36" s="9" t="s">
        <v>178</v>
      </c>
    </row>
    <row r="37" spans="1:8" x14ac:dyDescent="0.2">
      <c r="A37" s="9" t="s">
        <v>180</v>
      </c>
      <c r="B37" s="9" t="s">
        <v>147</v>
      </c>
      <c r="C37" s="9" t="s">
        <v>196</v>
      </c>
      <c r="D37" t="s">
        <v>199</v>
      </c>
      <c r="E37" s="82">
        <v>59.83</v>
      </c>
      <c r="F37" s="9" t="s">
        <v>178</v>
      </c>
      <c r="G37" s="9" t="s">
        <v>181</v>
      </c>
      <c r="H37" s="9" t="s">
        <v>178</v>
      </c>
    </row>
    <row r="38" spans="1:8" x14ac:dyDescent="0.2">
      <c r="A38" s="9" t="s">
        <v>180</v>
      </c>
      <c r="B38" s="9" t="s">
        <v>145</v>
      </c>
      <c r="C38" s="9" t="s">
        <v>196</v>
      </c>
      <c r="D38" t="s">
        <v>200</v>
      </c>
      <c r="E38" s="82">
        <v>28.45</v>
      </c>
      <c r="F38" s="9" t="s">
        <v>178</v>
      </c>
      <c r="G38" s="9" t="s">
        <v>181</v>
      </c>
      <c r="H38" s="9" t="s">
        <v>178</v>
      </c>
    </row>
    <row r="39" spans="1:8" x14ac:dyDescent="0.2">
      <c r="A39" s="9" t="s">
        <v>180</v>
      </c>
      <c r="B39" s="9" t="s">
        <v>147</v>
      </c>
      <c r="C39" s="9" t="s">
        <v>202</v>
      </c>
      <c r="D39" t="s">
        <v>201</v>
      </c>
      <c r="E39" s="82">
        <v>27.07</v>
      </c>
      <c r="F39" s="9" t="s">
        <v>178</v>
      </c>
      <c r="G39" s="9" t="s">
        <v>181</v>
      </c>
      <c r="H39" s="9" t="s">
        <v>178</v>
      </c>
    </row>
    <row r="40" spans="1:8" x14ac:dyDescent="0.2">
      <c r="A40" s="9" t="s">
        <v>180</v>
      </c>
      <c r="B40" s="9" t="s">
        <v>147</v>
      </c>
      <c r="C40" s="9" t="s">
        <v>202</v>
      </c>
      <c r="D40">
        <v>34005</v>
      </c>
      <c r="E40" s="82">
        <v>28.67</v>
      </c>
      <c r="F40" s="9" t="s">
        <v>178</v>
      </c>
      <c r="G40" s="9" t="s">
        <v>181</v>
      </c>
      <c r="H40" s="9" t="s">
        <v>178</v>
      </c>
    </row>
    <row r="41" spans="1:8" x14ac:dyDescent="0.2">
      <c r="A41" s="9" t="s">
        <v>180</v>
      </c>
      <c r="B41" s="9" t="s">
        <v>147</v>
      </c>
      <c r="C41" s="9" t="s">
        <v>203</v>
      </c>
      <c r="D41" t="s">
        <v>204</v>
      </c>
      <c r="E41" s="82">
        <v>36.83</v>
      </c>
      <c r="F41" t="s">
        <v>178</v>
      </c>
      <c r="G41" t="s">
        <v>181</v>
      </c>
      <c r="H41" t="s">
        <v>178</v>
      </c>
    </row>
    <row r="42" spans="1:8" x14ac:dyDescent="0.2">
      <c r="A42" s="9" t="s">
        <v>180</v>
      </c>
      <c r="B42" s="9" t="s">
        <v>147</v>
      </c>
      <c r="C42" s="9" t="s">
        <v>198</v>
      </c>
      <c r="D42" t="s">
        <v>205</v>
      </c>
      <c r="E42" s="82">
        <v>30.2</v>
      </c>
      <c r="F42" s="9" t="s">
        <v>178</v>
      </c>
      <c r="G42" s="9" t="s">
        <v>181</v>
      </c>
      <c r="H42" s="9" t="s">
        <v>181</v>
      </c>
    </row>
    <row r="43" spans="1:8" x14ac:dyDescent="0.2">
      <c r="A43" s="9" t="s">
        <v>180</v>
      </c>
      <c r="B43" s="9" t="s">
        <v>147</v>
      </c>
      <c r="C43" s="9" t="s">
        <v>206</v>
      </c>
      <c r="D43" t="s">
        <v>207</v>
      </c>
      <c r="E43" s="82">
        <v>24.99</v>
      </c>
      <c r="F43" s="9" t="s">
        <v>178</v>
      </c>
      <c r="G43" s="9" t="s">
        <v>181</v>
      </c>
      <c r="H43" s="9" t="s">
        <v>178</v>
      </c>
    </row>
    <row r="44" spans="1:8" x14ac:dyDescent="0.2">
      <c r="A44" s="9" t="s">
        <v>241</v>
      </c>
      <c r="B44" s="9" t="s">
        <v>147</v>
      </c>
      <c r="C44" s="9" t="s">
        <v>208</v>
      </c>
      <c r="D44" t="s">
        <v>209</v>
      </c>
      <c r="E44" s="82">
        <v>37.950000000000003</v>
      </c>
      <c r="F44" s="9" t="s">
        <v>178</v>
      </c>
      <c r="G44" t="s">
        <v>5</v>
      </c>
      <c r="H44" s="9" t="s">
        <v>5</v>
      </c>
    </row>
    <row r="45" spans="1:8" x14ac:dyDescent="0.2">
      <c r="A45" s="9" t="s">
        <v>241</v>
      </c>
      <c r="B45" s="9" t="s">
        <v>147</v>
      </c>
      <c r="C45" s="9" t="s">
        <v>208</v>
      </c>
      <c r="D45">
        <v>4941</v>
      </c>
      <c r="E45" s="82">
        <v>30.25</v>
      </c>
      <c r="F45" t="s">
        <v>181</v>
      </c>
      <c r="G45" s="9" t="s">
        <v>5</v>
      </c>
      <c r="H45" s="9" t="s">
        <v>5</v>
      </c>
    </row>
    <row r="46" spans="1:8" x14ac:dyDescent="0.2">
      <c r="A46" s="9" t="s">
        <v>241</v>
      </c>
      <c r="B46" s="9" t="s">
        <v>146</v>
      </c>
      <c r="C46" s="9" t="s">
        <v>210</v>
      </c>
      <c r="D46" t="s">
        <v>211</v>
      </c>
      <c r="E46" s="82">
        <v>89.95</v>
      </c>
      <c r="F46" s="9" t="s">
        <v>178</v>
      </c>
      <c r="G46" s="9" t="s">
        <v>5</v>
      </c>
      <c r="H46" s="9" t="s">
        <v>5</v>
      </c>
    </row>
    <row r="47" spans="1:8" x14ac:dyDescent="0.2">
      <c r="A47" s="9" t="s">
        <v>241</v>
      </c>
      <c r="B47" s="9" t="s">
        <v>147</v>
      </c>
      <c r="C47" s="9" t="s">
        <v>212</v>
      </c>
      <c r="D47">
        <v>36073</v>
      </c>
      <c r="E47" s="82">
        <v>39.99</v>
      </c>
      <c r="F47" s="9" t="s">
        <v>178</v>
      </c>
      <c r="G47" s="9" t="s">
        <v>5</v>
      </c>
      <c r="H47" s="9" t="s">
        <v>5</v>
      </c>
    </row>
    <row r="48" spans="1:8" x14ac:dyDescent="0.2">
      <c r="A48" s="9" t="s">
        <v>241</v>
      </c>
      <c r="B48" s="9" t="s">
        <v>146</v>
      </c>
      <c r="C48" s="9" t="s">
        <v>213</v>
      </c>
      <c r="D48" t="s">
        <v>214</v>
      </c>
      <c r="E48" s="82">
        <v>51.36</v>
      </c>
      <c r="F48" t="s">
        <v>178</v>
      </c>
      <c r="G48" s="9" t="s">
        <v>5</v>
      </c>
      <c r="H48" s="9" t="s">
        <v>5</v>
      </c>
    </row>
    <row r="49" spans="1:8" x14ac:dyDescent="0.2">
      <c r="A49" s="9" t="s">
        <v>241</v>
      </c>
      <c r="B49" s="9" t="s">
        <v>146</v>
      </c>
      <c r="C49" s="9" t="s">
        <v>215</v>
      </c>
      <c r="D49" t="s">
        <v>216</v>
      </c>
      <c r="E49" s="82">
        <v>32.21</v>
      </c>
      <c r="F49" s="9" t="s">
        <v>178</v>
      </c>
      <c r="G49" s="9" t="s">
        <v>5</v>
      </c>
      <c r="H49" s="9" t="s">
        <v>5</v>
      </c>
    </row>
    <row r="50" spans="1:8" x14ac:dyDescent="0.2">
      <c r="A50" s="9" t="s">
        <v>241</v>
      </c>
      <c r="B50" s="9" t="s">
        <v>146</v>
      </c>
      <c r="C50" s="9" t="s">
        <v>217</v>
      </c>
      <c r="D50" t="s">
        <v>218</v>
      </c>
      <c r="E50" s="82">
        <v>92.74</v>
      </c>
      <c r="F50" s="9" t="s">
        <v>178</v>
      </c>
      <c r="G50" s="9" t="s">
        <v>5</v>
      </c>
      <c r="H50" s="9" t="s">
        <v>5</v>
      </c>
    </row>
    <row r="51" spans="1:8" x14ac:dyDescent="0.2">
      <c r="A51" s="9" t="s">
        <v>241</v>
      </c>
      <c r="B51" s="9" t="s">
        <v>147</v>
      </c>
      <c r="C51" s="9" t="s">
        <v>208</v>
      </c>
      <c r="D51">
        <v>49498906</v>
      </c>
      <c r="E51" s="82">
        <v>34.409999999999997</v>
      </c>
      <c r="F51" s="9" t="s">
        <v>178</v>
      </c>
      <c r="G51" s="9" t="s">
        <v>5</v>
      </c>
      <c r="H51" s="9" t="s">
        <v>5</v>
      </c>
    </row>
    <row r="52" spans="1:8" x14ac:dyDescent="0.2">
      <c r="A52" s="9" t="s">
        <v>241</v>
      </c>
      <c r="B52" s="9" t="s">
        <v>147</v>
      </c>
      <c r="C52" s="9" t="s">
        <v>219</v>
      </c>
      <c r="D52">
        <v>49498906</v>
      </c>
      <c r="E52" s="82">
        <v>21.65</v>
      </c>
      <c r="F52" s="9" t="s">
        <v>178</v>
      </c>
      <c r="G52" s="9" t="s">
        <v>5</v>
      </c>
      <c r="H52" s="9" t="s">
        <v>5</v>
      </c>
    </row>
    <row r="53" spans="1:8" x14ac:dyDescent="0.2">
      <c r="A53" s="9" t="s">
        <v>241</v>
      </c>
      <c r="B53" s="11" t="s">
        <v>149</v>
      </c>
      <c r="C53" s="9" t="s">
        <v>217</v>
      </c>
      <c r="D53" t="s">
        <v>189</v>
      </c>
      <c r="E53" s="82">
        <v>104.44</v>
      </c>
      <c r="F53" t="s">
        <v>178</v>
      </c>
      <c r="G53" s="9" t="s">
        <v>5</v>
      </c>
      <c r="H53" s="9" t="s">
        <v>5</v>
      </c>
    </row>
    <row r="54" spans="1:8" x14ac:dyDescent="0.2">
      <c r="A54" s="9" t="s">
        <v>241</v>
      </c>
      <c r="B54" s="11" t="s">
        <v>150</v>
      </c>
      <c r="C54" s="9" t="s">
        <v>155</v>
      </c>
      <c r="D54" t="s">
        <v>220</v>
      </c>
      <c r="E54" s="82">
        <v>73.94</v>
      </c>
      <c r="F54" t="s">
        <v>181</v>
      </c>
      <c r="G54" s="9" t="s">
        <v>5</v>
      </c>
      <c r="H54" s="9" t="s">
        <v>5</v>
      </c>
    </row>
    <row r="55" spans="1:8" x14ac:dyDescent="0.2">
      <c r="A55" s="9" t="s">
        <v>241</v>
      </c>
      <c r="B55" s="11" t="s">
        <v>149</v>
      </c>
      <c r="C55" s="9" t="s">
        <v>155</v>
      </c>
      <c r="D55" t="s">
        <v>222</v>
      </c>
      <c r="E55" s="82">
        <v>49.79</v>
      </c>
      <c r="F55" t="s">
        <v>178</v>
      </c>
      <c r="G55" s="9" t="s">
        <v>5</v>
      </c>
      <c r="H55" s="9" t="s">
        <v>5</v>
      </c>
    </row>
    <row r="56" spans="1:8" x14ac:dyDescent="0.2">
      <c r="A56" s="9" t="s">
        <v>241</v>
      </c>
      <c r="B56" s="9" t="s">
        <v>147</v>
      </c>
      <c r="C56" s="9" t="s">
        <v>155</v>
      </c>
      <c r="D56" t="s">
        <v>221</v>
      </c>
      <c r="E56" s="82">
        <v>78.44</v>
      </c>
      <c r="F56" t="s">
        <v>178</v>
      </c>
      <c r="G56" s="9" t="s">
        <v>5</v>
      </c>
      <c r="H56" s="9" t="s">
        <v>5</v>
      </c>
    </row>
    <row r="57" spans="1:8" x14ac:dyDescent="0.2">
      <c r="A57" s="9" t="s">
        <v>241</v>
      </c>
      <c r="B57" s="9" t="s">
        <v>147</v>
      </c>
      <c r="C57" s="9" t="s">
        <v>155</v>
      </c>
      <c r="D57" t="s">
        <v>223</v>
      </c>
      <c r="E57" s="82">
        <v>24.95</v>
      </c>
      <c r="F57" t="s">
        <v>181</v>
      </c>
      <c r="G57" s="9" t="s">
        <v>5</v>
      </c>
      <c r="H57" s="9" t="s">
        <v>5</v>
      </c>
    </row>
    <row r="58" spans="1:8" x14ac:dyDescent="0.2">
      <c r="A58" s="9" t="s">
        <v>241</v>
      </c>
      <c r="B58" s="9" t="s">
        <v>147</v>
      </c>
      <c r="C58" s="9" t="s">
        <v>155</v>
      </c>
      <c r="D58" t="s">
        <v>224</v>
      </c>
      <c r="E58" s="82">
        <v>19.95</v>
      </c>
      <c r="F58" t="s">
        <v>181</v>
      </c>
      <c r="G58" s="9" t="s">
        <v>5</v>
      </c>
      <c r="H58" s="9" t="s">
        <v>5</v>
      </c>
    </row>
    <row r="59" spans="1:8" x14ac:dyDescent="0.2">
      <c r="A59" s="9" t="s">
        <v>241</v>
      </c>
      <c r="B59" s="9" t="s">
        <v>147</v>
      </c>
      <c r="C59" s="9" t="s">
        <v>208</v>
      </c>
      <c r="D59" t="s">
        <v>225</v>
      </c>
      <c r="E59" s="82">
        <v>39.89</v>
      </c>
      <c r="F59" t="s">
        <v>181</v>
      </c>
      <c r="G59" s="9" t="s">
        <v>5</v>
      </c>
      <c r="H59" s="9" t="s">
        <v>5</v>
      </c>
    </row>
    <row r="60" spans="1:8" x14ac:dyDescent="0.2">
      <c r="A60" s="9" t="s">
        <v>241</v>
      </c>
      <c r="B60" s="11" t="s">
        <v>148</v>
      </c>
      <c r="C60" s="9" t="s">
        <v>196</v>
      </c>
      <c r="D60" t="s">
        <v>226</v>
      </c>
      <c r="E60" s="82">
        <v>23.81</v>
      </c>
      <c r="F60" s="9" t="s">
        <v>178</v>
      </c>
      <c r="G60" s="9" t="s">
        <v>5</v>
      </c>
      <c r="H60" s="9" t="s">
        <v>5</v>
      </c>
    </row>
    <row r="61" spans="1:8" x14ac:dyDescent="0.2">
      <c r="A61" s="9" t="s">
        <v>241</v>
      </c>
      <c r="B61" s="11" t="s">
        <v>148</v>
      </c>
      <c r="C61" s="9" t="s">
        <v>155</v>
      </c>
      <c r="D61" t="s">
        <v>227</v>
      </c>
      <c r="E61" s="82">
        <v>36.49</v>
      </c>
      <c r="F61" t="s">
        <v>178</v>
      </c>
      <c r="G61" s="9" t="s">
        <v>5</v>
      </c>
      <c r="H61" s="9" t="s">
        <v>5</v>
      </c>
    </row>
    <row r="62" spans="1:8" x14ac:dyDescent="0.2">
      <c r="A62" s="9" t="s">
        <v>241</v>
      </c>
      <c r="B62" s="9" t="s">
        <v>147</v>
      </c>
      <c r="C62" s="9" t="s">
        <v>198</v>
      </c>
      <c r="D62" s="9" t="s">
        <v>205</v>
      </c>
      <c r="E62" s="82">
        <v>20.99</v>
      </c>
      <c r="F62" s="9" t="s">
        <v>178</v>
      </c>
      <c r="G62" s="9" t="s">
        <v>5</v>
      </c>
      <c r="H62" s="9" t="s">
        <v>5</v>
      </c>
    </row>
    <row r="63" spans="1:8" x14ac:dyDescent="0.2">
      <c r="A63" s="9" t="s">
        <v>241</v>
      </c>
      <c r="B63" s="9" t="s">
        <v>147</v>
      </c>
      <c r="C63" s="9" t="s">
        <v>155</v>
      </c>
      <c r="D63" t="s">
        <v>228</v>
      </c>
      <c r="E63" s="82">
        <v>29.95</v>
      </c>
      <c r="F63" t="s">
        <v>178</v>
      </c>
      <c r="G63" s="9" t="s">
        <v>5</v>
      </c>
      <c r="H63" s="9" t="s">
        <v>5</v>
      </c>
    </row>
    <row r="64" spans="1:8" x14ac:dyDescent="0.2">
      <c r="A64" s="9" t="s">
        <v>241</v>
      </c>
      <c r="B64" s="9" t="s">
        <v>147</v>
      </c>
      <c r="C64" s="9" t="s">
        <v>229</v>
      </c>
      <c r="D64" t="s">
        <v>230</v>
      </c>
      <c r="E64" s="82">
        <v>41.03</v>
      </c>
      <c r="F64" s="9" t="s">
        <v>178</v>
      </c>
      <c r="G64" s="9" t="s">
        <v>5</v>
      </c>
      <c r="H64" s="9" t="s">
        <v>5</v>
      </c>
    </row>
    <row r="65" spans="1:8" x14ac:dyDescent="0.2">
      <c r="A65" s="9" t="s">
        <v>241</v>
      </c>
      <c r="B65" s="9" t="s">
        <v>147</v>
      </c>
      <c r="C65" s="9" t="s">
        <v>33</v>
      </c>
      <c r="D65" t="s">
        <v>231</v>
      </c>
      <c r="E65" s="82">
        <v>29.99</v>
      </c>
      <c r="F65" t="s">
        <v>178</v>
      </c>
      <c r="G65" s="9" t="s">
        <v>5</v>
      </c>
      <c r="H65" s="9" t="s">
        <v>5</v>
      </c>
    </row>
    <row r="66" spans="1:8" x14ac:dyDescent="0.2">
      <c r="A66" s="9" t="s">
        <v>241</v>
      </c>
      <c r="B66" s="9" t="s">
        <v>147</v>
      </c>
      <c r="C66" s="9" t="s">
        <v>198</v>
      </c>
      <c r="D66" t="s">
        <v>232</v>
      </c>
      <c r="E66" s="82">
        <v>15.99</v>
      </c>
      <c r="F66" s="9" t="s">
        <v>178</v>
      </c>
      <c r="G66" s="9" t="s">
        <v>5</v>
      </c>
      <c r="H66" s="9" t="s">
        <v>5</v>
      </c>
    </row>
    <row r="67" spans="1:8" x14ac:dyDescent="0.2">
      <c r="A67" s="9" t="s">
        <v>241</v>
      </c>
      <c r="B67" s="9" t="s">
        <v>147</v>
      </c>
      <c r="C67" s="9" t="s">
        <v>198</v>
      </c>
      <c r="D67" t="s">
        <v>233</v>
      </c>
      <c r="E67" s="82">
        <v>64.099999999999994</v>
      </c>
      <c r="F67" t="s">
        <v>178</v>
      </c>
      <c r="G67" s="9" t="s">
        <v>5</v>
      </c>
      <c r="H67" s="9" t="s">
        <v>5</v>
      </c>
    </row>
    <row r="68" spans="1:8" x14ac:dyDescent="0.2">
      <c r="A68" s="9" t="s">
        <v>241</v>
      </c>
      <c r="B68" s="9" t="s">
        <v>147</v>
      </c>
      <c r="C68" s="9" t="s">
        <v>198</v>
      </c>
      <c r="D68" t="s">
        <v>234</v>
      </c>
      <c r="E68" s="82">
        <v>79.53</v>
      </c>
      <c r="F68" t="s">
        <v>178</v>
      </c>
      <c r="G68" s="9" t="s">
        <v>5</v>
      </c>
      <c r="H68" s="9" t="s">
        <v>5</v>
      </c>
    </row>
    <row r="69" spans="1:8" x14ac:dyDescent="0.2">
      <c r="A69" s="9" t="s">
        <v>241</v>
      </c>
      <c r="B69" s="9" t="s">
        <v>147</v>
      </c>
      <c r="C69" s="9" t="s">
        <v>198</v>
      </c>
      <c r="D69" t="s">
        <v>235</v>
      </c>
      <c r="E69" s="82">
        <v>79.989999999999995</v>
      </c>
      <c r="F69" s="9" t="s">
        <v>178</v>
      </c>
      <c r="G69" s="9" t="s">
        <v>5</v>
      </c>
      <c r="H69" s="9" t="s">
        <v>5</v>
      </c>
    </row>
    <row r="70" spans="1:8" x14ac:dyDescent="0.2">
      <c r="A70" s="9" t="s">
        <v>241</v>
      </c>
      <c r="B70" t="s">
        <v>149</v>
      </c>
      <c r="C70" s="9" t="s">
        <v>155</v>
      </c>
      <c r="D70" t="s">
        <v>236</v>
      </c>
      <c r="E70" s="82">
        <v>36.83</v>
      </c>
      <c r="F70" t="s">
        <v>178</v>
      </c>
      <c r="G70" s="9" t="s">
        <v>5</v>
      </c>
      <c r="H70" s="9" t="s">
        <v>5</v>
      </c>
    </row>
    <row r="71" spans="1:8" x14ac:dyDescent="0.2">
      <c r="A71" s="9" t="s">
        <v>241</v>
      </c>
      <c r="B71" s="9" t="s">
        <v>147</v>
      </c>
      <c r="C71" s="9" t="s">
        <v>155</v>
      </c>
      <c r="D71" t="s">
        <v>237</v>
      </c>
      <c r="E71" s="82">
        <v>37.979999999999997</v>
      </c>
      <c r="F71" t="s">
        <v>178</v>
      </c>
      <c r="G71" s="9" t="s">
        <v>5</v>
      </c>
      <c r="H71" s="9" t="s">
        <v>5</v>
      </c>
    </row>
    <row r="72" spans="1:8" x14ac:dyDescent="0.2">
      <c r="A72" s="9" t="s">
        <v>241</v>
      </c>
      <c r="B72" s="9" t="s">
        <v>147</v>
      </c>
      <c r="C72" s="9" t="s">
        <v>155</v>
      </c>
      <c r="D72" t="s">
        <v>238</v>
      </c>
      <c r="E72" s="82">
        <v>48.75</v>
      </c>
      <c r="F72" t="s">
        <v>181</v>
      </c>
      <c r="G72" s="9" t="s">
        <v>5</v>
      </c>
      <c r="H72" s="9" t="s">
        <v>5</v>
      </c>
    </row>
    <row r="73" spans="1:8" s="9" customFormat="1" x14ac:dyDescent="0.2">
      <c r="A73" s="9" t="s">
        <v>241</v>
      </c>
      <c r="B73" s="9" t="s">
        <v>149</v>
      </c>
      <c r="C73" s="9" t="s">
        <v>297</v>
      </c>
      <c r="D73" s="9" t="s">
        <v>298</v>
      </c>
      <c r="E73" s="82">
        <v>79.59</v>
      </c>
      <c r="F73" s="9" t="s">
        <v>178</v>
      </c>
      <c r="G73" s="9" t="s">
        <v>5</v>
      </c>
      <c r="H73" s="9" t="s">
        <v>5</v>
      </c>
    </row>
    <row r="74" spans="1:8" s="9" customFormat="1" x14ac:dyDescent="0.2">
      <c r="A74" s="9" t="s">
        <v>241</v>
      </c>
      <c r="B74" s="11" t="s">
        <v>150</v>
      </c>
      <c r="C74" s="9" t="s">
        <v>156</v>
      </c>
      <c r="D74" t="s">
        <v>299</v>
      </c>
      <c r="E74" s="82">
        <v>60</v>
      </c>
      <c r="F74" s="9" t="s">
        <v>178</v>
      </c>
      <c r="G74" s="9" t="s">
        <v>5</v>
      </c>
      <c r="H74" s="9" t="s">
        <v>5</v>
      </c>
    </row>
    <row r="75" spans="1:8" s="9" customFormat="1" x14ac:dyDescent="0.2">
      <c r="A75" s="9" t="s">
        <v>241</v>
      </c>
      <c r="B75" s="11" t="s">
        <v>145</v>
      </c>
      <c r="C75" s="9" t="s">
        <v>206</v>
      </c>
      <c r="D75" s="9" t="s">
        <v>362</v>
      </c>
      <c r="E75" s="82">
        <v>19.36</v>
      </c>
      <c r="F75" s="9" t="s">
        <v>178</v>
      </c>
      <c r="G75" s="9" t="s">
        <v>5</v>
      </c>
      <c r="H75" s="9" t="s">
        <v>5</v>
      </c>
    </row>
    <row r="76" spans="1:8" s="9" customFormat="1" x14ac:dyDescent="0.2">
      <c r="A76" s="9" t="s">
        <v>241</v>
      </c>
      <c r="B76" s="11" t="s">
        <v>145</v>
      </c>
      <c r="C76" s="9" t="s">
        <v>363</v>
      </c>
      <c r="D76" s="9" t="s">
        <v>364</v>
      </c>
      <c r="E76" s="82">
        <v>15.98</v>
      </c>
      <c r="F76" s="9" t="s">
        <v>178</v>
      </c>
      <c r="G76" s="9" t="s">
        <v>5</v>
      </c>
      <c r="H76" s="9" t="s">
        <v>5</v>
      </c>
    </row>
    <row r="77" spans="1:8" s="9" customFormat="1" x14ac:dyDescent="0.2">
      <c r="A77" s="9" t="s">
        <v>241</v>
      </c>
      <c r="B77" s="11" t="s">
        <v>145</v>
      </c>
      <c r="C77" s="9" t="s">
        <v>365</v>
      </c>
      <c r="D77" s="9">
        <v>11893</v>
      </c>
      <c r="E77" s="82">
        <v>25.77</v>
      </c>
      <c r="F77" s="9" t="s">
        <v>178</v>
      </c>
      <c r="G77" s="9" t="s">
        <v>5</v>
      </c>
      <c r="H77" s="9" t="s">
        <v>5</v>
      </c>
    </row>
    <row r="78" spans="1:8" s="9" customFormat="1" x14ac:dyDescent="0.2">
      <c r="A78" s="9" t="s">
        <v>241</v>
      </c>
      <c r="B78" s="11" t="s">
        <v>145</v>
      </c>
      <c r="C78" s="9" t="s">
        <v>366</v>
      </c>
      <c r="D78" s="9" t="s">
        <v>367</v>
      </c>
      <c r="E78" s="82">
        <v>22.94</v>
      </c>
      <c r="F78" s="9" t="s">
        <v>178</v>
      </c>
      <c r="G78" s="9" t="s">
        <v>5</v>
      </c>
      <c r="H78" s="9" t="s">
        <v>5</v>
      </c>
    </row>
    <row r="79" spans="1:8" s="9" customFormat="1" x14ac:dyDescent="0.2">
      <c r="A79" s="9" t="s">
        <v>241</v>
      </c>
      <c r="B79" s="11" t="s">
        <v>145</v>
      </c>
      <c r="C79" s="9" t="s">
        <v>368</v>
      </c>
      <c r="D79" s="9">
        <v>734150</v>
      </c>
      <c r="E79" s="82">
        <v>25.84</v>
      </c>
      <c r="F79" s="9" t="s">
        <v>178</v>
      </c>
      <c r="G79" s="9" t="s">
        <v>5</v>
      </c>
      <c r="H79" s="9" t="s">
        <v>5</v>
      </c>
    </row>
    <row r="80" spans="1:8" s="9" customFormat="1" x14ac:dyDescent="0.2">
      <c r="A80" s="9" t="s">
        <v>241</v>
      </c>
      <c r="B80" s="11" t="s">
        <v>145</v>
      </c>
      <c r="C80" s="9" t="s">
        <v>369</v>
      </c>
      <c r="D80" s="9" t="s">
        <v>370</v>
      </c>
      <c r="E80" s="82">
        <v>32.950000000000003</v>
      </c>
      <c r="F80" s="9" t="s">
        <v>178</v>
      </c>
      <c r="G80" s="9" t="s">
        <v>5</v>
      </c>
      <c r="H80" s="9" t="s">
        <v>5</v>
      </c>
    </row>
    <row r="81" spans="1:8" s="9" customFormat="1" x14ac:dyDescent="0.2">
      <c r="A81" s="9" t="s">
        <v>241</v>
      </c>
      <c r="B81" s="11" t="s">
        <v>145</v>
      </c>
      <c r="C81" s="9" t="s">
        <v>206</v>
      </c>
      <c r="D81" s="9" t="s">
        <v>270</v>
      </c>
      <c r="E81" s="82">
        <v>16.18</v>
      </c>
      <c r="F81" s="9" t="s">
        <v>178</v>
      </c>
      <c r="G81" s="9" t="s">
        <v>5</v>
      </c>
      <c r="H81" s="9" t="s">
        <v>5</v>
      </c>
    </row>
    <row r="82" spans="1:8" s="9" customFormat="1" x14ac:dyDescent="0.2">
      <c r="A82" s="9" t="s">
        <v>241</v>
      </c>
      <c r="B82" s="11" t="s">
        <v>145</v>
      </c>
      <c r="C82" s="9" t="s">
        <v>213</v>
      </c>
      <c r="D82" t="s">
        <v>265</v>
      </c>
      <c r="E82" s="82">
        <v>27.86</v>
      </c>
      <c r="F82" s="9" t="s">
        <v>178</v>
      </c>
      <c r="G82" s="9" t="s">
        <v>5</v>
      </c>
      <c r="H82" s="9" t="s">
        <v>5</v>
      </c>
    </row>
    <row r="83" spans="1:8" s="9" customFormat="1" x14ac:dyDescent="0.2">
      <c r="A83" s="9" t="s">
        <v>241</v>
      </c>
      <c r="B83" s="11" t="s">
        <v>145</v>
      </c>
      <c r="C83" s="9" t="s">
        <v>371</v>
      </c>
      <c r="D83" s="9">
        <v>107998</v>
      </c>
      <c r="E83" s="82">
        <v>30.07</v>
      </c>
      <c r="F83" s="9" t="s">
        <v>178</v>
      </c>
      <c r="G83" s="9" t="s">
        <v>5</v>
      </c>
      <c r="H83" s="9" t="s">
        <v>5</v>
      </c>
    </row>
    <row r="84" spans="1:8" s="9" customFormat="1" x14ac:dyDescent="0.2">
      <c r="A84" s="9" t="s">
        <v>241</v>
      </c>
      <c r="B84" s="11" t="s">
        <v>145</v>
      </c>
      <c r="C84" s="9" t="s">
        <v>365</v>
      </c>
      <c r="D84" s="9">
        <v>11573</v>
      </c>
      <c r="E84" s="82">
        <v>24.65</v>
      </c>
      <c r="F84" s="9" t="s">
        <v>178</v>
      </c>
      <c r="G84" s="9" t="s">
        <v>5</v>
      </c>
      <c r="H84" s="9" t="s">
        <v>5</v>
      </c>
    </row>
    <row r="85" spans="1:8" s="9" customFormat="1" x14ac:dyDescent="0.2">
      <c r="A85" s="9" t="s">
        <v>241</v>
      </c>
      <c r="B85" s="11" t="s">
        <v>145</v>
      </c>
      <c r="C85" s="9" t="s">
        <v>363</v>
      </c>
      <c r="D85" s="9" t="s">
        <v>372</v>
      </c>
      <c r="E85" s="82">
        <v>21.05</v>
      </c>
      <c r="F85" s="9" t="s">
        <v>178</v>
      </c>
      <c r="G85" s="9" t="s">
        <v>5</v>
      </c>
      <c r="H85" s="9" t="s">
        <v>5</v>
      </c>
    </row>
    <row r="86" spans="1:8" s="9" customFormat="1" x14ac:dyDescent="0.2">
      <c r="A86" s="9" t="s">
        <v>241</v>
      </c>
      <c r="B86" s="11" t="s">
        <v>145</v>
      </c>
      <c r="C86" s="9" t="s">
        <v>365</v>
      </c>
      <c r="D86" s="9">
        <v>11732</v>
      </c>
      <c r="E86" s="82">
        <v>40.130000000000003</v>
      </c>
      <c r="F86" s="9" t="s">
        <v>178</v>
      </c>
      <c r="G86" s="9" t="s">
        <v>5</v>
      </c>
      <c r="H86" s="9" t="s">
        <v>5</v>
      </c>
    </row>
    <row r="87" spans="1:8" s="9" customFormat="1" x14ac:dyDescent="0.2">
      <c r="A87" s="9" t="s">
        <v>241</v>
      </c>
      <c r="B87" s="11" t="s">
        <v>145</v>
      </c>
      <c r="C87" s="9" t="s">
        <v>373</v>
      </c>
      <c r="D87" s="9">
        <v>6694</v>
      </c>
      <c r="E87" s="82">
        <v>20.25</v>
      </c>
      <c r="F87" s="9" t="s">
        <v>178</v>
      </c>
      <c r="G87" s="9" t="s">
        <v>5</v>
      </c>
      <c r="H87" s="9" t="s">
        <v>5</v>
      </c>
    </row>
    <row r="88" spans="1:8" s="9" customFormat="1" x14ac:dyDescent="0.2">
      <c r="A88" s="9" t="s">
        <v>241</v>
      </c>
      <c r="B88" s="11" t="s">
        <v>145</v>
      </c>
      <c r="C88" s="9" t="s">
        <v>374</v>
      </c>
      <c r="D88" s="9">
        <v>214367</v>
      </c>
      <c r="E88" s="82">
        <v>17.989999999999998</v>
      </c>
      <c r="F88" s="9" t="s">
        <v>178</v>
      </c>
      <c r="G88" s="9" t="s">
        <v>5</v>
      </c>
      <c r="H88" s="9" t="s">
        <v>5</v>
      </c>
    </row>
    <row r="89" spans="1:8" s="9" customFormat="1" x14ac:dyDescent="0.2">
      <c r="A89" s="9" t="s">
        <v>241</v>
      </c>
      <c r="B89" s="11" t="s">
        <v>145</v>
      </c>
      <c r="C89" s="9" t="s">
        <v>196</v>
      </c>
      <c r="D89" s="9" t="s">
        <v>200</v>
      </c>
      <c r="E89" s="82">
        <v>33.99</v>
      </c>
      <c r="F89" s="9" t="s">
        <v>178</v>
      </c>
      <c r="G89" s="9" t="s">
        <v>5</v>
      </c>
      <c r="H89" s="9" t="s">
        <v>5</v>
      </c>
    </row>
    <row r="90" spans="1:8" s="9" customFormat="1" x14ac:dyDescent="0.2">
      <c r="A90" s="9" t="s">
        <v>241</v>
      </c>
      <c r="B90" s="11" t="s">
        <v>145</v>
      </c>
      <c r="C90" s="9" t="s">
        <v>196</v>
      </c>
      <c r="D90" s="9" t="s">
        <v>375</v>
      </c>
      <c r="E90" s="82">
        <v>46.99</v>
      </c>
      <c r="F90" s="9" t="s">
        <v>178</v>
      </c>
      <c r="G90" s="9" t="s">
        <v>5</v>
      </c>
      <c r="H90" s="9" t="s">
        <v>5</v>
      </c>
    </row>
    <row r="91" spans="1:8" s="9" customFormat="1" x14ac:dyDescent="0.2">
      <c r="A91" s="9" t="s">
        <v>241</v>
      </c>
      <c r="B91" s="11" t="s">
        <v>145</v>
      </c>
      <c r="C91" s="9" t="s">
        <v>376</v>
      </c>
      <c r="D91" s="9" t="s">
        <v>377</v>
      </c>
      <c r="E91" s="82">
        <v>20.350000000000001</v>
      </c>
      <c r="F91" s="9" t="s">
        <v>178</v>
      </c>
      <c r="G91" s="9" t="s">
        <v>5</v>
      </c>
      <c r="H91" s="9" t="s">
        <v>5</v>
      </c>
    </row>
    <row r="92" spans="1:8" s="9" customFormat="1" x14ac:dyDescent="0.2">
      <c r="A92" s="9" t="s">
        <v>241</v>
      </c>
      <c r="B92" s="11" t="s">
        <v>145</v>
      </c>
      <c r="C92" s="9" t="s">
        <v>363</v>
      </c>
      <c r="D92" s="9" t="s">
        <v>4</v>
      </c>
      <c r="E92" s="82">
        <v>22</v>
      </c>
      <c r="F92" s="9" t="s">
        <v>181</v>
      </c>
      <c r="G92" s="9" t="s">
        <v>5</v>
      </c>
      <c r="H92" s="9" t="s">
        <v>5</v>
      </c>
    </row>
    <row r="93" spans="1:8" s="9" customFormat="1" x14ac:dyDescent="0.2">
      <c r="A93" s="9" t="s">
        <v>241</v>
      </c>
      <c r="B93" s="11" t="s">
        <v>145</v>
      </c>
      <c r="C93" s="9" t="s">
        <v>378</v>
      </c>
      <c r="D93" s="9">
        <v>22575</v>
      </c>
      <c r="E93" s="82">
        <v>20.18</v>
      </c>
      <c r="F93" s="9" t="s">
        <v>178</v>
      </c>
      <c r="G93" s="9" t="s">
        <v>5</v>
      </c>
      <c r="H93" s="9" t="s">
        <v>5</v>
      </c>
    </row>
    <row r="94" spans="1:8" s="9" customFormat="1" x14ac:dyDescent="0.2">
      <c r="A94" s="9" t="s">
        <v>241</v>
      </c>
      <c r="B94" s="11" t="s">
        <v>145</v>
      </c>
      <c r="C94" s="9" t="s">
        <v>379</v>
      </c>
      <c r="D94" s="9" t="s">
        <v>380</v>
      </c>
      <c r="E94" s="82">
        <v>21.39</v>
      </c>
      <c r="F94" s="9" t="s">
        <v>178</v>
      </c>
      <c r="G94" s="9" t="s">
        <v>5</v>
      </c>
      <c r="H94" s="9" t="s">
        <v>5</v>
      </c>
    </row>
    <row r="95" spans="1:8" s="9" customFormat="1" x14ac:dyDescent="0.2">
      <c r="A95" s="9" t="s">
        <v>241</v>
      </c>
      <c r="B95" s="11" t="s">
        <v>145</v>
      </c>
      <c r="C95" s="9" t="s">
        <v>378</v>
      </c>
      <c r="D95">
        <v>5522575</v>
      </c>
      <c r="E95" s="82">
        <v>30.35</v>
      </c>
      <c r="F95" s="9" t="s">
        <v>178</v>
      </c>
      <c r="G95" s="9" t="s">
        <v>5</v>
      </c>
      <c r="H95" s="9" t="s">
        <v>5</v>
      </c>
    </row>
    <row r="96" spans="1:8" x14ac:dyDescent="0.2">
      <c r="A96" t="s">
        <v>244</v>
      </c>
      <c r="B96" s="9" t="s">
        <v>147</v>
      </c>
      <c r="C96" s="9" t="s">
        <v>244</v>
      </c>
      <c r="D96" t="s">
        <v>248</v>
      </c>
      <c r="E96" s="82">
        <v>60.49</v>
      </c>
      <c r="F96" t="s">
        <v>178</v>
      </c>
      <c r="G96" t="s">
        <v>178</v>
      </c>
      <c r="H96" t="s">
        <v>5</v>
      </c>
    </row>
    <row r="97" spans="1:8" x14ac:dyDescent="0.2">
      <c r="A97" s="9" t="s">
        <v>244</v>
      </c>
      <c r="B97" s="9" t="s">
        <v>147</v>
      </c>
      <c r="C97" s="9" t="s">
        <v>244</v>
      </c>
      <c r="D97" s="9" t="s">
        <v>249</v>
      </c>
      <c r="E97" s="82">
        <v>41.39</v>
      </c>
      <c r="F97" s="9" t="s">
        <v>178</v>
      </c>
      <c r="G97" s="9" t="s">
        <v>178</v>
      </c>
      <c r="H97" s="9" t="s">
        <v>5</v>
      </c>
    </row>
    <row r="98" spans="1:8" x14ac:dyDescent="0.2">
      <c r="A98" t="s">
        <v>240</v>
      </c>
      <c r="B98" s="9" t="s">
        <v>147</v>
      </c>
      <c r="C98" s="9" t="s">
        <v>252</v>
      </c>
      <c r="D98" t="s">
        <v>253</v>
      </c>
      <c r="E98" s="82">
        <v>62.99</v>
      </c>
      <c r="F98" s="9" t="s">
        <v>178</v>
      </c>
      <c r="G98" s="9" t="s">
        <v>5</v>
      </c>
      <c r="H98" s="9" t="s">
        <v>5</v>
      </c>
    </row>
    <row r="99" spans="1:8" x14ac:dyDescent="0.2">
      <c r="A99" s="9" t="s">
        <v>240</v>
      </c>
      <c r="B99" s="9" t="s">
        <v>147</v>
      </c>
      <c r="C99" s="9" t="s">
        <v>213</v>
      </c>
      <c r="D99" t="s">
        <v>254</v>
      </c>
      <c r="E99" s="82">
        <v>24.99</v>
      </c>
      <c r="F99" t="s">
        <v>178</v>
      </c>
      <c r="G99" t="s">
        <v>5</v>
      </c>
      <c r="H99" s="9" t="s">
        <v>5</v>
      </c>
    </row>
    <row r="100" spans="1:8" x14ac:dyDescent="0.2">
      <c r="A100" s="9" t="s">
        <v>240</v>
      </c>
      <c r="B100" s="9" t="s">
        <v>147</v>
      </c>
      <c r="C100" s="9" t="s">
        <v>252</v>
      </c>
      <c r="D100" s="9" t="s">
        <v>255</v>
      </c>
      <c r="E100" s="82">
        <v>42.99</v>
      </c>
      <c r="F100" s="9" t="s">
        <v>178</v>
      </c>
      <c r="G100" s="9" t="s">
        <v>5</v>
      </c>
      <c r="H100" s="9" t="s">
        <v>5</v>
      </c>
    </row>
    <row r="101" spans="1:8" x14ac:dyDescent="0.2">
      <c r="A101" t="s">
        <v>242</v>
      </c>
      <c r="B101" s="9" t="s">
        <v>146</v>
      </c>
      <c r="C101" s="9" t="s">
        <v>213</v>
      </c>
      <c r="D101" t="s">
        <v>256</v>
      </c>
      <c r="E101" s="82">
        <v>39.950000000000003</v>
      </c>
      <c r="F101" s="9" t="s">
        <v>178</v>
      </c>
      <c r="G101" s="9" t="s">
        <v>5</v>
      </c>
      <c r="H101" s="9" t="s">
        <v>5</v>
      </c>
    </row>
    <row r="102" spans="1:8" x14ac:dyDescent="0.2">
      <c r="A102" t="s">
        <v>239</v>
      </c>
      <c r="B102" s="9" t="s">
        <v>147</v>
      </c>
      <c r="C102" s="9" t="s">
        <v>198</v>
      </c>
      <c r="D102" t="s">
        <v>257</v>
      </c>
      <c r="E102" s="82">
        <v>72.989999999999995</v>
      </c>
      <c r="F102" t="s">
        <v>178</v>
      </c>
      <c r="G102" t="s">
        <v>178</v>
      </c>
      <c r="H102" t="s">
        <v>5</v>
      </c>
    </row>
    <row r="103" spans="1:8" x14ac:dyDescent="0.2">
      <c r="A103" s="9" t="s">
        <v>239</v>
      </c>
      <c r="B103" s="9" t="s">
        <v>147</v>
      </c>
      <c r="C103" s="9" t="s">
        <v>198</v>
      </c>
      <c r="D103" t="s">
        <v>258</v>
      </c>
      <c r="E103" s="82">
        <v>99.99</v>
      </c>
      <c r="F103" t="s">
        <v>178</v>
      </c>
      <c r="G103" t="s">
        <v>178</v>
      </c>
      <c r="H103" t="s">
        <v>5</v>
      </c>
    </row>
    <row r="104" spans="1:8" x14ac:dyDescent="0.2">
      <c r="A104" s="9" t="s">
        <v>239</v>
      </c>
      <c r="B104" s="9" t="s">
        <v>147</v>
      </c>
      <c r="C104" s="9" t="s">
        <v>198</v>
      </c>
      <c r="D104" t="s">
        <v>259</v>
      </c>
      <c r="E104" s="82">
        <v>199.99</v>
      </c>
      <c r="F104" t="s">
        <v>178</v>
      </c>
      <c r="G104" t="s">
        <v>178</v>
      </c>
      <c r="H104" t="s">
        <v>5</v>
      </c>
    </row>
    <row r="105" spans="1:8" x14ac:dyDescent="0.2">
      <c r="A105" s="9" t="s">
        <v>239</v>
      </c>
      <c r="B105" s="9" t="s">
        <v>147</v>
      </c>
      <c r="C105" s="9" t="s">
        <v>198</v>
      </c>
      <c r="D105" t="s">
        <v>260</v>
      </c>
      <c r="E105" s="82">
        <v>103.99</v>
      </c>
      <c r="F105" s="9" t="s">
        <v>178</v>
      </c>
      <c r="G105" s="9" t="s">
        <v>181</v>
      </c>
      <c r="H105" s="9" t="s">
        <v>178</v>
      </c>
    </row>
    <row r="106" spans="1:8" x14ac:dyDescent="0.2">
      <c r="A106" s="9" t="s">
        <v>239</v>
      </c>
      <c r="B106" s="9" t="s">
        <v>147</v>
      </c>
      <c r="C106" s="9" t="s">
        <v>198</v>
      </c>
      <c r="D106" t="s">
        <v>261</v>
      </c>
      <c r="E106" s="82">
        <v>49.99</v>
      </c>
      <c r="F106" t="s">
        <v>178</v>
      </c>
      <c r="G106" t="s">
        <v>181</v>
      </c>
      <c r="H106" t="s">
        <v>178</v>
      </c>
    </row>
    <row r="107" spans="1:8" x14ac:dyDescent="0.2">
      <c r="A107" s="9" t="s">
        <v>239</v>
      </c>
      <c r="B107" s="9" t="s">
        <v>147</v>
      </c>
      <c r="C107" s="9" t="s">
        <v>213</v>
      </c>
      <c r="D107" t="s">
        <v>262</v>
      </c>
      <c r="E107" s="82">
        <v>19.989999999999998</v>
      </c>
      <c r="F107" t="s">
        <v>181</v>
      </c>
      <c r="G107" t="s">
        <v>181</v>
      </c>
      <c r="H107" t="s">
        <v>178</v>
      </c>
    </row>
    <row r="108" spans="1:8" x14ac:dyDescent="0.2">
      <c r="A108" t="s">
        <v>243</v>
      </c>
      <c r="B108" s="9" t="s">
        <v>145</v>
      </c>
      <c r="C108" s="9" t="s">
        <v>213</v>
      </c>
      <c r="D108" t="s">
        <v>265</v>
      </c>
      <c r="E108" s="82">
        <v>31.99</v>
      </c>
      <c r="F108" t="s">
        <v>178</v>
      </c>
      <c r="G108" t="s">
        <v>5</v>
      </c>
      <c r="H108" t="s">
        <v>5</v>
      </c>
    </row>
    <row r="109" spans="1:8" x14ac:dyDescent="0.2">
      <c r="A109" s="9" t="s">
        <v>243</v>
      </c>
      <c r="B109" s="9" t="s">
        <v>146</v>
      </c>
      <c r="C109" s="9" t="s">
        <v>213</v>
      </c>
      <c r="D109" t="s">
        <v>266</v>
      </c>
      <c r="E109" s="82">
        <v>43.99</v>
      </c>
      <c r="F109" t="s">
        <v>178</v>
      </c>
      <c r="G109" t="s">
        <v>5</v>
      </c>
      <c r="H109" t="s">
        <v>5</v>
      </c>
    </row>
    <row r="110" spans="1:8" x14ac:dyDescent="0.2">
      <c r="A110" s="9" t="s">
        <v>243</v>
      </c>
      <c r="B110" s="9" t="s">
        <v>147</v>
      </c>
      <c r="C110" s="9" t="s">
        <v>213</v>
      </c>
      <c r="D110" t="s">
        <v>254</v>
      </c>
      <c r="E110" s="82">
        <v>22.99</v>
      </c>
      <c r="F110" t="s">
        <v>178</v>
      </c>
      <c r="G110" s="9" t="s">
        <v>5</v>
      </c>
      <c r="H110" s="9" t="s">
        <v>5</v>
      </c>
    </row>
    <row r="111" spans="1:8" x14ac:dyDescent="0.2">
      <c r="A111" s="9" t="s">
        <v>243</v>
      </c>
      <c r="B111" s="9" t="s">
        <v>147</v>
      </c>
      <c r="C111" s="9" t="s">
        <v>196</v>
      </c>
      <c r="D111" t="s">
        <v>253</v>
      </c>
      <c r="E111" s="82">
        <v>73.989999999999995</v>
      </c>
      <c r="F111" t="s">
        <v>267</v>
      </c>
      <c r="G111" t="s">
        <v>268</v>
      </c>
      <c r="H111" t="s">
        <v>5</v>
      </c>
    </row>
    <row r="112" spans="1:8" x14ac:dyDescent="0.2">
      <c r="A112" s="9" t="s">
        <v>243</v>
      </c>
      <c r="B112" s="9" t="s">
        <v>147</v>
      </c>
      <c r="C112" s="9" t="s">
        <v>206</v>
      </c>
      <c r="D112" t="s">
        <v>269</v>
      </c>
      <c r="E112" s="82">
        <v>44.99</v>
      </c>
      <c r="F112" s="9" t="s">
        <v>267</v>
      </c>
      <c r="G112" s="9" t="s">
        <v>268</v>
      </c>
      <c r="H112" s="9" t="s">
        <v>5</v>
      </c>
    </row>
    <row r="113" spans="1:8" x14ac:dyDescent="0.2">
      <c r="A113" s="9" t="s">
        <v>243</v>
      </c>
      <c r="B113" s="9" t="s">
        <v>145</v>
      </c>
      <c r="C113" s="9" t="s">
        <v>206</v>
      </c>
      <c r="D113" t="s">
        <v>270</v>
      </c>
      <c r="E113" s="82">
        <v>16.989999999999998</v>
      </c>
      <c r="F113" t="s">
        <v>178</v>
      </c>
      <c r="G113" s="9" t="s">
        <v>268</v>
      </c>
      <c r="H113" s="9" t="s">
        <v>5</v>
      </c>
    </row>
    <row r="114" spans="1:8" x14ac:dyDescent="0.2">
      <c r="A114" s="9" t="s">
        <v>243</v>
      </c>
      <c r="B114" s="9" t="s">
        <v>147</v>
      </c>
      <c r="C114" s="9" t="s">
        <v>196</v>
      </c>
      <c r="D114" t="s">
        <v>271</v>
      </c>
      <c r="E114" s="82">
        <v>37.99</v>
      </c>
      <c r="F114" s="9" t="s">
        <v>178</v>
      </c>
      <c r="G114" s="9" t="s">
        <v>268</v>
      </c>
      <c r="H114" s="9" t="s">
        <v>5</v>
      </c>
    </row>
    <row r="115" spans="1:8" x14ac:dyDescent="0.2">
      <c r="A115" s="9" t="s">
        <v>243</v>
      </c>
      <c r="B115" s="9" t="s">
        <v>147</v>
      </c>
      <c r="C115" s="9" t="s">
        <v>196</v>
      </c>
      <c r="D115" t="s">
        <v>272</v>
      </c>
      <c r="E115" s="82">
        <v>72.989999999999995</v>
      </c>
      <c r="F115" s="9" t="s">
        <v>178</v>
      </c>
      <c r="G115" s="9" t="s">
        <v>268</v>
      </c>
      <c r="H115" s="9" t="s">
        <v>5</v>
      </c>
    </row>
    <row r="116" spans="1:8" x14ac:dyDescent="0.2">
      <c r="A116" s="9" t="s">
        <v>243</v>
      </c>
      <c r="B116" s="9" t="s">
        <v>147</v>
      </c>
      <c r="C116" s="9" t="s">
        <v>213</v>
      </c>
      <c r="D116" t="s">
        <v>273</v>
      </c>
      <c r="E116" s="82">
        <v>54.99</v>
      </c>
      <c r="F116" t="s">
        <v>178</v>
      </c>
      <c r="G116" s="9" t="s">
        <v>268</v>
      </c>
      <c r="H116" s="9" t="s">
        <v>5</v>
      </c>
    </row>
    <row r="117" spans="1:8" x14ac:dyDescent="0.2">
      <c r="A117" s="9" t="s">
        <v>243</v>
      </c>
      <c r="B117" s="9" t="s">
        <v>145</v>
      </c>
      <c r="C117" s="9" t="s">
        <v>196</v>
      </c>
      <c r="D117" t="s">
        <v>200</v>
      </c>
      <c r="E117" s="82">
        <v>35.99</v>
      </c>
      <c r="F117" s="9" t="s">
        <v>178</v>
      </c>
      <c r="G117" s="9" t="s">
        <v>268</v>
      </c>
      <c r="H117" s="9" t="s">
        <v>5</v>
      </c>
    </row>
    <row r="118" spans="1:8" x14ac:dyDescent="0.2">
      <c r="A118" s="9" t="s">
        <v>243</v>
      </c>
      <c r="B118" s="9" t="s">
        <v>147</v>
      </c>
      <c r="C118" s="9" t="s">
        <v>196</v>
      </c>
      <c r="D118" t="s">
        <v>255</v>
      </c>
      <c r="E118" s="82">
        <v>54.99</v>
      </c>
      <c r="F118" s="9" t="s">
        <v>178</v>
      </c>
      <c r="G118" s="9" t="s">
        <v>268</v>
      </c>
      <c r="H118" s="9" t="s">
        <v>5</v>
      </c>
    </row>
    <row r="119" spans="1:8" x14ac:dyDescent="0.2">
      <c r="A119" s="9" t="s">
        <v>243</v>
      </c>
      <c r="B119" s="9" t="s">
        <v>146</v>
      </c>
      <c r="C119" s="9" t="s">
        <v>196</v>
      </c>
      <c r="D119" t="s">
        <v>274</v>
      </c>
      <c r="E119" s="82">
        <v>35.99</v>
      </c>
      <c r="F119" s="9" t="s">
        <v>178</v>
      </c>
      <c r="G119" s="9" t="s">
        <v>268</v>
      </c>
      <c r="H119" s="9" t="s">
        <v>5</v>
      </c>
    </row>
    <row r="120" spans="1:8" x14ac:dyDescent="0.2">
      <c r="A120" s="9" t="s">
        <v>243</v>
      </c>
      <c r="B120" s="9" t="s">
        <v>145</v>
      </c>
      <c r="C120" s="9" t="s">
        <v>196</v>
      </c>
      <c r="D120" t="s">
        <v>275</v>
      </c>
      <c r="E120" s="82">
        <v>46.99</v>
      </c>
      <c r="F120" s="9" t="s">
        <v>178</v>
      </c>
      <c r="G120" s="9" t="s">
        <v>268</v>
      </c>
      <c r="H120" s="9" t="s">
        <v>5</v>
      </c>
    </row>
    <row r="121" spans="1:8" x14ac:dyDescent="0.2">
      <c r="A121" s="9" t="s">
        <v>243</v>
      </c>
      <c r="B121" s="9" t="s">
        <v>147</v>
      </c>
      <c r="C121" s="9" t="s">
        <v>195</v>
      </c>
      <c r="D121" t="s">
        <v>190</v>
      </c>
      <c r="E121" s="82">
        <v>17.989999999999998</v>
      </c>
      <c r="F121" s="9" t="s">
        <v>178</v>
      </c>
      <c r="G121" s="9" t="s">
        <v>268</v>
      </c>
      <c r="H121" s="9" t="s">
        <v>5</v>
      </c>
    </row>
    <row r="122" spans="1:8" x14ac:dyDescent="0.2">
      <c r="A122" t="s">
        <v>278</v>
      </c>
      <c r="B122" s="9" t="s">
        <v>146</v>
      </c>
      <c r="C122" s="9" t="s">
        <v>213</v>
      </c>
      <c r="D122" t="s">
        <v>282</v>
      </c>
      <c r="E122" s="82">
        <v>42.97</v>
      </c>
      <c r="F122" t="s">
        <v>178</v>
      </c>
      <c r="G122" t="s">
        <v>178</v>
      </c>
      <c r="H122" t="s">
        <v>5</v>
      </c>
    </row>
    <row r="123" spans="1:8" x14ac:dyDescent="0.2">
      <c r="A123" s="9" t="s">
        <v>278</v>
      </c>
      <c r="B123" s="11" t="s">
        <v>148</v>
      </c>
      <c r="C123" s="9" t="s">
        <v>196</v>
      </c>
      <c r="D123" t="s">
        <v>226</v>
      </c>
      <c r="E123" s="82">
        <v>28.99</v>
      </c>
      <c r="F123" t="s">
        <v>178</v>
      </c>
      <c r="G123" t="s">
        <v>181</v>
      </c>
      <c r="H123" t="s">
        <v>178</v>
      </c>
    </row>
    <row r="124" spans="1:8" x14ac:dyDescent="0.2">
      <c r="A124" s="9" t="s">
        <v>278</v>
      </c>
      <c r="B124" s="9" t="s">
        <v>146</v>
      </c>
      <c r="C124" s="9" t="s">
        <v>283</v>
      </c>
      <c r="D124" t="s">
        <v>284</v>
      </c>
      <c r="E124" s="82">
        <v>19.97</v>
      </c>
      <c r="F124" t="s">
        <v>178</v>
      </c>
      <c r="G124" t="s">
        <v>181</v>
      </c>
      <c r="H124" t="s">
        <v>178</v>
      </c>
    </row>
    <row r="125" spans="1:8" x14ac:dyDescent="0.2">
      <c r="A125" s="9" t="s">
        <v>278</v>
      </c>
      <c r="B125" s="9" t="s">
        <v>145</v>
      </c>
      <c r="C125" s="9" t="s">
        <v>206</v>
      </c>
      <c r="D125" t="s">
        <v>270</v>
      </c>
      <c r="E125" s="82">
        <v>18.989999999999998</v>
      </c>
      <c r="F125" s="9" t="s">
        <v>178</v>
      </c>
      <c r="G125" s="9" t="s">
        <v>181</v>
      </c>
      <c r="H125" s="9" t="s">
        <v>178</v>
      </c>
    </row>
    <row r="126" spans="1:8" x14ac:dyDescent="0.2">
      <c r="A126" s="9" t="s">
        <v>278</v>
      </c>
      <c r="B126" s="9" t="s">
        <v>147</v>
      </c>
      <c r="C126" s="9" t="s">
        <v>206</v>
      </c>
      <c r="D126" t="s">
        <v>269</v>
      </c>
      <c r="E126" s="82">
        <v>49.99</v>
      </c>
      <c r="F126" t="s">
        <v>178</v>
      </c>
      <c r="G126" t="s">
        <v>181</v>
      </c>
      <c r="H126" t="s">
        <v>178</v>
      </c>
    </row>
    <row r="127" spans="1:8" x14ac:dyDescent="0.2">
      <c r="A127" s="9" t="s">
        <v>278</v>
      </c>
      <c r="B127" s="9" t="s">
        <v>147</v>
      </c>
      <c r="C127" s="9" t="s">
        <v>285</v>
      </c>
      <c r="D127">
        <v>36071</v>
      </c>
      <c r="E127" s="82">
        <v>29.98</v>
      </c>
      <c r="F127" s="9" t="s">
        <v>178</v>
      </c>
      <c r="G127" s="9" t="s">
        <v>181</v>
      </c>
      <c r="H127" s="9" t="s">
        <v>178</v>
      </c>
    </row>
    <row r="128" spans="1:8" x14ac:dyDescent="0.2">
      <c r="A128" s="9" t="s">
        <v>278</v>
      </c>
      <c r="B128" s="9" t="s">
        <v>147</v>
      </c>
      <c r="C128" s="9" t="s">
        <v>285</v>
      </c>
      <c r="D128">
        <v>36073</v>
      </c>
      <c r="E128" s="82">
        <v>42.96</v>
      </c>
      <c r="F128" t="s">
        <v>178</v>
      </c>
      <c r="G128" t="s">
        <v>181</v>
      </c>
      <c r="H128" t="s">
        <v>178</v>
      </c>
    </row>
    <row r="129" spans="1:8" x14ac:dyDescent="0.2">
      <c r="A129" s="9" t="s">
        <v>278</v>
      </c>
      <c r="B129" s="9" t="s">
        <v>147</v>
      </c>
      <c r="C129" s="9" t="s">
        <v>285</v>
      </c>
      <c r="D129">
        <v>36070</v>
      </c>
      <c r="E129" s="82">
        <v>21.47</v>
      </c>
      <c r="F129" s="9" t="s">
        <v>178</v>
      </c>
      <c r="G129" s="9" t="s">
        <v>181</v>
      </c>
      <c r="H129" s="9" t="s">
        <v>178</v>
      </c>
    </row>
    <row r="130" spans="1:8" x14ac:dyDescent="0.2">
      <c r="A130" t="s">
        <v>287</v>
      </c>
      <c r="B130" s="9" t="s">
        <v>147</v>
      </c>
      <c r="C130" s="9" t="s">
        <v>288</v>
      </c>
      <c r="D130" t="s">
        <v>289</v>
      </c>
      <c r="E130" s="82">
        <v>22.97</v>
      </c>
      <c r="F130" t="s">
        <v>178</v>
      </c>
      <c r="G130" t="s">
        <v>178</v>
      </c>
      <c r="H130" t="s">
        <v>5</v>
      </c>
    </row>
    <row r="131" spans="1:8" x14ac:dyDescent="0.2">
      <c r="A131" s="9" t="s">
        <v>287</v>
      </c>
      <c r="B131" s="9" t="s">
        <v>147</v>
      </c>
      <c r="C131" s="9" t="s">
        <v>288</v>
      </c>
      <c r="D131" t="s">
        <v>290</v>
      </c>
      <c r="E131" s="82">
        <v>15.97</v>
      </c>
      <c r="F131" t="s">
        <v>178</v>
      </c>
      <c r="G131" t="s">
        <v>181</v>
      </c>
      <c r="H131" t="s">
        <v>178</v>
      </c>
    </row>
    <row r="132" spans="1:8" x14ac:dyDescent="0.2">
      <c r="A132" s="9" t="s">
        <v>287</v>
      </c>
      <c r="B132" s="9" t="s">
        <v>147</v>
      </c>
      <c r="C132" s="9" t="s">
        <v>288</v>
      </c>
      <c r="D132" t="s">
        <v>291</v>
      </c>
      <c r="E132" s="82">
        <v>15.97</v>
      </c>
      <c r="F132" t="s">
        <v>178</v>
      </c>
      <c r="G132" t="s">
        <v>181</v>
      </c>
      <c r="H132" t="s">
        <v>178</v>
      </c>
    </row>
  </sheetData>
  <autoFilter ref="A25:H13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191"/>
  <sheetViews>
    <sheetView workbookViewId="0"/>
  </sheetViews>
  <sheetFormatPr defaultRowHeight="12.75" x14ac:dyDescent="0.2"/>
  <cols>
    <col min="1" max="1" width="35.42578125" customWidth="1"/>
    <col min="5" max="5" width="35.42578125" customWidth="1"/>
    <col min="9" max="9" width="35.42578125" customWidth="1"/>
  </cols>
  <sheetData>
    <row r="1" spans="1:10" x14ac:dyDescent="0.2">
      <c r="A1" s="5" t="s">
        <v>112</v>
      </c>
    </row>
    <row r="2" spans="1:10" s="9" customFormat="1" x14ac:dyDescent="0.2">
      <c r="A2" s="5"/>
    </row>
    <row r="3" spans="1:10" x14ac:dyDescent="0.2">
      <c r="A3" s="5" t="s">
        <v>113</v>
      </c>
      <c r="B3" s="5" t="s">
        <v>120</v>
      </c>
      <c r="C3" s="5"/>
      <c r="D3" s="5"/>
      <c r="E3" s="71" t="s">
        <v>118</v>
      </c>
      <c r="F3" s="5" t="s">
        <v>120</v>
      </c>
      <c r="G3" s="5"/>
      <c r="H3" s="5"/>
      <c r="I3" s="5" t="s">
        <v>119</v>
      </c>
      <c r="J3" s="5" t="s">
        <v>120</v>
      </c>
    </row>
    <row r="4" spans="1:10" x14ac:dyDescent="0.2">
      <c r="A4" t="s">
        <v>110</v>
      </c>
      <c r="B4" s="6">
        <v>0.39024390243902435</v>
      </c>
      <c r="E4" t="s">
        <v>121</v>
      </c>
    </row>
    <row r="5" spans="1:10" x14ac:dyDescent="0.2">
      <c r="A5" t="s">
        <v>111</v>
      </c>
      <c r="B5" s="6">
        <v>0.60975609756097571</v>
      </c>
    </row>
    <row r="6" spans="1:10" x14ac:dyDescent="0.2">
      <c r="E6" s="9" t="s">
        <v>115</v>
      </c>
      <c r="F6">
        <v>138.80000000000001</v>
      </c>
      <c r="I6" t="s">
        <v>115</v>
      </c>
      <c r="J6" t="s">
        <v>4</v>
      </c>
    </row>
    <row r="7" spans="1:10" x14ac:dyDescent="0.2">
      <c r="A7" s="5" t="s">
        <v>114</v>
      </c>
      <c r="E7" s="9" t="s">
        <v>0</v>
      </c>
      <c r="F7">
        <v>60.8</v>
      </c>
      <c r="I7" t="s">
        <v>0</v>
      </c>
      <c r="J7" s="9" t="s">
        <v>4</v>
      </c>
    </row>
    <row r="8" spans="1:10" x14ac:dyDescent="0.2">
      <c r="A8" t="s">
        <v>115</v>
      </c>
      <c r="B8">
        <v>138.80000000000001</v>
      </c>
      <c r="E8" s="9" t="s">
        <v>28</v>
      </c>
      <c r="F8">
        <v>78</v>
      </c>
      <c r="I8" t="s">
        <v>28</v>
      </c>
      <c r="J8">
        <v>371</v>
      </c>
    </row>
    <row r="9" spans="1:10" x14ac:dyDescent="0.2">
      <c r="A9" t="s">
        <v>0</v>
      </c>
      <c r="B9">
        <v>112.8</v>
      </c>
    </row>
    <row r="10" spans="1:10" x14ac:dyDescent="0.2">
      <c r="A10" t="s">
        <v>28</v>
      </c>
      <c r="B10">
        <v>26</v>
      </c>
    </row>
    <row r="12" spans="1:10" x14ac:dyDescent="0.2">
      <c r="A12" s="5" t="s">
        <v>116</v>
      </c>
    </row>
    <row r="13" spans="1:10" x14ac:dyDescent="0.2">
      <c r="A13" s="9" t="s">
        <v>115</v>
      </c>
      <c r="B13">
        <v>87.1</v>
      </c>
      <c r="E13" t="s">
        <v>169</v>
      </c>
    </row>
    <row r="14" spans="1:10" x14ac:dyDescent="0.2">
      <c r="A14" s="9" t="s">
        <v>0</v>
      </c>
      <c r="B14">
        <v>37.1</v>
      </c>
    </row>
    <row r="15" spans="1:10" x14ac:dyDescent="0.2">
      <c r="A15" s="9" t="s">
        <v>28</v>
      </c>
      <c r="B15">
        <v>50.1</v>
      </c>
    </row>
    <row r="17" spans="1:8" x14ac:dyDescent="0.2">
      <c r="A17" t="s">
        <v>117</v>
      </c>
    </row>
    <row r="18" spans="1:8" x14ac:dyDescent="0.2">
      <c r="A18" t="s">
        <v>115</v>
      </c>
      <c r="B18" s="10">
        <f>$B$4*B8+$B$5*B13</f>
        <v>107.27560975609757</v>
      </c>
    </row>
    <row r="19" spans="1:8" x14ac:dyDescent="0.2">
      <c r="A19" s="9" t="s">
        <v>0</v>
      </c>
      <c r="B19" s="10">
        <f>$B$4*B9+$B$5*B14</f>
        <v>66.641463414634146</v>
      </c>
    </row>
    <row r="20" spans="1:8" x14ac:dyDescent="0.2">
      <c r="A20" s="9" t="s">
        <v>28</v>
      </c>
      <c r="B20" s="10">
        <f>$B$4*B10+$B$5*B15</f>
        <v>40.695121951219519</v>
      </c>
    </row>
    <row r="25" spans="1:8" x14ac:dyDescent="0.2">
      <c r="A25" s="440" t="s">
        <v>319</v>
      </c>
      <c r="B25" s="440"/>
      <c r="C25" s="440"/>
      <c r="D25" s="440"/>
      <c r="E25" s="440"/>
      <c r="F25" s="440"/>
      <c r="G25" s="440"/>
      <c r="H25" s="440"/>
    </row>
    <row r="26" spans="1:8" x14ac:dyDescent="0.2">
      <c r="A26" t="s">
        <v>123</v>
      </c>
    </row>
    <row r="27" spans="1:8" x14ac:dyDescent="0.2">
      <c r="A27" t="s">
        <v>122</v>
      </c>
    </row>
    <row r="28" spans="1:8" x14ac:dyDescent="0.2">
      <c r="B28" t="s">
        <v>125</v>
      </c>
      <c r="C28" t="s">
        <v>28</v>
      </c>
    </row>
    <row r="29" spans="1:8" x14ac:dyDescent="0.2">
      <c r="A29" t="s">
        <v>124</v>
      </c>
      <c r="B29">
        <v>391.5</v>
      </c>
      <c r="C29">
        <v>75</v>
      </c>
    </row>
    <row r="30" spans="1:8" x14ac:dyDescent="0.2">
      <c r="A30" t="s">
        <v>126</v>
      </c>
      <c r="B30">
        <v>486.1</v>
      </c>
      <c r="C30">
        <v>122</v>
      </c>
    </row>
    <row r="33" spans="1:1" x14ac:dyDescent="0.2">
      <c r="A33" t="s">
        <v>158</v>
      </c>
    </row>
    <row r="34" spans="1:1" x14ac:dyDescent="0.2">
      <c r="A34" t="s">
        <v>157</v>
      </c>
    </row>
    <row r="68" spans="1:1" x14ac:dyDescent="0.2">
      <c r="A68" t="s">
        <v>161</v>
      </c>
    </row>
    <row r="125" spans="1:1" x14ac:dyDescent="0.2">
      <c r="A125" t="s">
        <v>167</v>
      </c>
    </row>
    <row r="126" spans="1:1" ht="15" x14ac:dyDescent="0.25">
      <c r="A126" s="24" t="s">
        <v>135</v>
      </c>
    </row>
    <row r="127" spans="1:1" s="9" customFormat="1" ht="15" x14ac:dyDescent="0.25">
      <c r="A127" s="24"/>
    </row>
    <row r="128" spans="1:1" s="9" customFormat="1" ht="15" x14ac:dyDescent="0.25">
      <c r="A128" s="24"/>
    </row>
    <row r="129" spans="1:1" s="9" customFormat="1" ht="15" x14ac:dyDescent="0.25">
      <c r="A129" s="24"/>
    </row>
    <row r="130" spans="1:1" s="9" customFormat="1" ht="15" x14ac:dyDescent="0.25">
      <c r="A130" s="24"/>
    </row>
    <row r="131" spans="1:1" s="9" customFormat="1" ht="15" x14ac:dyDescent="0.25">
      <c r="A131" s="24"/>
    </row>
    <row r="132" spans="1:1" s="9" customFormat="1" ht="15" x14ac:dyDescent="0.25">
      <c r="A132" s="24"/>
    </row>
    <row r="133" spans="1:1" s="9" customFormat="1" ht="15" x14ac:dyDescent="0.25">
      <c r="A133" s="24"/>
    </row>
    <row r="134" spans="1:1" s="9" customFormat="1" ht="15" x14ac:dyDescent="0.25">
      <c r="A134" s="24"/>
    </row>
    <row r="135" spans="1:1" s="9" customFormat="1" ht="15" x14ac:dyDescent="0.25">
      <c r="A135" s="24"/>
    </row>
    <row r="136" spans="1:1" s="9" customFormat="1" ht="15" x14ac:dyDescent="0.25">
      <c r="A136" s="24"/>
    </row>
    <row r="137" spans="1:1" s="9" customFormat="1" ht="15" x14ac:dyDescent="0.25">
      <c r="A137" s="24"/>
    </row>
    <row r="138" spans="1:1" s="9" customFormat="1" ht="15" x14ac:dyDescent="0.25">
      <c r="A138" s="24"/>
    </row>
    <row r="139" spans="1:1" s="9" customFormat="1" ht="15" x14ac:dyDescent="0.25">
      <c r="A139" s="24"/>
    </row>
    <row r="140" spans="1:1" s="9" customFormat="1" ht="15" x14ac:dyDescent="0.25">
      <c r="A140" s="24"/>
    </row>
    <row r="141" spans="1:1" s="9" customFormat="1" ht="15" x14ac:dyDescent="0.25">
      <c r="A141" s="24"/>
    </row>
    <row r="142" spans="1:1" s="9" customFormat="1" ht="15" x14ac:dyDescent="0.25">
      <c r="A142" s="24"/>
    </row>
    <row r="145" spans="1:12" x14ac:dyDescent="0.2">
      <c r="A145" t="s">
        <v>168</v>
      </c>
    </row>
    <row r="147" spans="1:12" x14ac:dyDescent="0.2">
      <c r="D147" t="s">
        <v>171</v>
      </c>
      <c r="E147">
        <f>76.7+307+142.9+13.2</f>
        <v>539.80000000000007</v>
      </c>
      <c r="H147" t="s">
        <v>28</v>
      </c>
      <c r="I147">
        <v>114.7</v>
      </c>
      <c r="K147" t="s">
        <v>172</v>
      </c>
      <c r="L147">
        <f>E147-I147</f>
        <v>425.10000000000008</v>
      </c>
    </row>
    <row r="150" spans="1:12" x14ac:dyDescent="0.2">
      <c r="A150" s="9" t="s">
        <v>170</v>
      </c>
    </row>
    <row r="190" spans="1:1" x14ac:dyDescent="0.2">
      <c r="A190" t="s">
        <v>174</v>
      </c>
    </row>
    <row r="191" spans="1:1" x14ac:dyDescent="0.2">
      <c r="A191" s="9" t="s">
        <v>173</v>
      </c>
    </row>
  </sheetData>
  <mergeCells count="1">
    <mergeCell ref="A25:H25"/>
  </mergeCells>
  <hyperlinks>
    <hyperlink ref="A126" r:id="rId1"/>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29"/>
  <sheetViews>
    <sheetView workbookViewId="0"/>
  </sheetViews>
  <sheetFormatPr defaultRowHeight="12.75" x14ac:dyDescent="0.2"/>
  <cols>
    <col min="1" max="1" width="38.85546875" customWidth="1"/>
    <col min="3" max="3" width="10.85546875" bestFit="1" customWidth="1"/>
    <col min="13" max="13" width="25.28515625" bestFit="1" customWidth="1"/>
  </cols>
  <sheetData>
    <row r="1" spans="1:5" x14ac:dyDescent="0.2">
      <c r="A1" s="5" t="s">
        <v>83</v>
      </c>
      <c r="E1" s="9" t="s">
        <v>352</v>
      </c>
    </row>
    <row r="2" spans="1:5" x14ac:dyDescent="0.2">
      <c r="A2" s="9" t="s">
        <v>345</v>
      </c>
      <c r="B2" s="9">
        <v>2</v>
      </c>
    </row>
    <row r="3" spans="1:5" ht="15" customHeight="1" x14ac:dyDescent="0.2"/>
    <row r="5" spans="1:5" x14ac:dyDescent="0.2">
      <c r="A5" s="5" t="s">
        <v>351</v>
      </c>
      <c r="E5" t="s">
        <v>346</v>
      </c>
    </row>
    <row r="6" spans="1:5" x14ac:dyDescent="0.2">
      <c r="A6" t="s">
        <v>344</v>
      </c>
      <c r="B6">
        <v>2</v>
      </c>
    </row>
    <row r="7" spans="1:5" x14ac:dyDescent="0.2">
      <c r="A7" t="s">
        <v>394</v>
      </c>
      <c r="B7">
        <v>1</v>
      </c>
    </row>
    <row r="8" spans="1:5" x14ac:dyDescent="0.2">
      <c r="A8" t="s">
        <v>345</v>
      </c>
      <c r="B8">
        <v>2</v>
      </c>
    </row>
    <row r="11" spans="1:5" x14ac:dyDescent="0.2">
      <c r="A11" s="5" t="s">
        <v>97</v>
      </c>
      <c r="E11" t="s">
        <v>350</v>
      </c>
    </row>
    <row r="12" spans="1:5" x14ac:dyDescent="0.2">
      <c r="A12" s="9" t="s">
        <v>344</v>
      </c>
      <c r="B12" s="9">
        <v>2</v>
      </c>
    </row>
    <row r="13" spans="1:5" x14ac:dyDescent="0.2">
      <c r="A13" s="9" t="s">
        <v>394</v>
      </c>
      <c r="B13" s="9">
        <v>1</v>
      </c>
    </row>
    <row r="14" spans="1:5" x14ac:dyDescent="0.2">
      <c r="A14" s="9" t="s">
        <v>345</v>
      </c>
      <c r="B14" s="9">
        <v>2</v>
      </c>
    </row>
    <row r="17" spans="1:5" x14ac:dyDescent="0.2">
      <c r="A17" s="5" t="s">
        <v>99</v>
      </c>
      <c r="E17" s="9" t="s">
        <v>348</v>
      </c>
    </row>
    <row r="18" spans="1:5" x14ac:dyDescent="0.2">
      <c r="A18" s="9" t="s">
        <v>344</v>
      </c>
      <c r="B18" s="9">
        <v>1</v>
      </c>
    </row>
    <row r="19" spans="1:5" x14ac:dyDescent="0.2">
      <c r="A19" s="9" t="s">
        <v>394</v>
      </c>
      <c r="B19" s="9">
        <v>1</v>
      </c>
    </row>
    <row r="20" spans="1:5" x14ac:dyDescent="0.2">
      <c r="A20" s="9" t="s">
        <v>345</v>
      </c>
      <c r="B20" s="9">
        <v>2</v>
      </c>
    </row>
    <row r="23" spans="1:5" x14ac:dyDescent="0.2">
      <c r="A23" s="93" t="s">
        <v>349</v>
      </c>
      <c r="D23" s="9"/>
      <c r="E23" s="9" t="s">
        <v>347</v>
      </c>
    </row>
    <row r="24" spans="1:5" x14ac:dyDescent="0.2">
      <c r="A24" s="9" t="s">
        <v>344</v>
      </c>
      <c r="B24" s="9">
        <v>1</v>
      </c>
    </row>
    <row r="25" spans="1:5" x14ac:dyDescent="0.2">
      <c r="A25" s="9" t="s">
        <v>394</v>
      </c>
      <c r="B25" s="9">
        <v>1</v>
      </c>
    </row>
    <row r="26" spans="1:5" x14ac:dyDescent="0.2">
      <c r="A26" s="9" t="s">
        <v>345</v>
      </c>
      <c r="B26" s="9">
        <v>2</v>
      </c>
    </row>
    <row r="27" spans="1:5" s="9" customFormat="1" x14ac:dyDescent="0.2"/>
    <row r="28" spans="1:5" x14ac:dyDescent="0.2">
      <c r="A28" s="9"/>
    </row>
    <row r="29" spans="1:5" x14ac:dyDescent="0.2">
      <c r="A29" s="5" t="s">
        <v>102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J38"/>
  <sheetViews>
    <sheetView showGridLines="0" zoomScaleNormal="100" workbookViewId="0">
      <selection activeCell="A17" sqref="A17:F17"/>
    </sheetView>
  </sheetViews>
  <sheetFormatPr defaultRowHeight="12.75" x14ac:dyDescent="0.2"/>
  <cols>
    <col min="1" max="6" width="31.28515625" style="9" customWidth="1"/>
    <col min="7" max="16384" width="9.140625" style="9"/>
  </cols>
  <sheetData>
    <row r="1" spans="1:6" x14ac:dyDescent="0.2">
      <c r="A1" s="387" t="s">
        <v>707</v>
      </c>
      <c r="B1" s="387"/>
      <c r="C1" s="387"/>
      <c r="D1" s="387"/>
      <c r="E1" s="387"/>
      <c r="F1" s="387"/>
    </row>
    <row r="2" spans="1:6" ht="15" x14ac:dyDescent="0.25">
      <c r="A2" s="392" t="s">
        <v>672</v>
      </c>
      <c r="B2" s="392"/>
      <c r="C2" s="392"/>
      <c r="D2" s="392"/>
      <c r="E2" s="392"/>
      <c r="F2" s="392"/>
    </row>
    <row r="3" spans="1:6" ht="15" x14ac:dyDescent="0.25">
      <c r="A3" s="393" t="s">
        <v>613</v>
      </c>
      <c r="B3" s="393"/>
      <c r="C3" s="393"/>
      <c r="D3" s="393"/>
      <c r="E3" s="393"/>
      <c r="F3" s="393"/>
    </row>
    <row r="4" spans="1:6" ht="15" x14ac:dyDescent="0.25">
      <c r="A4" s="236" t="s">
        <v>439</v>
      </c>
      <c r="B4" s="237"/>
      <c r="C4" s="237">
        <v>25</v>
      </c>
      <c r="D4" s="237">
        <v>25</v>
      </c>
      <c r="E4" s="258" t="s">
        <v>724</v>
      </c>
      <c r="F4" s="258">
        <v>30</v>
      </c>
    </row>
    <row r="5" spans="1:6" ht="15" x14ac:dyDescent="0.25">
      <c r="A5" s="238" t="s">
        <v>615</v>
      </c>
      <c r="B5" s="238" t="s">
        <v>616</v>
      </c>
      <c r="C5" s="238" t="s">
        <v>24</v>
      </c>
      <c r="D5" s="238" t="s">
        <v>617</v>
      </c>
      <c r="E5" s="238" t="s">
        <v>618</v>
      </c>
      <c r="F5" s="238" t="s">
        <v>619</v>
      </c>
    </row>
    <row r="6" spans="1:6" ht="15" x14ac:dyDescent="0.25">
      <c r="A6" s="260" t="s">
        <v>472</v>
      </c>
      <c r="B6" s="261">
        <f>(C6*E6)*(D6/F6)</f>
        <v>32224299.869203452</v>
      </c>
      <c r="C6" s="262">
        <v>0.98699999999999999</v>
      </c>
      <c r="D6" s="263">
        <v>2.4700000000000002</v>
      </c>
      <c r="E6" s="264">
        <v>38332521</v>
      </c>
      <c r="F6" s="262">
        <v>2.9</v>
      </c>
    </row>
    <row r="7" spans="1:6" ht="15" x14ac:dyDescent="0.25">
      <c r="A7" s="260" t="s">
        <v>453</v>
      </c>
      <c r="B7" s="261">
        <f t="shared" ref="B7:B9" si="0">(C7*E7)*(D7/F7)</f>
        <v>12153103.448275862</v>
      </c>
      <c r="C7" s="262">
        <v>0.97899999999999998</v>
      </c>
      <c r="D7" s="265">
        <v>2.25</v>
      </c>
      <c r="E7" s="261">
        <v>16000000</v>
      </c>
      <c r="F7" s="262">
        <v>2.9</v>
      </c>
    </row>
    <row r="8" spans="1:6" ht="15" x14ac:dyDescent="0.25">
      <c r="A8" s="260" t="s">
        <v>455</v>
      </c>
      <c r="B8" s="261">
        <f t="shared" si="0"/>
        <v>34378965.517241381</v>
      </c>
      <c r="C8" s="262">
        <v>0.995</v>
      </c>
      <c r="D8" s="262">
        <v>6.68</v>
      </c>
      <c r="E8" s="261">
        <v>15000000</v>
      </c>
      <c r="F8" s="262">
        <v>2.9</v>
      </c>
    </row>
    <row r="9" spans="1:6" ht="15" x14ac:dyDescent="0.25">
      <c r="A9" s="260" t="s">
        <v>454</v>
      </c>
      <c r="B9" s="261">
        <f t="shared" si="0"/>
        <v>2968727.5862068967</v>
      </c>
      <c r="C9" s="262">
        <v>0.99299999999999999</v>
      </c>
      <c r="D9" s="262">
        <v>2.5499999999999998</v>
      </c>
      <c r="E9" s="261">
        <v>3400000</v>
      </c>
      <c r="F9" s="262">
        <v>2.9</v>
      </c>
    </row>
    <row r="10" spans="1:6" ht="15" x14ac:dyDescent="0.25">
      <c r="A10" s="239"/>
      <c r="C10" s="240"/>
      <c r="D10" s="240"/>
      <c r="E10" s="240"/>
      <c r="F10" s="240"/>
    </row>
    <row r="11" spans="1:6" ht="15" x14ac:dyDescent="0.25">
      <c r="A11" s="393" t="s">
        <v>620</v>
      </c>
      <c r="B11" s="393"/>
      <c r="C11" s="393"/>
      <c r="D11" s="393"/>
      <c r="E11" s="393"/>
      <c r="F11" s="393"/>
    </row>
    <row r="12" spans="1:6" ht="15" x14ac:dyDescent="0.25">
      <c r="A12" s="396" t="s">
        <v>621</v>
      </c>
      <c r="B12" s="396"/>
      <c r="C12" s="396"/>
      <c r="D12" s="396"/>
      <c r="E12" s="238" t="s">
        <v>11</v>
      </c>
      <c r="F12" s="241" t="s">
        <v>622</v>
      </c>
    </row>
    <row r="13" spans="1:6" ht="27.75" customHeight="1" x14ac:dyDescent="0.2">
      <c r="A13" s="397" t="s">
        <v>623</v>
      </c>
      <c r="B13" s="397"/>
      <c r="C13" s="397"/>
      <c r="D13" s="397"/>
      <c r="E13" s="266">
        <v>2013</v>
      </c>
      <c r="F13" s="266">
        <v>31</v>
      </c>
    </row>
    <row r="14" spans="1:6" ht="27.75" customHeight="1" x14ac:dyDescent="0.2">
      <c r="A14" s="397" t="s">
        <v>625</v>
      </c>
      <c r="B14" s="397"/>
      <c r="C14" s="397"/>
      <c r="D14" s="397"/>
      <c r="E14" s="267">
        <v>2014</v>
      </c>
      <c r="F14" s="267">
        <v>32</v>
      </c>
    </row>
    <row r="15" spans="1:6" ht="27.75" customHeight="1" x14ac:dyDescent="0.2">
      <c r="A15" s="398" t="s">
        <v>627</v>
      </c>
      <c r="B15" s="398"/>
      <c r="C15" s="398"/>
      <c r="D15" s="398"/>
      <c r="E15" s="268">
        <v>2012</v>
      </c>
      <c r="F15" s="268">
        <v>33</v>
      </c>
    </row>
    <row r="17" spans="1:10" ht="15" x14ac:dyDescent="0.25">
      <c r="A17" s="388" t="s">
        <v>521</v>
      </c>
      <c r="B17" s="388"/>
      <c r="C17" s="388"/>
      <c r="D17" s="388"/>
      <c r="E17" s="388"/>
      <c r="F17" s="388"/>
    </row>
    <row r="18" spans="1:10" ht="15" x14ac:dyDescent="0.25">
      <c r="A18" s="394" t="s">
        <v>733</v>
      </c>
      <c r="B18" s="395"/>
      <c r="C18" s="395"/>
      <c r="D18" s="395"/>
      <c r="E18" s="395"/>
      <c r="F18" s="395"/>
    </row>
    <row r="19" spans="1:10" x14ac:dyDescent="0.2">
      <c r="A19" s="389" t="s">
        <v>673</v>
      </c>
      <c r="B19" s="389"/>
    </row>
    <row r="20" spans="1:10" x14ac:dyDescent="0.2">
      <c r="A20" s="269" t="s">
        <v>629</v>
      </c>
      <c r="B20" s="269" t="s">
        <v>630</v>
      </c>
      <c r="C20" s="269" t="s">
        <v>631</v>
      </c>
      <c r="D20" s="269" t="s">
        <v>523</v>
      </c>
      <c r="E20" s="269" t="s">
        <v>632</v>
      </c>
      <c r="F20" s="269" t="s">
        <v>633</v>
      </c>
      <c r="G20" s="5"/>
      <c r="H20" s="5"/>
      <c r="I20" s="5"/>
      <c r="J20" s="213"/>
    </row>
    <row r="21" spans="1:10" ht="12.75" customHeight="1" x14ac:dyDescent="0.2">
      <c r="A21" s="270" t="s">
        <v>634</v>
      </c>
      <c r="B21" s="270">
        <v>13</v>
      </c>
      <c r="C21" s="270" t="s">
        <v>635</v>
      </c>
      <c r="D21" s="271" t="s">
        <v>516</v>
      </c>
      <c r="E21" s="271" t="s">
        <v>636</v>
      </c>
      <c r="F21" s="262" t="s">
        <v>4</v>
      </c>
    </row>
    <row r="22" spans="1:10" ht="12.75" customHeight="1" x14ac:dyDescent="0.2">
      <c r="A22" s="272" t="s">
        <v>548</v>
      </c>
      <c r="B22" s="270">
        <v>9</v>
      </c>
      <c r="C22" s="270" t="s">
        <v>637</v>
      </c>
      <c r="D22" s="273" t="s">
        <v>528</v>
      </c>
      <c r="E22" s="273" t="s">
        <v>638</v>
      </c>
      <c r="F22" s="262" t="s">
        <v>4</v>
      </c>
    </row>
    <row r="23" spans="1:10" ht="15" customHeight="1" x14ac:dyDescent="0.2">
      <c r="A23" s="272" t="s">
        <v>555</v>
      </c>
      <c r="B23" s="270">
        <v>7</v>
      </c>
      <c r="C23" s="270" t="s">
        <v>639</v>
      </c>
      <c r="D23" s="271" t="s">
        <v>640</v>
      </c>
      <c r="E23" s="271" t="s">
        <v>641</v>
      </c>
      <c r="F23" s="262" t="s">
        <v>4</v>
      </c>
    </row>
    <row r="24" spans="1:10" ht="15" customHeight="1" x14ac:dyDescent="0.2">
      <c r="A24" s="270" t="s">
        <v>531</v>
      </c>
      <c r="B24" s="270">
        <v>5</v>
      </c>
      <c r="C24" s="270" t="s">
        <v>637</v>
      </c>
      <c r="D24" s="271" t="s">
        <v>642</v>
      </c>
      <c r="E24" s="271" t="s">
        <v>643</v>
      </c>
      <c r="F24" s="262" t="s">
        <v>644</v>
      </c>
    </row>
    <row r="25" spans="1:10" ht="15" customHeight="1" x14ac:dyDescent="0.2">
      <c r="A25" s="272" t="s">
        <v>570</v>
      </c>
      <c r="B25" s="270">
        <v>1</v>
      </c>
      <c r="C25" s="270" t="s">
        <v>635</v>
      </c>
      <c r="D25" s="271" t="s">
        <v>533</v>
      </c>
      <c r="E25" s="271" t="s">
        <v>534</v>
      </c>
      <c r="F25" s="262" t="s">
        <v>4</v>
      </c>
    </row>
    <row r="26" spans="1:10" x14ac:dyDescent="0.2">
      <c r="A26" s="272" t="s">
        <v>699</v>
      </c>
      <c r="B26" s="262" t="s">
        <v>709</v>
      </c>
      <c r="C26" s="270" t="s">
        <v>493</v>
      </c>
      <c r="D26" s="271" t="s">
        <v>516</v>
      </c>
      <c r="E26" s="271" t="s">
        <v>636</v>
      </c>
      <c r="F26" s="262" t="s">
        <v>4</v>
      </c>
    </row>
    <row r="27" spans="1:10" x14ac:dyDescent="0.2">
      <c r="A27" s="243" t="s">
        <v>645</v>
      </c>
    </row>
    <row r="28" spans="1:10" x14ac:dyDescent="0.2">
      <c r="A28" s="244" t="s">
        <v>646</v>
      </c>
    </row>
    <row r="29" spans="1:10" ht="15" x14ac:dyDescent="0.25">
      <c r="A29" s="386" t="s">
        <v>676</v>
      </c>
      <c r="B29" s="386"/>
      <c r="C29" s="386"/>
      <c r="D29" s="386"/>
      <c r="E29" s="386"/>
      <c r="F29" s="386"/>
    </row>
    <row r="30" spans="1:10" x14ac:dyDescent="0.2">
      <c r="A30" s="385" t="s">
        <v>736</v>
      </c>
      <c r="B30" s="385"/>
      <c r="C30" s="385"/>
      <c r="D30" s="385"/>
      <c r="E30" s="385"/>
      <c r="F30" s="385"/>
    </row>
    <row r="31" spans="1:10" ht="108.75" customHeight="1" x14ac:dyDescent="0.2">
      <c r="A31" s="385"/>
      <c r="B31" s="385"/>
      <c r="C31" s="385"/>
      <c r="D31" s="385"/>
      <c r="E31" s="385"/>
      <c r="F31" s="385"/>
    </row>
    <row r="32" spans="1:10" ht="15" x14ac:dyDescent="0.25">
      <c r="A32" s="390" t="s">
        <v>737</v>
      </c>
      <c r="B32" s="390"/>
      <c r="C32" s="390"/>
      <c r="D32" s="390"/>
      <c r="E32" s="390"/>
      <c r="F32" s="390"/>
    </row>
    <row r="33" spans="1:6" ht="15" x14ac:dyDescent="0.25">
      <c r="A33" s="391" t="s">
        <v>648</v>
      </c>
      <c r="B33" s="391"/>
      <c r="C33" s="391"/>
      <c r="D33" s="391" t="s">
        <v>649</v>
      </c>
      <c r="E33" s="391"/>
      <c r="F33" s="391"/>
    </row>
    <row r="34" spans="1:6" ht="27" customHeight="1" x14ac:dyDescent="0.2">
      <c r="A34" s="383" t="s">
        <v>650</v>
      </c>
      <c r="B34" s="383"/>
      <c r="C34" s="383"/>
      <c r="D34" s="384" t="s">
        <v>651</v>
      </c>
      <c r="E34" s="384"/>
      <c r="F34" s="384"/>
    </row>
    <row r="35" spans="1:6" ht="27" customHeight="1" x14ac:dyDescent="0.2">
      <c r="A35" s="383" t="s">
        <v>652</v>
      </c>
      <c r="B35" s="383"/>
      <c r="C35" s="383"/>
      <c r="D35" s="383" t="s">
        <v>708</v>
      </c>
      <c r="E35" s="384"/>
      <c r="F35" s="384"/>
    </row>
    <row r="36" spans="1:6" ht="27" customHeight="1" x14ac:dyDescent="0.2">
      <c r="A36" s="383" t="s">
        <v>653</v>
      </c>
      <c r="B36" s="383"/>
      <c r="C36" s="383"/>
      <c r="D36" s="384"/>
      <c r="E36" s="384"/>
      <c r="F36" s="384"/>
    </row>
    <row r="37" spans="1:6" ht="27" customHeight="1" x14ac:dyDescent="0.2">
      <c r="A37" s="383" t="s">
        <v>654</v>
      </c>
      <c r="B37" s="383"/>
      <c r="C37" s="383"/>
      <c r="D37" s="384"/>
      <c r="E37" s="384"/>
      <c r="F37" s="384"/>
    </row>
    <row r="38" spans="1:6" ht="27" customHeight="1" x14ac:dyDescent="0.2">
      <c r="A38" s="383" t="s">
        <v>674</v>
      </c>
      <c r="B38" s="383"/>
      <c r="C38" s="383"/>
      <c r="D38" s="384" t="s">
        <v>655</v>
      </c>
      <c r="E38" s="384"/>
      <c r="F38" s="384"/>
    </row>
  </sheetData>
  <sheetProtection algorithmName="SHA-512" hashValue="NvVKV7+ebdWWNtqKwrxyTcSfCak68aKXa1DWvf4eTlsJGSImvQdhy3dXyxKuxFuAGloEK1w5R7f6fj2AIXFqzQ==" saltValue="cjoq8WRYHSYUvXqH5e/eVA==" spinCount="100000" sheet="1" objects="1" scenarios="1"/>
  <mergeCells count="24">
    <mergeCell ref="A2:F2"/>
    <mergeCell ref="A3:F3"/>
    <mergeCell ref="A11:F11"/>
    <mergeCell ref="A18:F18"/>
    <mergeCell ref="A12:D12"/>
    <mergeCell ref="A13:D13"/>
    <mergeCell ref="A14:D14"/>
    <mergeCell ref="A15:D15"/>
    <mergeCell ref="D35:F37"/>
    <mergeCell ref="A30:F31"/>
    <mergeCell ref="A29:F29"/>
    <mergeCell ref="A1:F1"/>
    <mergeCell ref="A38:C38"/>
    <mergeCell ref="D38:F38"/>
    <mergeCell ref="A36:C36"/>
    <mergeCell ref="A37:C37"/>
    <mergeCell ref="A35:C35"/>
    <mergeCell ref="A17:F17"/>
    <mergeCell ref="A19:B19"/>
    <mergeCell ref="A32:F32"/>
    <mergeCell ref="A33:C33"/>
    <mergeCell ref="D33:F33"/>
    <mergeCell ref="A34:C34"/>
    <mergeCell ref="D34:F3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56"/>
  <sheetViews>
    <sheetView topLeftCell="A19" workbookViewId="0">
      <selection activeCell="E43" sqref="E43"/>
    </sheetView>
  </sheetViews>
  <sheetFormatPr defaultRowHeight="12.75" x14ac:dyDescent="0.2"/>
  <cols>
    <col min="1" max="1" width="9.140625" style="9"/>
    <col min="2" max="2" width="31.42578125" bestFit="1" customWidth="1"/>
    <col min="3" max="3" width="44.5703125" bestFit="1" customWidth="1"/>
    <col min="4" max="4" width="15.7109375" bestFit="1" customWidth="1"/>
    <col min="5" max="5" width="10.140625" bestFit="1" customWidth="1"/>
    <col min="6" max="6" width="31.42578125" bestFit="1" customWidth="1"/>
    <col min="7" max="7" width="31.42578125" style="9" customWidth="1"/>
    <col min="8" max="8" width="17.28515625" bestFit="1" customWidth="1"/>
    <col min="9" max="9" width="13.5703125" bestFit="1" customWidth="1"/>
    <col min="10" max="10" width="11.85546875" bestFit="1" customWidth="1"/>
  </cols>
  <sheetData>
    <row r="1" spans="1:19" s="9" customFormat="1" x14ac:dyDescent="0.2">
      <c r="D1" s="9">
        <v>1</v>
      </c>
    </row>
    <row r="2" spans="1:19" ht="13.5" thickBot="1" x14ac:dyDescent="0.25">
      <c r="A2" s="31" t="s">
        <v>32</v>
      </c>
      <c r="B2" s="8"/>
      <c r="C2" s="8"/>
      <c r="D2" s="8"/>
      <c r="E2" s="8"/>
      <c r="F2" s="8"/>
      <c r="G2" s="8"/>
      <c r="H2" s="8"/>
      <c r="I2" s="8"/>
      <c r="J2" s="8"/>
      <c r="K2" s="8"/>
      <c r="L2" s="8"/>
    </row>
    <row r="3" spans="1:19" x14ac:dyDescent="0.2">
      <c r="A3" s="13"/>
      <c r="B3" s="14" t="s">
        <v>30</v>
      </c>
      <c r="C3" s="14" t="s">
        <v>29</v>
      </c>
      <c r="D3" s="14" t="s">
        <v>24</v>
      </c>
      <c r="E3" s="14" t="s">
        <v>658</v>
      </c>
      <c r="F3" s="14" t="s">
        <v>41</v>
      </c>
      <c r="G3" s="14" t="s">
        <v>504</v>
      </c>
      <c r="H3" s="14"/>
      <c r="I3" s="14" t="s">
        <v>503</v>
      </c>
      <c r="J3" s="14"/>
      <c r="K3" s="14"/>
      <c r="L3" s="14"/>
      <c r="M3" s="14" t="s">
        <v>520</v>
      </c>
      <c r="R3" s="14"/>
      <c r="S3" s="15"/>
    </row>
    <row r="4" spans="1:19" s="9" customFormat="1" x14ac:dyDescent="0.2">
      <c r="A4" s="16"/>
      <c r="B4" s="2"/>
      <c r="C4" s="2"/>
      <c r="D4" s="2">
        <f ca="1">OFFSET('Measure Market Data'!H2,0,($D$1-1)*2)</f>
        <v>2014</v>
      </c>
      <c r="E4" s="2">
        <f ca="1">OFFSET('Measure Market Data'!E2,0,($D$1-1)*2)</f>
        <v>2014</v>
      </c>
      <c r="F4" s="2">
        <f ca="1">OFFSET('Measure Market Data'!Y2,0,($D$1-1)*2)</f>
        <v>2014</v>
      </c>
      <c r="G4" s="2">
        <v>2014</v>
      </c>
      <c r="H4" s="2">
        <v>2014</v>
      </c>
      <c r="I4" s="2">
        <f ca="1">OFFSET('Measure Market Data'!AK2,0,($D$1-1)*2)</f>
        <v>2013</v>
      </c>
      <c r="J4" s="2">
        <f ca="1">OFFSET('Measure Market Data'!AR2,0,($D$1-1)*2)</f>
        <v>2013</v>
      </c>
      <c r="K4" s="2">
        <v>2013</v>
      </c>
      <c r="L4" s="2">
        <v>2013</v>
      </c>
      <c r="M4" s="11">
        <v>2014</v>
      </c>
      <c r="R4" s="2"/>
      <c r="S4" s="17"/>
    </row>
    <row r="5" spans="1:19" s="9" customFormat="1" x14ac:dyDescent="0.2">
      <c r="A5" s="16"/>
      <c r="B5" s="2"/>
      <c r="C5" s="2"/>
      <c r="D5" s="2" t="str">
        <f ca="1">OFFSET('Measure Market Data'!H3,0,($D$1-1)*2)</f>
        <v>National</v>
      </c>
      <c r="E5" s="2" t="str">
        <f ca="1">OFFSET('Measure Market Data'!E3,0,($D$1-1)*2)</f>
        <v>National</v>
      </c>
      <c r="F5" s="2" t="str">
        <f ca="1">OFFSET('Measure Market Data'!Y3,0,($D$1-1)*2)</f>
        <v>National</v>
      </c>
      <c r="G5" s="2" t="s">
        <v>454</v>
      </c>
      <c r="H5" s="2" t="s">
        <v>454</v>
      </c>
      <c r="I5" s="2" t="str">
        <f ca="1">OFFSET('Measure Market Data'!AK3,0,($D$1-1)*2)</f>
        <v>National</v>
      </c>
      <c r="J5" s="2" t="str">
        <f ca="1">OFFSET('Measure Market Data'!AR3,0,($D$1-1)*2)</f>
        <v>National</v>
      </c>
      <c r="M5" s="2" t="s">
        <v>12</v>
      </c>
      <c r="R5" s="2" t="s">
        <v>441</v>
      </c>
      <c r="S5" s="17"/>
    </row>
    <row r="6" spans="1:19" ht="38.25" customHeight="1" x14ac:dyDescent="0.2">
      <c r="A6" s="33"/>
      <c r="B6" s="12"/>
      <c r="C6" s="12"/>
      <c r="D6" s="34" t="s">
        <v>491</v>
      </c>
      <c r="E6" s="34" t="s">
        <v>39</v>
      </c>
      <c r="F6" s="34" t="str">
        <f ca="1">OFFSET('Measure Market Data'!Y7,0,($D$1-1)*2)</f>
        <v>Average Retail Cost</v>
      </c>
      <c r="G6" s="34" t="s">
        <v>490</v>
      </c>
      <c r="H6" s="34" t="s">
        <v>460</v>
      </c>
      <c r="I6" s="34" t="s">
        <v>490</v>
      </c>
      <c r="J6" s="34" t="s">
        <v>460</v>
      </c>
      <c r="K6" s="34" t="s">
        <v>490</v>
      </c>
      <c r="L6" s="34" t="s">
        <v>460</v>
      </c>
      <c r="M6" s="9" t="s">
        <v>516</v>
      </c>
      <c r="N6" s="9" t="s">
        <v>517</v>
      </c>
      <c r="O6" s="9" t="s">
        <v>518</v>
      </c>
      <c r="P6" s="9" t="s">
        <v>519</v>
      </c>
      <c r="R6" s="12" t="s">
        <v>442</v>
      </c>
      <c r="S6" s="172">
        <v>0.05</v>
      </c>
    </row>
    <row r="7" spans="1:19" ht="12.75" customHeight="1" x14ac:dyDescent="0.2">
      <c r="A7" s="16" t="s">
        <v>31</v>
      </c>
      <c r="B7" s="2"/>
      <c r="C7" s="2"/>
      <c r="D7" s="120">
        <f ca="1">OFFSET('Measure Market Data'!H6,0,($D$1-1)*2)</f>
        <v>8</v>
      </c>
      <c r="E7" s="120">
        <f ca="1">OFFSET('Measure Market Data'!E6,0,($D$1-1)*2)</f>
        <v>5</v>
      </c>
      <c r="F7" s="120">
        <f ca="1">OFFSET('Measure Market Data'!Y6,0,($D$1-1)*2)</f>
        <v>25</v>
      </c>
      <c r="G7" s="120">
        <f ca="1">OFFSET('Measure Market Data'!AW6,0,($D$1-1)*2)</f>
        <v>49</v>
      </c>
      <c r="H7" s="120">
        <f ca="1">OFFSET('Measure Market Data'!AV6,0,($D$1-1)*2)</f>
        <v>48</v>
      </c>
      <c r="I7" s="120">
        <f ca="1">OFFSET('Measure Market Data'!AK6,0,($D$1-1)*2)</f>
        <v>37</v>
      </c>
      <c r="J7" s="120">
        <f ca="1">OFFSET('Measure Market Data'!AR6,0,($D$1-1)*2)</f>
        <v>44</v>
      </c>
      <c r="K7" s="32">
        <f>IF(I18=M24,J24,IF(I18=M25,J25, IF(I18=M26,J26,IF(I18=M27,J27,""))))</f>
        <v>58</v>
      </c>
      <c r="L7" s="32">
        <f>IF(I18=M24,L24,IF(I18=M25,L25, IF(I18=M26,L26,IF(I18=M27,L27,""))))</f>
        <v>54</v>
      </c>
      <c r="M7" s="166"/>
      <c r="R7" s="2" t="s">
        <v>423</v>
      </c>
      <c r="S7" s="173">
        <v>0.95</v>
      </c>
    </row>
    <row r="8" spans="1:19" ht="12.75" customHeight="1" x14ac:dyDescent="0.2">
      <c r="A8" s="16">
        <v>1</v>
      </c>
      <c r="B8" s="32">
        <f>MATCH($A8,'Measure Market Data'!$A$8:$A$13,0)</f>
        <v>1</v>
      </c>
      <c r="C8" s="32">
        <f>INDEX('Measure Market Data'!$A$8:$C$13,'Intermediate Data'!B8,2)</f>
        <v>1</v>
      </c>
      <c r="D8" s="35">
        <f ca="1">IF(ISNUMBER(INDEX('Measure Market Data'!$8:$13,'Intermediate Data'!$B8,'Intermediate Data'!D$7)),INDEX('Measure Market Data'!$8:$13,'Intermediate Data'!$B8,'Intermediate Data'!D$7),'Summary View'!$AH$3)</f>
        <v>0.4</v>
      </c>
      <c r="E8" s="122">
        <f ca="1">IF(ISNUMBER(INDEX('Measure Market Data'!$8:$13,'Intermediate Data'!$B8,'Intermediate Data'!E$7)),INDEX('Measure Market Data'!$8:$13,'Intermediate Data'!$B8,'Intermediate Data'!E$7),'Summary View'!$AH$3)</f>
        <v>22</v>
      </c>
      <c r="F8" s="121">
        <f ca="1">IF(ISNUMBER(INDEX('Measure Market Data'!$8:$13,'Intermediate Data'!$B8,'Intermediate Data'!F$7)),INDEX('Measure Market Data'!$8:$13,'Intermediate Data'!$B8,'Intermediate Data'!F$7),'Summary View'!$AH$3)</f>
        <v>26.51</v>
      </c>
      <c r="G8" s="207" t="str">
        <f ca="1">IF(ISNUMBER(INDEX('Measure Market Data'!$8:$13,'Intermediate Data'!$B8,'Intermediate Data'!G$7)),INDEX('Measure Market Data'!$8:$13,'Intermediate Data'!$B8,'Intermediate Data'!G$7),'Summary View'!$AH$3)</f>
        <v xml:space="preserve"> </v>
      </c>
      <c r="H8" s="207" t="str">
        <f ca="1">IF(ISNUMBER(INDEX('Measure Market Data'!$8:$13,'Intermediate Data'!$B8,'Intermediate Data'!H$7)),INDEX('Measure Market Data'!$8:$13,'Intermediate Data'!$B8,'Intermediate Data'!H$7),'Summary View'!$AH$3)</f>
        <v xml:space="preserve"> </v>
      </c>
      <c r="I8" s="122">
        <f ca="1">IF(ISNUMBER(INDEX('Measure Market Data'!$8:$13,'Intermediate Data'!$B8,'Intermediate Data'!I$7)),INDEX('Measure Market Data'!$8:$13,'Intermediate Data'!$B8,'Intermediate Data'!I$7),'Summary View'!$AH$3)</f>
        <v>114.7</v>
      </c>
      <c r="J8" s="122" t="str">
        <f ca="1">IF(ISNUMBER(INDEX('Measure Market Data'!$8:$13,'Intermediate Data'!$B8,'Intermediate Data'!J$7)),INDEX('Measure Market Data'!$8:$13,'Intermediate Data'!$B8,'Intermediate Data'!J$7),'Summary View'!$AH$3)</f>
        <v xml:space="preserve"> </v>
      </c>
      <c r="K8" s="186" t="str">
        <f>'Summary View'!$AH$3</f>
        <v xml:space="preserve"> </v>
      </c>
      <c r="L8" s="186" t="str">
        <f>'Summary View'!$AH$3</f>
        <v xml:space="preserve"> </v>
      </c>
      <c r="M8" s="9"/>
      <c r="N8" s="9">
        <v>1</v>
      </c>
      <c r="O8" s="9">
        <v>1</v>
      </c>
      <c r="P8" s="9">
        <v>1</v>
      </c>
      <c r="R8" s="2"/>
      <c r="S8" s="17"/>
    </row>
    <row r="9" spans="1:19" ht="12.75" customHeight="1" x14ac:dyDescent="0.2">
      <c r="A9" s="16">
        <v>2</v>
      </c>
      <c r="B9" s="32">
        <f>MATCH($A9,'Measure Market Data'!$A$8:$A$13,0)</f>
        <v>2</v>
      </c>
      <c r="C9" s="32">
        <f>INDEX('Measure Market Data'!$A$8:$C$13,'Intermediate Data'!B9,2)</f>
        <v>1</v>
      </c>
      <c r="D9" s="35">
        <f ca="1">IF(ISNUMBER(INDEX('Measure Market Data'!$8:$13,'Intermediate Data'!$B9,'Intermediate Data'!D$7)),INDEX('Measure Market Data'!$8:$13,'Intermediate Data'!$B9,'Intermediate Data'!D$7),'Summary View'!$AH$3)</f>
        <v>0.4</v>
      </c>
      <c r="E9" s="122">
        <f ca="1">IF(ISNUMBER(INDEX('Measure Market Data'!$8:$13,'Intermediate Data'!$B9,'Intermediate Data'!E$7)),INDEX('Measure Market Data'!$8:$13,'Intermediate Data'!$B9,'Intermediate Data'!E$7),'Summary View'!$AH$3)</f>
        <v>3</v>
      </c>
      <c r="F9" s="121">
        <f ca="1">IF(ISNUMBER(INDEX('Measure Market Data'!$8:$13,'Intermediate Data'!$B9,'Intermediate Data'!F$7)),INDEX('Measure Market Data'!$8:$13,'Intermediate Data'!$B9,'Intermediate Data'!F$7),'Summary View'!$AH$3)</f>
        <v>49.9</v>
      </c>
      <c r="G9" s="207" t="str">
        <f ca="1">IF(ISNUMBER(INDEX('Measure Market Data'!$8:$13,'Intermediate Data'!$B9,'Intermediate Data'!G$7)),INDEX('Measure Market Data'!$8:$13,'Intermediate Data'!$B9,'Intermediate Data'!G$7),'Summary View'!$AH$3)</f>
        <v xml:space="preserve"> </v>
      </c>
      <c r="H9" s="207" t="str">
        <f ca="1">IF(ISNUMBER(INDEX('Measure Market Data'!$8:$13,'Intermediate Data'!$B9,'Intermediate Data'!H$7)),INDEX('Measure Market Data'!$8:$13,'Intermediate Data'!$B9,'Intermediate Data'!H$7),'Summary View'!$AH$3)</f>
        <v xml:space="preserve"> </v>
      </c>
      <c r="I9" s="122" t="str">
        <f ca="1">IF(ISNUMBER(INDEX('Measure Market Data'!$8:$13,'Intermediate Data'!$B9,'Intermediate Data'!I$7)),INDEX('Measure Market Data'!$8:$13,'Intermediate Data'!$B9,'Intermediate Data'!I$7),'Summary View'!$AH$3)</f>
        <v xml:space="preserve"> </v>
      </c>
      <c r="J9" s="122" t="str">
        <f ca="1">IF(ISNUMBER(INDEX('Measure Market Data'!$8:$13,'Intermediate Data'!$B9,'Intermediate Data'!J$7)),INDEX('Measure Market Data'!$8:$13,'Intermediate Data'!$B9,'Intermediate Data'!J$7),'Summary View'!$AH$3)</f>
        <v xml:space="preserve"> </v>
      </c>
      <c r="K9" s="186" t="str">
        <f>'Summary View'!$AH$3</f>
        <v xml:space="preserve"> </v>
      </c>
      <c r="L9" s="186" t="str">
        <f>'Summary View'!$AH$3</f>
        <v xml:space="preserve"> </v>
      </c>
      <c r="M9" s="9"/>
      <c r="N9" s="9"/>
      <c r="O9" s="9"/>
      <c r="P9" s="9"/>
      <c r="R9" s="2"/>
      <c r="S9" s="17"/>
    </row>
    <row r="10" spans="1:19" x14ac:dyDescent="0.2">
      <c r="A10" s="16">
        <v>3</v>
      </c>
      <c r="B10" s="32">
        <f>MATCH($A10,'Measure Market Data'!$A$8:$A$13,0)</f>
        <v>3</v>
      </c>
      <c r="C10" s="32">
        <f>INDEX('Measure Market Data'!$A$8:$C$13,'Intermediate Data'!B10,2)</f>
        <v>1</v>
      </c>
      <c r="D10" s="35">
        <f ca="1">IF(ISNUMBER(INDEX('Measure Market Data'!$8:$13,'Intermediate Data'!$B10,'Intermediate Data'!D$7)),INDEX('Measure Market Data'!$8:$13,'Intermediate Data'!$B10,'Intermediate Data'!D$7),'Summary View'!$AH$3)</f>
        <v>0.8</v>
      </c>
      <c r="E10" s="122">
        <f ca="1">IF(ISNUMBER(INDEX('Measure Market Data'!$8:$13,'Intermediate Data'!$B10,'Intermediate Data'!E$7)),INDEX('Measure Market Data'!$8:$13,'Intermediate Data'!$B10,'Intermediate Data'!E$7),'Summary View'!$AH$3)</f>
        <v>54</v>
      </c>
      <c r="F10" s="121">
        <f ca="1">IF(ISNUMBER(INDEX('Measure Market Data'!$8:$13,'Intermediate Data'!$B10,'Intermediate Data'!F$7)),INDEX('Measure Market Data'!$8:$13,'Intermediate Data'!$B10,'Intermediate Data'!F$7),'Summary View'!$AH$3)</f>
        <v>42.77</v>
      </c>
      <c r="G10" s="207">
        <f ca="1">IF(ISNUMBER(INDEX('Measure Market Data'!$8:$13,'Intermediate Data'!$B10,'Intermediate Data'!G$7)),INDEX('Measure Market Data'!$8:$13,'Intermediate Data'!$B10,'Intermediate Data'!G$7),'Summary View'!$AH$3)</f>
        <v>24.56</v>
      </c>
      <c r="H10" s="207">
        <f ca="1">IF(ISNUMBER(INDEX('Measure Market Data'!$8:$13,'Intermediate Data'!$B10,'Intermediate Data'!H$7)),INDEX('Measure Market Data'!$8:$13,'Intermediate Data'!$B10,'Intermediate Data'!H$7),'Summary View'!$AH$3)</f>
        <v>24.56</v>
      </c>
      <c r="I10" s="122">
        <f ca="1">IF(ISNUMBER(INDEX('Measure Market Data'!$8:$13,'Intermediate Data'!$B10,'Intermediate Data'!I$7)),INDEX('Measure Market Data'!$8:$13,'Intermediate Data'!$B10,'Intermediate Data'!I$7),'Summary View'!$AH$3)</f>
        <v>50.1</v>
      </c>
      <c r="J10" s="122">
        <f ca="1">IF(ISNUMBER(INDEX('Measure Market Data'!$8:$13,'Intermediate Data'!$B10,'Intermediate Data'!J$7)),INDEX('Measure Market Data'!$8:$13,'Intermediate Data'!$B10,'Intermediate Data'!J$7),'Summary View'!$AH$3)</f>
        <v>26</v>
      </c>
      <c r="K10" s="187">
        <f>IF(I18=M24,INDEX('Measure Market Data'!1:1048576,'Intermediate Data'!I24,'Intermediate Data'!J24),IF(I18=M25,INDEX('Measure Market Data'!1:1048576,'Intermediate Data'!I25,'Intermediate Data'!J25),IF(I18=M26,INDEX('Measure Market Data'!1:1048576,'Intermediate Data'!I26,'Intermediate Data'!J26),IF(I18=M27,INDEX('Measure Market Data'!1:1048576,'Intermediate Data'!I27,'Intermediate Data'!J27)))))</f>
        <v>44214217.892437696</v>
      </c>
      <c r="L10" s="188">
        <f>IF(I18=M24,INDEX('Measure Market Data'!1:1048576,'Intermediate Data'!K24,'Intermediate Data'!L24),IF(I18=M25,INDEX('Measure Market Data'!1:1048576,'Intermediate Data'!K25,'Intermediate Data'!L25),IF(I18=M26,INDEX('Measure Market Data'!1:1048576,'Intermediate Data'!K26,'Intermediate Data'!L26),IF(I18=M27,INDEX('Measure Market Data'!1:1048576,'Intermediate Data'!K27,'Intermediate Data'!L27)))))</f>
        <v>53693061.285698898</v>
      </c>
      <c r="M10" s="9">
        <v>1</v>
      </c>
      <c r="N10" s="9">
        <v>1</v>
      </c>
      <c r="O10" s="9">
        <v>1</v>
      </c>
      <c r="P10" s="9">
        <v>1</v>
      </c>
      <c r="R10" s="2"/>
      <c r="S10" s="17"/>
    </row>
    <row r="11" spans="1:19" x14ac:dyDescent="0.2">
      <c r="A11" s="16">
        <v>4</v>
      </c>
      <c r="B11" s="32">
        <f>MATCH($A11,'Measure Market Data'!$A$8:$A$13,0)</f>
        <v>4</v>
      </c>
      <c r="C11" s="32">
        <f>INDEX('Measure Market Data'!$A$8:$C$13,'Intermediate Data'!B11,2)</f>
        <v>1</v>
      </c>
      <c r="D11" s="35">
        <f ca="1">IF(ISNUMBER(INDEX('Measure Market Data'!$8:$13,'Intermediate Data'!$B11,'Intermediate Data'!D$7)),INDEX('Measure Market Data'!$8:$13,'Intermediate Data'!$B11,'Intermediate Data'!D$7),'Summary View'!$AH$3)</f>
        <v>0.2</v>
      </c>
      <c r="E11" s="122">
        <f ca="1">IF(ISNUMBER(INDEX('Measure Market Data'!$8:$13,'Intermediate Data'!$B11,'Intermediate Data'!E$7)),INDEX('Measure Market Data'!$8:$13,'Intermediate Data'!$B11,'Intermediate Data'!E$7),'Summary View'!$AH$3)</f>
        <v>2</v>
      </c>
      <c r="F11" s="121">
        <f ca="1">IF(ISNUMBER(INDEX('Measure Market Data'!$8:$13,'Intermediate Data'!$B11,'Intermediate Data'!F$7)),INDEX('Measure Market Data'!$8:$13,'Intermediate Data'!$B11,'Intermediate Data'!F$7),'Summary View'!$AH$3)</f>
        <v>29.76</v>
      </c>
      <c r="G11" s="207" t="str">
        <f ca="1">IF(ISNUMBER(INDEX('Measure Market Data'!$8:$13,'Intermediate Data'!$B11,'Intermediate Data'!G$7)),INDEX('Measure Market Data'!$8:$13,'Intermediate Data'!$B11,'Intermediate Data'!G$7),'Summary View'!$AH$3)</f>
        <v xml:space="preserve"> </v>
      </c>
      <c r="H11" s="207" t="str">
        <f ca="1">IF(ISNUMBER(INDEX('Measure Market Data'!$8:$13,'Intermediate Data'!$B11,'Intermediate Data'!H$7)),INDEX('Measure Market Data'!$8:$13,'Intermediate Data'!$B11,'Intermediate Data'!H$7),'Summary View'!$AH$3)</f>
        <v xml:space="preserve"> </v>
      </c>
      <c r="I11" s="122" t="str">
        <f ca="1">IF(ISNUMBER(INDEX('Measure Market Data'!$8:$13,'Intermediate Data'!$B11,'Intermediate Data'!I$7)),INDEX('Measure Market Data'!$8:$13,'Intermediate Data'!$B11,'Intermediate Data'!I$7),'Summary View'!$AH$3)</f>
        <v xml:space="preserve"> </v>
      </c>
      <c r="J11" s="122" t="str">
        <f ca="1">IF(ISNUMBER(INDEX('Measure Market Data'!$8:$13,'Intermediate Data'!$B11,'Intermediate Data'!J$7)),INDEX('Measure Market Data'!$8:$13,'Intermediate Data'!$B11,'Intermediate Data'!J$7),'Summary View'!$AH$3)</f>
        <v xml:space="preserve"> </v>
      </c>
      <c r="K11" s="186" t="str">
        <f>'Summary View'!$AH$3</f>
        <v xml:space="preserve"> </v>
      </c>
      <c r="L11" s="186" t="str">
        <f>'Summary View'!$AH$3</f>
        <v xml:space="preserve"> </v>
      </c>
      <c r="M11" s="9"/>
      <c r="N11" s="9"/>
      <c r="O11" s="9"/>
      <c r="P11" s="9"/>
      <c r="R11" s="2"/>
      <c r="S11" s="17"/>
    </row>
    <row r="12" spans="1:19" x14ac:dyDescent="0.2">
      <c r="A12" s="16">
        <v>5</v>
      </c>
      <c r="B12" s="32">
        <f>MATCH($A12,'Measure Market Data'!$A$8:$A$13,0)</f>
        <v>5</v>
      </c>
      <c r="C12" s="32">
        <f>INDEX('Measure Market Data'!$A$8:$C$13,'Intermediate Data'!B12,2)</f>
        <v>2</v>
      </c>
      <c r="D12" s="35">
        <f ca="1">IF(ISNUMBER(INDEX('Measure Market Data'!$8:$13,'Intermediate Data'!$B12,'Intermediate Data'!D$7)),INDEX('Measure Market Data'!$8:$13,'Intermediate Data'!$B12,'Intermediate Data'!D$7),'Summary View'!$AH$3)</f>
        <v>0.1</v>
      </c>
      <c r="E12" s="122">
        <f ca="1">IF(ISNUMBER(INDEX('Measure Market Data'!$8:$13,'Intermediate Data'!$B12,'Intermediate Data'!E$7)),INDEX('Measure Market Data'!$8:$13,'Intermediate Data'!$B12,'Intermediate Data'!E$7),'Summary View'!$AH$3)</f>
        <v>4</v>
      </c>
      <c r="F12" s="121">
        <f ca="1">IF(ISNUMBER(INDEX('Measure Market Data'!$8:$13,'Intermediate Data'!$B12,'Intermediate Data'!F$7)),INDEX('Measure Market Data'!$8:$13,'Intermediate Data'!$B12,'Intermediate Data'!F$7),'Summary View'!$AH$3)</f>
        <v>67.66</v>
      </c>
      <c r="G12" s="207" t="str">
        <f ca="1">IF(ISNUMBER(INDEX('Measure Market Data'!$8:$13,'Intermediate Data'!$B12,'Intermediate Data'!G$7)),INDEX('Measure Market Data'!$8:$13,'Intermediate Data'!$B12,'Intermediate Data'!G$7),'Summary View'!$AH$3)</f>
        <v xml:space="preserve"> </v>
      </c>
      <c r="H12" s="207" t="str">
        <f ca="1">IF(ISNUMBER(INDEX('Measure Market Data'!$8:$13,'Intermediate Data'!$B12,'Intermediate Data'!H$7)),INDEX('Measure Market Data'!$8:$13,'Intermediate Data'!$B12,'Intermediate Data'!H$7),'Summary View'!$AH$3)</f>
        <v xml:space="preserve"> </v>
      </c>
      <c r="I12" s="122">
        <f ca="1">IF(ISNUMBER(INDEX('Measure Market Data'!$8:$13,'Intermediate Data'!$B12,'Intermediate Data'!I$7)),INDEX('Measure Market Data'!$8:$13,'Intermediate Data'!$B12,'Intermediate Data'!I$7),'Summary View'!$AH$3)</f>
        <v>86</v>
      </c>
      <c r="J12" s="122">
        <f ca="1">IF(ISNUMBER(INDEX('Measure Market Data'!$8:$13,'Intermediate Data'!$B12,'Intermediate Data'!J$7)),INDEX('Measure Market Data'!$8:$13,'Intermediate Data'!$B12,'Intermediate Data'!J$7),'Summary View'!$AH$3)</f>
        <v>78</v>
      </c>
      <c r="K12" s="186" t="str">
        <f>'Summary View'!$AH$3</f>
        <v xml:space="preserve"> </v>
      </c>
      <c r="L12" s="186" t="str">
        <f>'Summary View'!$AH$3</f>
        <v xml:space="preserve"> </v>
      </c>
      <c r="M12" s="9">
        <v>1</v>
      </c>
      <c r="N12" s="9">
        <v>1</v>
      </c>
      <c r="O12" s="9">
        <v>1</v>
      </c>
      <c r="P12" s="9"/>
      <c r="R12" s="2"/>
      <c r="S12" s="17"/>
    </row>
    <row r="13" spans="1:19" ht="13.5" thickBot="1" x14ac:dyDescent="0.25">
      <c r="A13" s="18">
        <v>6</v>
      </c>
      <c r="B13" s="36">
        <f>MATCH($A13,'Measure Market Data'!$A$8:$A$13,0)</f>
        <v>6</v>
      </c>
      <c r="C13" s="36">
        <f>INDEX('Measure Market Data'!$A$8:$C$13,'Intermediate Data'!B13,2)</f>
        <v>2</v>
      </c>
      <c r="D13" s="37">
        <f ca="1">IF(ISNUMBER(INDEX('Measure Market Data'!$8:$13,'Intermediate Data'!$B13,'Intermediate Data'!D$7)),INDEX('Measure Market Data'!$8:$13,'Intermediate Data'!$B13,'Intermediate Data'!D$7),'Summary View'!$AH$3)</f>
        <v>0.1</v>
      </c>
      <c r="E13" s="130">
        <f ca="1">IF(ISNUMBER(INDEX('Measure Market Data'!$8:$13,'Intermediate Data'!$B13,'Intermediate Data'!E$7)),INDEX('Measure Market Data'!$8:$13,'Intermediate Data'!$B13,'Intermediate Data'!E$7),'Summary View'!$AH$3)</f>
        <v>2</v>
      </c>
      <c r="F13" s="129">
        <f ca="1">IF(ISNUMBER(INDEX('Measure Market Data'!$8:$13,'Intermediate Data'!$B13,'Intermediate Data'!F$7)),INDEX('Measure Market Data'!$8:$13,'Intermediate Data'!$B13,'Intermediate Data'!F$7),'Summary View'!$AH$3)</f>
        <v>66.97</v>
      </c>
      <c r="G13" s="208">
        <f ca="1">IF(ISNUMBER(INDEX('Measure Market Data'!$8:$13,'Intermediate Data'!$B13,'Intermediate Data'!G$7)),INDEX('Measure Market Data'!$8:$13,'Intermediate Data'!$B13,'Intermediate Data'!G$7),'Summary View'!$AH$3)</f>
        <v>246</v>
      </c>
      <c r="H13" s="208" t="str">
        <f ca="1">IF(ISNUMBER(INDEX('Measure Market Data'!$8:$13,'Intermediate Data'!$B13,'Intermediate Data'!H$7)),INDEX('Measure Market Data'!$8:$13,'Intermediate Data'!$B13,'Intermediate Data'!H$7),'Summary View'!$AH$3)</f>
        <v xml:space="preserve"> </v>
      </c>
      <c r="I13" s="130">
        <f ca="1">IF(ISNUMBER(INDEX('Measure Market Data'!$8:$13,'Intermediate Data'!$B13,'Intermediate Data'!I$7)),INDEX('Measure Market Data'!$8:$13,'Intermediate Data'!$B13,'Intermediate Data'!I$7),'Summary View'!$AH$3)</f>
        <v>163.9</v>
      </c>
      <c r="J13" s="130" t="str">
        <f ca="1">IF(ISNUMBER(INDEX('Measure Market Data'!$8:$13,'Intermediate Data'!$B13,'Intermediate Data'!J$7)),INDEX('Measure Market Data'!$8:$13,'Intermediate Data'!$B13,'Intermediate Data'!J$7),'Summary View'!$AH$3)</f>
        <v xml:space="preserve"> </v>
      </c>
      <c r="K13" s="186" t="str">
        <f>'Summary View'!$AH$3</f>
        <v xml:space="preserve"> </v>
      </c>
      <c r="L13" s="186" t="str">
        <f>'Summary View'!$AH$3</f>
        <v xml:space="preserve"> </v>
      </c>
      <c r="M13" s="9">
        <v>1</v>
      </c>
      <c r="N13" s="9">
        <v>1</v>
      </c>
      <c r="O13" s="9">
        <v>1</v>
      </c>
      <c r="P13" s="9"/>
      <c r="R13" s="20"/>
      <c r="S13" s="19"/>
    </row>
    <row r="14" spans="1:19" x14ac:dyDescent="0.2">
      <c r="B14" s="9"/>
      <c r="C14" s="9"/>
      <c r="D14" s="9"/>
      <c r="E14" s="9"/>
      <c r="F14" s="9"/>
      <c r="H14" s="9"/>
    </row>
    <row r="15" spans="1:19" x14ac:dyDescent="0.2">
      <c r="B15" s="9"/>
      <c r="C15" s="9"/>
      <c r="D15" s="9"/>
      <c r="E15" s="9"/>
      <c r="F15" s="9"/>
      <c r="H15" s="9"/>
    </row>
    <row r="16" spans="1:19" x14ac:dyDescent="0.2">
      <c r="A16" s="31" t="s">
        <v>419</v>
      </c>
      <c r="B16" s="8"/>
      <c r="C16" s="8"/>
      <c r="D16" s="8"/>
      <c r="E16" s="8"/>
      <c r="F16" s="9"/>
      <c r="H16" s="31" t="s">
        <v>478</v>
      </c>
      <c r="I16" s="31"/>
      <c r="J16" s="31"/>
      <c r="K16" s="31"/>
      <c r="L16" s="31"/>
    </row>
    <row r="17" spans="1:13" ht="15.75" thickBot="1" x14ac:dyDescent="0.3">
      <c r="B17" s="9" t="s">
        <v>494</v>
      </c>
      <c r="C17" s="9" t="s">
        <v>406</v>
      </c>
      <c r="D17" s="9" t="s">
        <v>405</v>
      </c>
      <c r="E17" t="s">
        <v>462</v>
      </c>
      <c r="F17" s="174"/>
      <c r="G17"/>
      <c r="H17" s="5" t="s">
        <v>476</v>
      </c>
      <c r="I17" s="5" t="s">
        <v>477</v>
      </c>
    </row>
    <row r="18" spans="1:13" s="9" customFormat="1" ht="13.5" thickBot="1" x14ac:dyDescent="0.25">
      <c r="B18" t="str">
        <f ca="1">OFFSET('Measure Features &amp; Trends'!G4,0,($D$1-1)*2)</f>
        <v>Limitations</v>
      </c>
      <c r="C18" s="9" t="str">
        <f ca="1">OFFSET('Measure Features &amp; Trends'!H4,0,($D$1-1)*2)</f>
        <v>Technology trends</v>
      </c>
      <c r="D18" s="9" t="str">
        <f ca="1">OFFSET('Measure Features &amp; Trends'!F4,0,($D$1-1)*2)</f>
        <v>Measure applications (location/circumstances of use)</v>
      </c>
      <c r="H18" s="189" t="s">
        <v>452</v>
      </c>
      <c r="I18" s="183">
        <v>2</v>
      </c>
    </row>
    <row r="19" spans="1:13" x14ac:dyDescent="0.2">
      <c r="B19" s="9">
        <f ca="1">OFFSET('Measure Features &amp; Trends'!G3,0,($D$1-1)*2)</f>
        <v>7</v>
      </c>
      <c r="C19" s="9">
        <f ca="1">OFFSET('Measure Features &amp; Trends'!H3,0,($D$1-1)*2)</f>
        <v>8</v>
      </c>
      <c r="D19" s="9">
        <f ca="1">OFFSET('Measure Features &amp; Trends'!F3,0,($D$1-1)*2)</f>
        <v>6</v>
      </c>
      <c r="G19"/>
      <c r="H19" s="190" t="s">
        <v>453</v>
      </c>
    </row>
    <row r="20" spans="1:13" x14ac:dyDescent="0.2">
      <c r="A20" s="9" t="s">
        <v>145</v>
      </c>
      <c r="B20" t="s">
        <v>443</v>
      </c>
      <c r="C20" t="s">
        <v>413</v>
      </c>
      <c r="D20" t="s">
        <v>416</v>
      </c>
      <c r="G20"/>
      <c r="H20" s="190" t="s">
        <v>455</v>
      </c>
    </row>
    <row r="21" spans="1:13" ht="13.5" thickBot="1" x14ac:dyDescent="0.25">
      <c r="A21" s="9" t="s">
        <v>146</v>
      </c>
      <c r="B21" s="9" t="s">
        <v>443</v>
      </c>
      <c r="C21" t="s">
        <v>413</v>
      </c>
      <c r="D21" t="s">
        <v>417</v>
      </c>
      <c r="G21"/>
      <c r="H21" s="191" t="s">
        <v>454</v>
      </c>
      <c r="I21" s="9"/>
      <c r="J21" s="9"/>
      <c r="K21" s="9"/>
      <c r="L21" s="9"/>
      <c r="M21" s="9"/>
    </row>
    <row r="22" spans="1:13" x14ac:dyDescent="0.2">
      <c r="A22" s="9" t="s">
        <v>147</v>
      </c>
      <c r="B22" t="s">
        <v>445</v>
      </c>
      <c r="C22" t="s">
        <v>413</v>
      </c>
      <c r="D22" t="s">
        <v>430</v>
      </c>
      <c r="E22">
        <v>1</v>
      </c>
      <c r="G22"/>
      <c r="H22" s="9"/>
      <c r="I22" s="399" t="s">
        <v>480</v>
      </c>
      <c r="J22" s="399"/>
      <c r="K22" s="399" t="s">
        <v>460</v>
      </c>
      <c r="L22" s="399"/>
    </row>
    <row r="23" spans="1:13" ht="13.5" thickBot="1" x14ac:dyDescent="0.25">
      <c r="A23" s="9" t="s">
        <v>148</v>
      </c>
      <c r="B23" t="s">
        <v>443</v>
      </c>
      <c r="C23" t="s">
        <v>413</v>
      </c>
      <c r="D23" t="s">
        <v>418</v>
      </c>
      <c r="G23"/>
      <c r="H23" s="9" t="s">
        <v>479</v>
      </c>
      <c r="I23" s="9" t="s">
        <v>482</v>
      </c>
      <c r="J23" t="s">
        <v>31</v>
      </c>
      <c r="K23" t="s">
        <v>481</v>
      </c>
      <c r="L23" t="s">
        <v>31</v>
      </c>
      <c r="M23" t="s">
        <v>483</v>
      </c>
    </row>
    <row r="24" spans="1:13" ht="25.5" x14ac:dyDescent="0.2">
      <c r="A24" s="9" t="s">
        <v>395</v>
      </c>
      <c r="B24" t="s">
        <v>499</v>
      </c>
      <c r="C24" s="7" t="s">
        <v>694</v>
      </c>
      <c r="D24" t="s">
        <v>141</v>
      </c>
      <c r="E24" s="9">
        <v>1</v>
      </c>
      <c r="G24">
        <v>24</v>
      </c>
      <c r="H24" s="180" t="s">
        <v>452</v>
      </c>
      <c r="I24" s="9">
        <v>10</v>
      </c>
      <c r="J24" s="9">
        <f>COLUMN('Measure Market Data'!BI10)</f>
        <v>61</v>
      </c>
      <c r="K24" s="9">
        <v>10</v>
      </c>
      <c r="L24" s="9">
        <f>COLUMN('Measure Market Data'!BE10)</f>
        <v>57</v>
      </c>
      <c r="M24" s="9">
        <v>1</v>
      </c>
    </row>
    <row r="25" spans="1:13" ht="25.5" x14ac:dyDescent="0.2">
      <c r="A25" s="9" t="s">
        <v>396</v>
      </c>
      <c r="B25" t="s">
        <v>499</v>
      </c>
      <c r="C25" s="7" t="s">
        <v>694</v>
      </c>
      <c r="D25" t="s">
        <v>140</v>
      </c>
      <c r="E25" s="9">
        <v>1</v>
      </c>
      <c r="G25">
        <v>25</v>
      </c>
      <c r="H25" s="181" t="s">
        <v>453</v>
      </c>
      <c r="I25">
        <v>10</v>
      </c>
      <c r="J25" s="9">
        <f>COLUMN('Measure Market Data'!BF10)</f>
        <v>58</v>
      </c>
      <c r="K25">
        <v>10</v>
      </c>
      <c r="L25" s="9">
        <f>COLUMN('Measure Market Data'!BB10)</f>
        <v>54</v>
      </c>
      <c r="M25">
        <v>2</v>
      </c>
    </row>
    <row r="26" spans="1:13" x14ac:dyDescent="0.2">
      <c r="G26" s="9">
        <v>26</v>
      </c>
      <c r="H26" s="181" t="s">
        <v>455</v>
      </c>
      <c r="I26">
        <v>10</v>
      </c>
      <c r="J26" s="9">
        <f>COLUMN('Measure Market Data'!BH10)</f>
        <v>60</v>
      </c>
      <c r="K26">
        <v>10</v>
      </c>
      <c r="L26" s="9">
        <f>COLUMN('Measure Market Data'!BD10)</f>
        <v>56</v>
      </c>
      <c r="M26">
        <v>3</v>
      </c>
    </row>
    <row r="27" spans="1:13" ht="13.5" thickBot="1" x14ac:dyDescent="0.25">
      <c r="A27" s="31" t="s">
        <v>420</v>
      </c>
      <c r="B27" s="8"/>
      <c r="C27" s="8"/>
      <c r="G27" s="11">
        <v>27</v>
      </c>
      <c r="H27" s="182" t="s">
        <v>454</v>
      </c>
      <c r="I27">
        <v>10</v>
      </c>
      <c r="J27" s="9">
        <f>COLUMN('Measure Market Data'!BG10)</f>
        <v>59</v>
      </c>
      <c r="K27">
        <v>10</v>
      </c>
      <c r="L27" s="9">
        <f>COLUMN('Measure Market Data'!BC10)</f>
        <v>55</v>
      </c>
      <c r="M27">
        <v>4</v>
      </c>
    </row>
    <row r="28" spans="1:13" x14ac:dyDescent="0.2">
      <c r="A28" s="9" t="s">
        <v>407</v>
      </c>
      <c r="B28" t="s">
        <v>508</v>
      </c>
      <c r="C28" t="s">
        <v>509</v>
      </c>
      <c r="D28" t="s">
        <v>422</v>
      </c>
      <c r="E28" t="s">
        <v>451</v>
      </c>
      <c r="G28"/>
      <c r="J28" s="9"/>
      <c r="L28" s="9"/>
    </row>
    <row r="29" spans="1:13" s="9" customFormat="1" x14ac:dyDescent="0.2">
      <c r="A29" s="9" t="str">
        <f ca="1">OFFSET('Device Barriers &amp; Opportunities'!B4,0,($D$1-1)*2)</f>
        <v>Energy savings sources of uncertainty</v>
      </c>
      <c r="B29" s="9" t="str">
        <f ca="1">OFFSET('Device Barriers &amp; Opportunities'!C4,0,($D$1-1)*2)</f>
        <v>Barriers to Adoption - Utilities</v>
      </c>
      <c r="C29" s="9" t="str">
        <f ca="1">OFFSET('Device Barriers &amp; Opportunities'!D4,0,($D$1-1)*2)</f>
        <v>Barriers to Adoption - Consumers</v>
      </c>
      <c r="D29" s="9" t="str">
        <f ca="1">OFFSET('Device Barriers &amp; Opportunities'!H4,0,($D$1-1)*2)</f>
        <v>Market failures</v>
      </c>
      <c r="E29" s="9" t="str">
        <f ca="1">OFFSET('Device Barriers &amp; Opportunities'!I4,0,($D$1-1)*2)</f>
        <v>Market actors</v>
      </c>
      <c r="I29"/>
      <c r="J29"/>
      <c r="K29"/>
      <c r="L29"/>
      <c r="M29"/>
    </row>
    <row r="30" spans="1:13" s="9" customFormat="1" x14ac:dyDescent="0.2">
      <c r="A30" s="9">
        <f ca="1">OFFSET('Device Barriers &amp; Opportunities'!B3,0,($D$1-1)*2)</f>
        <v>2</v>
      </c>
      <c r="B30" s="9">
        <f ca="1">OFFSET('Device Barriers &amp; Opportunities'!C3,0,($D$1-1)*2)</f>
        <v>3</v>
      </c>
      <c r="C30" s="9">
        <f ca="1">OFFSET('Device Barriers &amp; Opportunities'!D3,0,($D$1-1)*2)</f>
        <v>4</v>
      </c>
      <c r="D30" s="9">
        <f ca="1">OFFSET('Device Barriers &amp; Opportunities'!H3,0,($D$1-1)*2)</f>
        <v>8</v>
      </c>
      <c r="E30" s="9">
        <f ca="1">OFFSET('Device Barriers &amp; Opportunities'!J3,0,($D$1-1)*2)</f>
        <v>10</v>
      </c>
    </row>
    <row r="31" spans="1:13" s="9" customFormat="1" ht="12.75" customHeight="1" x14ac:dyDescent="0.2">
      <c r="A31" s="7" t="s">
        <v>498</v>
      </c>
      <c r="B31" s="7" t="s">
        <v>693</v>
      </c>
      <c r="C31" s="7" t="s">
        <v>692</v>
      </c>
      <c r="D31" s="7" t="s">
        <v>700</v>
      </c>
      <c r="E31" s="7" t="s">
        <v>734</v>
      </c>
      <c r="F31" s="7"/>
    </row>
    <row r="32" spans="1:13" s="9" customFormat="1" ht="12.75" customHeight="1" x14ac:dyDescent="0.2">
      <c r="A32" s="9" t="s">
        <v>413</v>
      </c>
    </row>
    <row r="33" spans="1:13" s="9" customFormat="1" ht="12.75" customHeight="1" x14ac:dyDescent="0.2"/>
    <row r="34" spans="1:13" s="9" customFormat="1" ht="12.75" customHeight="1" x14ac:dyDescent="0.2"/>
    <row r="35" spans="1:13" s="9" customFormat="1" ht="12.75" customHeight="1" x14ac:dyDescent="0.2"/>
    <row r="36" spans="1:13" ht="13.5" customHeight="1" thickBot="1" x14ac:dyDescent="0.25">
      <c r="A36" s="31" t="s">
        <v>390</v>
      </c>
      <c r="B36" s="8"/>
      <c r="C36" s="8"/>
      <c r="E36" s="9"/>
      <c r="G36"/>
      <c r="I36" s="9"/>
      <c r="J36" s="9"/>
      <c r="K36" s="9"/>
      <c r="L36" s="9"/>
      <c r="M36" s="9"/>
    </row>
    <row r="37" spans="1:13" ht="12.75" customHeight="1" x14ac:dyDescent="0.2">
      <c r="A37" s="13"/>
      <c r="B37" s="14" t="s">
        <v>31</v>
      </c>
      <c r="C37" s="15"/>
      <c r="E37" s="9"/>
      <c r="G37"/>
    </row>
    <row r="38" spans="1:13" ht="15" customHeight="1" x14ac:dyDescent="0.2">
      <c r="A38" s="16" t="s">
        <v>393</v>
      </c>
      <c r="B38" s="126">
        <f>'Measure Market Data'!D6</f>
        <v>4</v>
      </c>
      <c r="C38" s="131"/>
      <c r="E38" s="9"/>
      <c r="G38"/>
    </row>
    <row r="39" spans="1:13" ht="14.25" x14ac:dyDescent="0.2">
      <c r="A39" s="16" t="s">
        <v>391</v>
      </c>
      <c r="B39" s="127">
        <f>'Measure Market Data'!Y6</f>
        <v>25</v>
      </c>
      <c r="C39" s="131"/>
      <c r="E39" s="9"/>
      <c r="G39"/>
    </row>
    <row r="40" spans="1:13" ht="14.25" x14ac:dyDescent="0.2">
      <c r="A40" s="16" t="s">
        <v>392</v>
      </c>
      <c r="B40" s="128">
        <f>'Measure Market Data'!AG6</f>
        <v>33</v>
      </c>
      <c r="C40" s="131"/>
      <c r="E40" s="9"/>
      <c r="G40"/>
    </row>
    <row r="41" spans="1:13" ht="14.25" x14ac:dyDescent="0.2">
      <c r="A41" s="16" t="s">
        <v>506</v>
      </c>
      <c r="B41" s="127">
        <f>'Measure Features &amp; Trends'!A3</f>
        <v>1</v>
      </c>
      <c r="C41" s="131"/>
      <c r="E41" s="9"/>
      <c r="G41"/>
    </row>
    <row r="42" spans="1:13" ht="14.25" x14ac:dyDescent="0.2">
      <c r="A42" s="16" t="s">
        <v>507</v>
      </c>
      <c r="B42" s="127">
        <f>'Device Barriers &amp; Opportunities'!A3</f>
        <v>1</v>
      </c>
      <c r="C42" s="131"/>
      <c r="E42" s="9"/>
      <c r="G42"/>
    </row>
    <row r="43" spans="1:13" ht="14.25" x14ac:dyDescent="0.2">
      <c r="A43" s="16" t="s">
        <v>412</v>
      </c>
      <c r="B43" s="127">
        <f>'Measure Features &amp; Trends'!F3</f>
        <v>6</v>
      </c>
      <c r="C43" s="131"/>
      <c r="E43" s="9"/>
      <c r="G43"/>
    </row>
    <row r="44" spans="1:13" ht="14.25" x14ac:dyDescent="0.2">
      <c r="A44" s="16" t="s">
        <v>428</v>
      </c>
      <c r="B44" s="127">
        <f>'Program Data Old'!A4</f>
        <v>1</v>
      </c>
      <c r="C44" s="131"/>
      <c r="E44" s="9"/>
      <c r="G44"/>
    </row>
    <row r="46" spans="1:13" x14ac:dyDescent="0.2">
      <c r="A46" s="31" t="s">
        <v>421</v>
      </c>
      <c r="B46" s="8"/>
    </row>
    <row r="47" spans="1:13" ht="14.25" x14ac:dyDescent="0.2">
      <c r="A47" s="9" t="s">
        <v>424</v>
      </c>
      <c r="C47" s="133"/>
      <c r="D47" s="90"/>
      <c r="G47" s="90"/>
    </row>
    <row r="48" spans="1:13" ht="14.25" x14ac:dyDescent="0.2">
      <c r="A48" s="9" t="s">
        <v>425</v>
      </c>
      <c r="C48" s="133"/>
      <c r="D48" s="90"/>
      <c r="G48" s="90"/>
    </row>
    <row r="49" spans="1:7" x14ac:dyDescent="0.2">
      <c r="A49" s="9" t="s">
        <v>426</v>
      </c>
      <c r="F49" s="134"/>
      <c r="G49" s="90"/>
    </row>
    <row r="50" spans="1:7" x14ac:dyDescent="0.2">
      <c r="A50" s="9" t="s">
        <v>427</v>
      </c>
    </row>
    <row r="51" spans="1:7" x14ac:dyDescent="0.2">
      <c r="A51" s="9" t="s">
        <v>395</v>
      </c>
    </row>
    <row r="52" spans="1:7" x14ac:dyDescent="0.2">
      <c r="A52" s="9" t="s">
        <v>396</v>
      </c>
    </row>
    <row r="55" spans="1:7" x14ac:dyDescent="0.2">
      <c r="A55" s="2" t="s">
        <v>454</v>
      </c>
    </row>
    <row r="56" spans="1:7" x14ac:dyDescent="0.2">
      <c r="A56" s="2" t="s">
        <v>12</v>
      </c>
    </row>
  </sheetData>
  <mergeCells count="2">
    <mergeCell ref="I22:J22"/>
    <mergeCell ref="K22:L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A1:C8"/>
  <sheetViews>
    <sheetView workbookViewId="0">
      <selection activeCell="C19" sqref="C19"/>
    </sheetView>
  </sheetViews>
  <sheetFormatPr defaultRowHeight="12.75" x14ac:dyDescent="0.2"/>
  <cols>
    <col min="1" max="1" width="38" bestFit="1" customWidth="1"/>
    <col min="2" max="2" width="4.7109375" style="9" customWidth="1"/>
    <col min="3" max="3" width="128.85546875" customWidth="1"/>
  </cols>
  <sheetData>
    <row r="1" spans="1:3" ht="15" x14ac:dyDescent="0.25">
      <c r="A1" s="105" t="s">
        <v>0</v>
      </c>
      <c r="B1" s="105" t="s">
        <v>471</v>
      </c>
      <c r="C1" s="105" t="s">
        <v>397</v>
      </c>
    </row>
    <row r="2" spans="1:3" ht="15" x14ac:dyDescent="0.25">
      <c r="A2" s="106" t="s">
        <v>145</v>
      </c>
      <c r="B2" s="106">
        <v>1</v>
      </c>
      <c r="C2" s="171" t="s">
        <v>465</v>
      </c>
    </row>
    <row r="3" spans="1:3" ht="15" x14ac:dyDescent="0.25">
      <c r="A3" s="106" t="s">
        <v>146</v>
      </c>
      <c r="B3" s="106">
        <v>1</v>
      </c>
      <c r="C3" s="171" t="s">
        <v>466</v>
      </c>
    </row>
    <row r="4" spans="1:3" ht="15" x14ac:dyDescent="0.25">
      <c r="A4" s="106" t="s">
        <v>147</v>
      </c>
      <c r="B4" s="106">
        <v>1</v>
      </c>
      <c r="C4" s="171" t="s">
        <v>468</v>
      </c>
    </row>
    <row r="5" spans="1:3" ht="15" x14ac:dyDescent="0.25">
      <c r="A5" s="106" t="s">
        <v>148</v>
      </c>
      <c r="B5" s="106">
        <v>1</v>
      </c>
      <c r="C5" s="171" t="s">
        <v>467</v>
      </c>
    </row>
    <row r="6" spans="1:3" ht="30" x14ac:dyDescent="0.25">
      <c r="A6" s="107" t="s">
        <v>149</v>
      </c>
      <c r="B6" s="107">
        <v>2</v>
      </c>
      <c r="C6" s="245" t="s">
        <v>670</v>
      </c>
    </row>
    <row r="7" spans="1:3" ht="30" x14ac:dyDescent="0.25">
      <c r="A7" s="107" t="s">
        <v>150</v>
      </c>
      <c r="B7" s="107">
        <v>2</v>
      </c>
      <c r="C7" s="245" t="s">
        <v>671</v>
      </c>
    </row>
    <row r="8" spans="1:3" ht="15" x14ac:dyDescent="0.25">
      <c r="A8" s="106"/>
      <c r="B8" s="10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sheetPr>
  <dimension ref="A1:BI22"/>
  <sheetViews>
    <sheetView topLeftCell="B1" zoomScaleNormal="100" workbookViewId="0">
      <pane xSplit="2" ySplit="7" topLeftCell="AW8" activePane="bottomRight" state="frozen"/>
      <selection activeCell="B1" sqref="B1"/>
      <selection pane="topRight" activeCell="D1" sqref="D1"/>
      <selection pane="bottomLeft" activeCell="B8" sqref="B8"/>
      <selection pane="bottomRight" activeCell="BF5" sqref="BF5:BI5"/>
    </sheetView>
  </sheetViews>
  <sheetFormatPr defaultRowHeight="12.75" x14ac:dyDescent="0.2"/>
  <cols>
    <col min="1" max="1" width="11.7109375" style="9" hidden="1" customWidth="1"/>
    <col min="2" max="2" width="8" style="9" customWidth="1"/>
    <col min="3" max="3" width="43.140625" style="9" customWidth="1"/>
    <col min="4" max="20" width="15.7109375" style="9" customWidth="1"/>
    <col min="21" max="23" width="15.7109375" customWidth="1"/>
    <col min="24" max="24" width="31.42578125" style="9" customWidth="1"/>
    <col min="25" max="25" width="17.140625" style="9" customWidth="1"/>
    <col min="26" max="29" width="15.7109375" style="9" customWidth="1"/>
    <col min="30" max="30" width="15.7109375" customWidth="1"/>
    <col min="31" max="32" width="15.7109375" style="9" customWidth="1"/>
    <col min="33" max="33" width="18.28515625" customWidth="1"/>
    <col min="34" max="36" width="18.28515625" style="9" customWidth="1"/>
    <col min="37" max="37" width="15.7109375" customWidth="1"/>
    <col min="38" max="38" width="15.7109375" style="9" customWidth="1"/>
    <col min="39" max="39" width="15.7109375" customWidth="1"/>
    <col min="40" max="43" width="18.28515625" style="9" customWidth="1"/>
    <col min="44" max="52" width="15.7109375" style="9" customWidth="1"/>
    <col min="53" max="53" width="16" style="9" customWidth="1"/>
    <col min="54" max="54" width="18.42578125" style="9" customWidth="1"/>
    <col min="55" max="56" width="16" customWidth="1"/>
    <col min="57" max="57" width="16" style="9" customWidth="1"/>
    <col min="58" max="61" width="16" customWidth="1"/>
  </cols>
  <sheetData>
    <row r="1" spans="1:61" s="30" customFormat="1" ht="16.899999999999999" customHeight="1" x14ac:dyDescent="0.25">
      <c r="A1" s="214"/>
      <c r="B1" s="400"/>
      <c r="C1" s="401"/>
      <c r="D1" s="408" t="s">
        <v>447</v>
      </c>
      <c r="E1" s="408"/>
      <c r="F1" s="408"/>
      <c r="G1" s="408"/>
      <c r="H1" s="408"/>
      <c r="I1" s="408"/>
      <c r="J1" s="408"/>
      <c r="K1" s="408"/>
      <c r="L1" s="408"/>
      <c r="M1" s="408"/>
      <c r="N1" s="408"/>
      <c r="O1" s="408"/>
      <c r="P1" s="408"/>
      <c r="Q1" s="408"/>
      <c r="R1" s="408"/>
      <c r="S1" s="408"/>
      <c r="T1" s="408"/>
      <c r="U1" s="408"/>
      <c r="V1" s="408"/>
      <c r="W1" s="408"/>
      <c r="X1" s="408"/>
      <c r="Y1" s="409" t="s">
        <v>41</v>
      </c>
      <c r="Z1" s="410"/>
      <c r="AA1" s="410"/>
      <c r="AB1" s="410"/>
      <c r="AC1" s="410"/>
      <c r="AD1" s="420" t="s">
        <v>26</v>
      </c>
      <c r="AE1" s="421"/>
      <c r="AF1" s="421"/>
      <c r="AG1" s="414" t="s">
        <v>27</v>
      </c>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row>
    <row r="2" spans="1:61" s="1" customFormat="1" ht="16.899999999999999" customHeight="1" x14ac:dyDescent="0.25">
      <c r="A2" s="57"/>
      <c r="B2" s="402" t="s">
        <v>11</v>
      </c>
      <c r="C2" s="403"/>
      <c r="D2" s="54">
        <v>2014</v>
      </c>
      <c r="E2" s="54">
        <v>2014</v>
      </c>
      <c r="F2" s="54">
        <v>2014</v>
      </c>
      <c r="G2" s="54">
        <v>2014</v>
      </c>
      <c r="H2" s="54">
        <v>2014</v>
      </c>
      <c r="I2" s="54">
        <v>2014</v>
      </c>
      <c r="J2" s="54">
        <v>2014</v>
      </c>
      <c r="K2" s="54">
        <v>2014</v>
      </c>
      <c r="L2" s="54">
        <v>2014</v>
      </c>
      <c r="M2" s="54">
        <v>2014</v>
      </c>
      <c r="N2" s="54">
        <v>2014</v>
      </c>
      <c r="O2" s="54">
        <v>2014</v>
      </c>
      <c r="P2" s="54">
        <v>2014</v>
      </c>
      <c r="Q2" s="54">
        <v>2014</v>
      </c>
      <c r="R2" s="54">
        <v>2014</v>
      </c>
      <c r="S2" s="54">
        <v>2014</v>
      </c>
      <c r="T2" s="54">
        <v>2014</v>
      </c>
      <c r="U2" s="54">
        <v>2014</v>
      </c>
      <c r="V2" s="54">
        <v>2014</v>
      </c>
      <c r="W2" s="54">
        <v>2014</v>
      </c>
      <c r="X2" s="54"/>
      <c r="Y2" s="59">
        <v>2014</v>
      </c>
      <c r="Z2" s="59">
        <v>2013</v>
      </c>
      <c r="AA2" s="59">
        <v>2013</v>
      </c>
      <c r="AB2" s="59">
        <v>2013</v>
      </c>
      <c r="AC2" s="59">
        <v>2013</v>
      </c>
      <c r="AD2" s="58"/>
      <c r="AE2" s="58"/>
      <c r="AF2" s="58"/>
      <c r="AG2" s="59">
        <v>2013</v>
      </c>
      <c r="AH2" s="92" t="s">
        <v>343</v>
      </c>
      <c r="AI2" s="59">
        <v>2013</v>
      </c>
      <c r="AJ2" s="92" t="s">
        <v>343</v>
      </c>
      <c r="AK2" s="59">
        <v>2013</v>
      </c>
      <c r="AL2" s="92" t="s">
        <v>343</v>
      </c>
      <c r="AM2" s="59">
        <v>2013</v>
      </c>
      <c r="AN2" s="59">
        <v>2013</v>
      </c>
      <c r="AO2" s="92" t="s">
        <v>343</v>
      </c>
      <c r="AP2" s="59">
        <v>2013</v>
      </c>
      <c r="AQ2" s="92" t="s">
        <v>343</v>
      </c>
      <c r="AR2" s="59">
        <v>2013</v>
      </c>
      <c r="AS2" s="92" t="s">
        <v>343</v>
      </c>
      <c r="AT2" s="59">
        <v>2013</v>
      </c>
      <c r="AU2" s="59">
        <v>2013</v>
      </c>
      <c r="AV2" s="59">
        <v>2013</v>
      </c>
      <c r="AW2" s="252" t="s">
        <v>681</v>
      </c>
      <c r="AX2" s="59">
        <v>2014</v>
      </c>
      <c r="AY2" s="59">
        <v>2014</v>
      </c>
      <c r="AZ2" s="59">
        <v>2013</v>
      </c>
      <c r="BA2" s="59">
        <v>2013</v>
      </c>
      <c r="BB2" s="59">
        <v>2013</v>
      </c>
      <c r="BC2" s="59">
        <v>2013</v>
      </c>
      <c r="BD2" s="59">
        <v>2013</v>
      </c>
      <c r="BE2" s="59">
        <v>2013</v>
      </c>
      <c r="BF2" s="59">
        <v>2013</v>
      </c>
      <c r="BG2" s="59">
        <v>2013</v>
      </c>
      <c r="BH2" s="59">
        <v>2013</v>
      </c>
      <c r="BI2" s="59">
        <v>2013</v>
      </c>
    </row>
    <row r="3" spans="1:61" s="1" customFormat="1" ht="16.899999999999999" customHeight="1" x14ac:dyDescent="0.25">
      <c r="A3" s="39"/>
      <c r="B3" s="404" t="s">
        <v>13</v>
      </c>
      <c r="C3" s="405"/>
      <c r="D3" s="77" t="s">
        <v>12</v>
      </c>
      <c r="E3" s="77" t="s">
        <v>12</v>
      </c>
      <c r="F3" s="77" t="s">
        <v>12</v>
      </c>
      <c r="G3" s="77" t="s">
        <v>12</v>
      </c>
      <c r="H3" s="77" t="s">
        <v>12</v>
      </c>
      <c r="I3" s="77" t="s">
        <v>12</v>
      </c>
      <c r="J3" s="77" t="s">
        <v>12</v>
      </c>
      <c r="K3" s="77" t="s">
        <v>12</v>
      </c>
      <c r="L3" s="77" t="s">
        <v>12</v>
      </c>
      <c r="M3" s="77" t="s">
        <v>12</v>
      </c>
      <c r="N3" s="77" t="s">
        <v>12</v>
      </c>
      <c r="O3" s="77" t="s">
        <v>12</v>
      </c>
      <c r="P3" s="77" t="s">
        <v>12</v>
      </c>
      <c r="Q3" s="77" t="s">
        <v>12</v>
      </c>
      <c r="R3" s="77" t="s">
        <v>12</v>
      </c>
      <c r="S3" s="77" t="s">
        <v>12</v>
      </c>
      <c r="T3" s="77" t="s">
        <v>12</v>
      </c>
      <c r="U3" s="77" t="s">
        <v>12</v>
      </c>
      <c r="V3" s="77" t="s">
        <v>12</v>
      </c>
      <c r="W3" s="77" t="s">
        <v>12</v>
      </c>
      <c r="X3" s="55"/>
      <c r="Y3" s="79" t="s">
        <v>12</v>
      </c>
      <c r="Z3" s="74" t="s">
        <v>12</v>
      </c>
      <c r="AA3" s="74" t="s">
        <v>12</v>
      </c>
      <c r="AB3" s="74" t="s">
        <v>12</v>
      </c>
      <c r="AC3" s="74" t="s">
        <v>12</v>
      </c>
      <c r="AD3" s="60"/>
      <c r="AE3" s="60"/>
      <c r="AF3" s="60"/>
      <c r="AG3" s="61"/>
      <c r="AH3" s="61"/>
      <c r="AI3" s="61"/>
      <c r="AJ3" s="61"/>
      <c r="AK3" s="152" t="s">
        <v>12</v>
      </c>
      <c r="AL3" s="61"/>
      <c r="AM3" s="61"/>
      <c r="AN3" s="61"/>
      <c r="AO3" s="61"/>
      <c r="AP3" s="61"/>
      <c r="AQ3" s="61"/>
      <c r="AR3" s="152" t="s">
        <v>12</v>
      </c>
      <c r="AS3" s="61"/>
      <c r="AT3" s="61"/>
      <c r="AU3" s="61"/>
      <c r="AV3" s="178" t="s">
        <v>454</v>
      </c>
      <c r="AW3" s="178" t="s">
        <v>454</v>
      </c>
      <c r="AX3" s="250" t="s">
        <v>455</v>
      </c>
      <c r="AY3" s="250" t="s">
        <v>455</v>
      </c>
      <c r="AZ3" s="179" t="s">
        <v>472</v>
      </c>
      <c r="BA3" s="179" t="s">
        <v>472</v>
      </c>
      <c r="BB3" s="179" t="s">
        <v>453</v>
      </c>
      <c r="BC3" s="179" t="s">
        <v>454</v>
      </c>
      <c r="BD3" s="179" t="s">
        <v>455</v>
      </c>
      <c r="BE3" s="179" t="s">
        <v>472</v>
      </c>
      <c r="BF3" s="179" t="s">
        <v>453</v>
      </c>
      <c r="BG3" s="179" t="s">
        <v>454</v>
      </c>
      <c r="BH3" s="179" t="s">
        <v>455</v>
      </c>
      <c r="BI3" s="179" t="s">
        <v>472</v>
      </c>
    </row>
    <row r="4" spans="1:61" s="1" customFormat="1" ht="16.899999999999999" customHeight="1" x14ac:dyDescent="0.25">
      <c r="A4" s="39"/>
      <c r="B4" s="404" t="s">
        <v>34</v>
      </c>
      <c r="C4" s="405"/>
      <c r="D4" s="78" t="s">
        <v>323</v>
      </c>
      <c r="E4" s="78" t="s">
        <v>323</v>
      </c>
      <c r="F4" s="78" t="s">
        <v>323</v>
      </c>
      <c r="G4" s="78" t="s">
        <v>323</v>
      </c>
      <c r="H4" s="78" t="s">
        <v>323</v>
      </c>
      <c r="I4" s="78" t="s">
        <v>323</v>
      </c>
      <c r="J4" s="78" t="s">
        <v>323</v>
      </c>
      <c r="K4" s="78" t="s">
        <v>323</v>
      </c>
      <c r="L4" s="78" t="s">
        <v>323</v>
      </c>
      <c r="M4" s="78" t="s">
        <v>323</v>
      </c>
      <c r="N4" s="78" t="s">
        <v>323</v>
      </c>
      <c r="O4" s="78" t="s">
        <v>323</v>
      </c>
      <c r="P4" s="78" t="s">
        <v>323</v>
      </c>
      <c r="Q4" s="78" t="s">
        <v>323</v>
      </c>
      <c r="R4" s="78" t="s">
        <v>323</v>
      </c>
      <c r="S4" s="78" t="s">
        <v>323</v>
      </c>
      <c r="T4" s="78" t="s">
        <v>323</v>
      </c>
      <c r="U4" s="78" t="s">
        <v>323</v>
      </c>
      <c r="V4" s="78" t="s">
        <v>323</v>
      </c>
      <c r="W4" s="78" t="s">
        <v>323</v>
      </c>
      <c r="X4" s="56"/>
      <c r="Y4" s="80" t="s">
        <v>323</v>
      </c>
      <c r="Z4" s="63">
        <v>11</v>
      </c>
      <c r="AA4" s="63">
        <v>11</v>
      </c>
      <c r="AB4" s="63">
        <v>11</v>
      </c>
      <c r="AC4" s="63">
        <v>11</v>
      </c>
      <c r="AD4" s="62"/>
      <c r="AE4" s="62"/>
      <c r="AF4" s="62"/>
      <c r="AG4" s="80" t="s">
        <v>330</v>
      </c>
      <c r="AH4" s="80" t="s">
        <v>327</v>
      </c>
      <c r="AI4" s="80" t="s">
        <v>330</v>
      </c>
      <c r="AJ4" s="80" t="s">
        <v>387</v>
      </c>
      <c r="AK4" s="80" t="s">
        <v>711</v>
      </c>
      <c r="AL4" s="80" t="s">
        <v>710</v>
      </c>
      <c r="AM4" s="80" t="s">
        <v>330</v>
      </c>
      <c r="AN4" s="63">
        <v>11</v>
      </c>
      <c r="AO4" s="80" t="s">
        <v>337</v>
      </c>
      <c r="AP4" s="80">
        <v>11</v>
      </c>
      <c r="AQ4" s="80" t="s">
        <v>337</v>
      </c>
      <c r="AR4" s="63">
        <v>11</v>
      </c>
      <c r="AS4" s="80" t="s">
        <v>337</v>
      </c>
      <c r="AT4" s="63">
        <v>11</v>
      </c>
      <c r="AU4" s="63">
        <v>11</v>
      </c>
      <c r="AV4" s="80" t="s">
        <v>663</v>
      </c>
      <c r="AW4" s="80" t="s">
        <v>663</v>
      </c>
      <c r="AX4" s="80">
        <v>24</v>
      </c>
      <c r="AY4" s="80">
        <v>24</v>
      </c>
      <c r="AZ4" s="80">
        <v>19</v>
      </c>
      <c r="BA4" s="80">
        <v>19</v>
      </c>
      <c r="BB4" s="80">
        <v>19</v>
      </c>
      <c r="BC4" s="80">
        <v>19</v>
      </c>
      <c r="BD4" s="80">
        <v>19</v>
      </c>
      <c r="BE4" s="80">
        <v>19</v>
      </c>
      <c r="BF4" s="80">
        <v>19</v>
      </c>
      <c r="BG4" s="80">
        <v>19</v>
      </c>
      <c r="BH4" s="80">
        <v>19</v>
      </c>
      <c r="BI4" s="80">
        <v>19</v>
      </c>
    </row>
    <row r="5" spans="1:61" s="53" customFormat="1" ht="60.75" customHeight="1" x14ac:dyDescent="0.2">
      <c r="A5" s="52"/>
      <c r="B5" s="406" t="s">
        <v>35</v>
      </c>
      <c r="C5" s="407"/>
      <c r="D5" s="411" t="s">
        <v>296</v>
      </c>
      <c r="E5" s="412"/>
      <c r="F5" s="412"/>
      <c r="G5" s="412"/>
      <c r="H5" s="412"/>
      <c r="I5" s="412"/>
      <c r="J5" s="412"/>
      <c r="K5" s="412"/>
      <c r="L5" s="412"/>
      <c r="M5" s="412"/>
      <c r="N5" s="412"/>
      <c r="O5" s="412"/>
      <c r="P5" s="412"/>
      <c r="Q5" s="412"/>
      <c r="R5" s="412"/>
      <c r="S5" s="412"/>
      <c r="T5" s="412"/>
      <c r="U5" s="412"/>
      <c r="V5" s="412"/>
      <c r="W5" s="412"/>
      <c r="X5" s="413"/>
      <c r="Y5" s="68" t="s">
        <v>301</v>
      </c>
      <c r="Z5" s="68"/>
      <c r="AA5" s="68" t="s">
        <v>127</v>
      </c>
      <c r="AB5" s="68"/>
      <c r="AC5" s="68" t="s">
        <v>131</v>
      </c>
      <c r="AD5" s="70" t="s">
        <v>501</v>
      </c>
      <c r="AE5" s="70"/>
      <c r="AF5" s="69"/>
      <c r="AG5" s="417" t="s">
        <v>129</v>
      </c>
      <c r="AH5" s="418"/>
      <c r="AI5" s="418"/>
      <c r="AJ5" s="418"/>
      <c r="AK5" s="418"/>
      <c r="AL5" s="418"/>
      <c r="AM5" s="419"/>
      <c r="AN5" s="417" t="s">
        <v>130</v>
      </c>
      <c r="AO5" s="418"/>
      <c r="AP5" s="418"/>
      <c r="AQ5" s="418"/>
      <c r="AR5" s="418"/>
      <c r="AS5" s="418"/>
      <c r="AT5" s="419"/>
      <c r="AU5" s="175" t="s">
        <v>23</v>
      </c>
      <c r="AV5" s="64" t="s">
        <v>460</v>
      </c>
      <c r="AW5" s="64" t="s">
        <v>480</v>
      </c>
      <c r="AX5" s="64" t="s">
        <v>460</v>
      </c>
      <c r="AY5" s="64" t="s">
        <v>480</v>
      </c>
      <c r="AZ5" s="64" t="s">
        <v>688</v>
      </c>
      <c r="BA5" s="64" t="s">
        <v>689</v>
      </c>
      <c r="BB5" s="416" t="s">
        <v>690</v>
      </c>
      <c r="BC5" s="416"/>
      <c r="BD5" s="416"/>
      <c r="BE5" s="416"/>
      <c r="BF5" s="416" t="s">
        <v>691</v>
      </c>
      <c r="BG5" s="416"/>
      <c r="BH5" s="416"/>
      <c r="BI5" s="416"/>
    </row>
    <row r="6" spans="1:61" s="89" customFormat="1" ht="12.75" hidden="1" customHeight="1" x14ac:dyDescent="0.2">
      <c r="A6" s="113">
        <f t="shared" ref="A6:BI6" si="0">COLUMN(A7)</f>
        <v>1</v>
      </c>
      <c r="B6" s="113"/>
      <c r="C6" s="113">
        <f t="shared" si="0"/>
        <v>3</v>
      </c>
      <c r="D6" s="113">
        <f t="shared" si="0"/>
        <v>4</v>
      </c>
      <c r="E6" s="113">
        <f t="shared" si="0"/>
        <v>5</v>
      </c>
      <c r="F6" s="113">
        <f t="shared" si="0"/>
        <v>6</v>
      </c>
      <c r="G6" s="113">
        <f t="shared" si="0"/>
        <v>7</v>
      </c>
      <c r="H6" s="113">
        <f t="shared" si="0"/>
        <v>8</v>
      </c>
      <c r="I6" s="113">
        <f t="shared" si="0"/>
        <v>9</v>
      </c>
      <c r="J6" s="113">
        <f t="shared" si="0"/>
        <v>10</v>
      </c>
      <c r="K6" s="113">
        <f t="shared" si="0"/>
        <v>11</v>
      </c>
      <c r="L6" s="113">
        <f t="shared" si="0"/>
        <v>12</v>
      </c>
      <c r="M6" s="113">
        <f t="shared" si="0"/>
        <v>13</v>
      </c>
      <c r="N6" s="113">
        <f t="shared" si="0"/>
        <v>14</v>
      </c>
      <c r="O6" s="113">
        <f t="shared" si="0"/>
        <v>15</v>
      </c>
      <c r="P6" s="113">
        <f t="shared" si="0"/>
        <v>16</v>
      </c>
      <c r="Q6" s="113">
        <f t="shared" si="0"/>
        <v>17</v>
      </c>
      <c r="R6" s="113">
        <f t="shared" si="0"/>
        <v>18</v>
      </c>
      <c r="S6" s="113">
        <f t="shared" si="0"/>
        <v>19</v>
      </c>
      <c r="T6" s="113">
        <f t="shared" si="0"/>
        <v>20</v>
      </c>
      <c r="U6" s="113">
        <f t="shared" si="0"/>
        <v>21</v>
      </c>
      <c r="V6" s="113">
        <f t="shared" si="0"/>
        <v>22</v>
      </c>
      <c r="W6" s="113">
        <f t="shared" si="0"/>
        <v>23</v>
      </c>
      <c r="X6" s="113">
        <f t="shared" si="0"/>
        <v>24</v>
      </c>
      <c r="Y6" s="113">
        <f t="shared" si="0"/>
        <v>25</v>
      </c>
      <c r="Z6" s="113">
        <f t="shared" si="0"/>
        <v>26</v>
      </c>
      <c r="AA6" s="113">
        <f t="shared" si="0"/>
        <v>27</v>
      </c>
      <c r="AB6" s="113">
        <f t="shared" si="0"/>
        <v>28</v>
      </c>
      <c r="AC6" s="113">
        <f t="shared" si="0"/>
        <v>29</v>
      </c>
      <c r="AD6" s="113">
        <f t="shared" si="0"/>
        <v>30</v>
      </c>
      <c r="AE6" s="113">
        <f t="shared" si="0"/>
        <v>31</v>
      </c>
      <c r="AF6" s="113">
        <f t="shared" si="0"/>
        <v>32</v>
      </c>
      <c r="AG6" s="113">
        <f t="shared" si="0"/>
        <v>33</v>
      </c>
      <c r="AH6" s="113">
        <f t="shared" si="0"/>
        <v>34</v>
      </c>
      <c r="AI6" s="113">
        <f t="shared" si="0"/>
        <v>35</v>
      </c>
      <c r="AJ6" s="113">
        <f t="shared" si="0"/>
        <v>36</v>
      </c>
      <c r="AK6" s="113">
        <f t="shared" si="0"/>
        <v>37</v>
      </c>
      <c r="AL6" s="113">
        <f t="shared" si="0"/>
        <v>38</v>
      </c>
      <c r="AM6" s="113">
        <f t="shared" si="0"/>
        <v>39</v>
      </c>
      <c r="AN6" s="113">
        <f t="shared" si="0"/>
        <v>40</v>
      </c>
      <c r="AO6" s="113">
        <f t="shared" si="0"/>
        <v>41</v>
      </c>
      <c r="AP6" s="113">
        <f t="shared" si="0"/>
        <v>42</v>
      </c>
      <c r="AQ6" s="113">
        <f t="shared" si="0"/>
        <v>43</v>
      </c>
      <c r="AR6" s="113">
        <f t="shared" si="0"/>
        <v>44</v>
      </c>
      <c r="AS6" s="113">
        <f t="shared" si="0"/>
        <v>45</v>
      </c>
      <c r="AT6" s="113">
        <f t="shared" si="0"/>
        <v>46</v>
      </c>
      <c r="AU6" s="113">
        <f t="shared" si="0"/>
        <v>47</v>
      </c>
      <c r="AV6" s="113">
        <f t="shared" si="0"/>
        <v>48</v>
      </c>
      <c r="AW6" s="113">
        <f t="shared" si="0"/>
        <v>49</v>
      </c>
      <c r="AX6" s="113">
        <f t="shared" si="0"/>
        <v>50</v>
      </c>
      <c r="AY6" s="113">
        <f t="shared" si="0"/>
        <v>51</v>
      </c>
      <c r="AZ6" s="113">
        <f t="shared" si="0"/>
        <v>52</v>
      </c>
      <c r="BA6" s="113">
        <f t="shared" si="0"/>
        <v>53</v>
      </c>
      <c r="BB6" s="113">
        <f t="shared" si="0"/>
        <v>54</v>
      </c>
      <c r="BC6" s="113">
        <f t="shared" si="0"/>
        <v>55</v>
      </c>
      <c r="BD6" s="113">
        <f t="shared" si="0"/>
        <v>56</v>
      </c>
      <c r="BE6" s="113">
        <f t="shared" si="0"/>
        <v>57</v>
      </c>
      <c r="BF6" s="113">
        <f t="shared" si="0"/>
        <v>58</v>
      </c>
      <c r="BG6" s="113">
        <f t="shared" si="0"/>
        <v>59</v>
      </c>
      <c r="BH6" s="113">
        <f t="shared" si="0"/>
        <v>60</v>
      </c>
      <c r="BI6" s="113">
        <f t="shared" si="0"/>
        <v>61</v>
      </c>
    </row>
    <row r="7" spans="1:61" s="89" customFormat="1" ht="63.75" x14ac:dyDescent="0.2">
      <c r="A7" s="48" t="s">
        <v>14</v>
      </c>
      <c r="B7" s="48" t="s">
        <v>471</v>
      </c>
      <c r="C7" s="48" t="s">
        <v>0</v>
      </c>
      <c r="D7" s="50" t="s">
        <v>36</v>
      </c>
      <c r="E7" s="50" t="s">
        <v>39</v>
      </c>
      <c r="F7" s="50" t="s">
        <v>360</v>
      </c>
      <c r="G7" s="50" t="s">
        <v>361</v>
      </c>
      <c r="H7" s="50" t="s">
        <v>487</v>
      </c>
      <c r="I7" s="50" t="s">
        <v>294</v>
      </c>
      <c r="J7" s="50" t="s">
        <v>242</v>
      </c>
      <c r="K7" s="50" t="s">
        <v>239</v>
      </c>
      <c r="L7" s="50" t="s">
        <v>243</v>
      </c>
      <c r="M7" s="50" t="s">
        <v>247</v>
      </c>
      <c r="N7" s="50" t="s">
        <v>309</v>
      </c>
      <c r="O7" s="50" t="s">
        <v>293</v>
      </c>
      <c r="P7" s="50" t="s">
        <v>246</v>
      </c>
      <c r="Q7" s="50" t="s">
        <v>278</v>
      </c>
      <c r="R7" s="50" t="s">
        <v>33</v>
      </c>
      <c r="S7" s="50" t="s">
        <v>295</v>
      </c>
      <c r="T7" s="50" t="s">
        <v>287</v>
      </c>
      <c r="U7" s="50" t="s">
        <v>244</v>
      </c>
      <c r="V7" s="50" t="s">
        <v>245</v>
      </c>
      <c r="W7" s="50" t="s">
        <v>180</v>
      </c>
      <c r="X7" s="50" t="s">
        <v>40</v>
      </c>
      <c r="Y7" s="67" t="s">
        <v>488</v>
      </c>
      <c r="Z7" s="67" t="s">
        <v>381</v>
      </c>
      <c r="AA7" s="67" t="s">
        <v>382</v>
      </c>
      <c r="AB7" s="67" t="s">
        <v>484</v>
      </c>
      <c r="AC7" s="67" t="s">
        <v>128</v>
      </c>
      <c r="AD7" s="65" t="s">
        <v>500</v>
      </c>
      <c r="AE7" s="66" t="s">
        <v>25</v>
      </c>
      <c r="AF7" s="66" t="s">
        <v>42</v>
      </c>
      <c r="AG7" s="67" t="s">
        <v>332</v>
      </c>
      <c r="AH7" s="67" t="s">
        <v>331</v>
      </c>
      <c r="AI7" s="67" t="s">
        <v>333</v>
      </c>
      <c r="AJ7" s="67" t="s">
        <v>329</v>
      </c>
      <c r="AK7" s="67" t="s">
        <v>414</v>
      </c>
      <c r="AL7" s="67" t="s">
        <v>334</v>
      </c>
      <c r="AM7" s="67" t="s">
        <v>340</v>
      </c>
      <c r="AN7" s="67" t="s">
        <v>332</v>
      </c>
      <c r="AO7" s="67" t="s">
        <v>331</v>
      </c>
      <c r="AP7" s="67" t="s">
        <v>333</v>
      </c>
      <c r="AQ7" s="67" t="s">
        <v>329</v>
      </c>
      <c r="AR7" s="67" t="s">
        <v>415</v>
      </c>
      <c r="AS7" s="67" t="s">
        <v>334</v>
      </c>
      <c r="AT7" s="67" t="s">
        <v>340</v>
      </c>
      <c r="AU7" s="176" t="s">
        <v>2</v>
      </c>
      <c r="AV7" s="67" t="s">
        <v>682</v>
      </c>
      <c r="AW7" s="67" t="s">
        <v>683</v>
      </c>
      <c r="AX7" s="67" t="s">
        <v>684</v>
      </c>
      <c r="AY7" s="67" t="s">
        <v>685</v>
      </c>
      <c r="AZ7" s="67" t="s">
        <v>686</v>
      </c>
      <c r="BA7" s="67" t="s">
        <v>687</v>
      </c>
      <c r="BB7" s="67" t="s">
        <v>456</v>
      </c>
      <c r="BC7" s="67" t="s">
        <v>457</v>
      </c>
      <c r="BD7" s="67" t="s">
        <v>458</v>
      </c>
      <c r="BE7" s="67" t="s">
        <v>459</v>
      </c>
      <c r="BF7" s="67" t="s">
        <v>456</v>
      </c>
      <c r="BG7" s="67" t="s">
        <v>457</v>
      </c>
      <c r="BH7" s="67" t="s">
        <v>458</v>
      </c>
      <c r="BI7" s="67" t="s">
        <v>459</v>
      </c>
    </row>
    <row r="8" spans="1:61" x14ac:dyDescent="0.2">
      <c r="A8" s="5">
        <v>1</v>
      </c>
      <c r="B8" s="5">
        <v>1</v>
      </c>
      <c r="C8" s="5" t="s">
        <v>145</v>
      </c>
      <c r="D8" s="9">
        <v>14</v>
      </c>
      <c r="E8" s="9">
        <v>22</v>
      </c>
      <c r="F8" s="9" t="s">
        <v>178</v>
      </c>
      <c r="G8" s="9" t="s">
        <v>181</v>
      </c>
      <c r="H8" s="90">
        <v>0.4</v>
      </c>
      <c r="I8" s="9" t="s">
        <v>178</v>
      </c>
      <c r="J8" s="9" t="s">
        <v>181</v>
      </c>
      <c r="K8" s="9" t="s">
        <v>181</v>
      </c>
      <c r="L8" s="9" t="s">
        <v>178</v>
      </c>
      <c r="M8" s="95" t="s">
        <v>181</v>
      </c>
      <c r="N8" s="9" t="s">
        <v>181</v>
      </c>
      <c r="O8" s="9" t="s">
        <v>181</v>
      </c>
      <c r="P8" s="9" t="s">
        <v>181</v>
      </c>
      <c r="Q8" s="95" t="s">
        <v>178</v>
      </c>
      <c r="R8" s="9" t="s">
        <v>181</v>
      </c>
      <c r="S8" s="9" t="s">
        <v>4</v>
      </c>
      <c r="T8" s="9" t="s">
        <v>181</v>
      </c>
      <c r="U8" s="9" t="s">
        <v>181</v>
      </c>
      <c r="V8" s="95" t="s">
        <v>181</v>
      </c>
      <c r="W8" s="9" t="s">
        <v>178</v>
      </c>
      <c r="X8" s="9" t="s">
        <v>296</v>
      </c>
      <c r="Y8" s="96">
        <v>26.51</v>
      </c>
      <c r="Z8" s="72" t="s">
        <v>4</v>
      </c>
      <c r="AA8" s="73">
        <v>7.5</v>
      </c>
      <c r="AB8" s="72" t="s">
        <v>4</v>
      </c>
      <c r="AC8" s="72" t="s">
        <v>4</v>
      </c>
      <c r="AD8" s="9" t="s">
        <v>4</v>
      </c>
      <c r="AE8" s="9" t="s">
        <v>4</v>
      </c>
      <c r="AF8" s="9" t="s">
        <v>4</v>
      </c>
      <c r="AG8" s="95">
        <v>425.1</v>
      </c>
      <c r="AH8" s="95" t="s">
        <v>386</v>
      </c>
      <c r="AI8" s="95">
        <v>539.79999999999995</v>
      </c>
      <c r="AJ8" s="95" t="s">
        <v>328</v>
      </c>
      <c r="AK8" s="95">
        <v>114.7</v>
      </c>
      <c r="AL8" s="9" t="s">
        <v>335</v>
      </c>
      <c r="AM8" s="9" t="s">
        <v>342</v>
      </c>
      <c r="AN8" s="9" t="s">
        <v>4</v>
      </c>
      <c r="AO8" s="9" t="s">
        <v>4</v>
      </c>
      <c r="AP8" s="9" t="s">
        <v>4</v>
      </c>
      <c r="AQ8" s="9" t="s">
        <v>4</v>
      </c>
      <c r="AR8" s="9" t="s">
        <v>4</v>
      </c>
      <c r="AS8" s="9" t="s">
        <v>4</v>
      </c>
      <c r="AT8" s="9" t="s">
        <v>4</v>
      </c>
      <c r="AU8" s="9" t="s">
        <v>4</v>
      </c>
      <c r="AV8" s="95" t="s">
        <v>4</v>
      </c>
      <c r="AW8" s="95" t="s">
        <v>4</v>
      </c>
      <c r="AX8" s="95" t="s">
        <v>4</v>
      </c>
      <c r="AY8" s="95" t="s">
        <v>4</v>
      </c>
      <c r="AZ8" s="9" t="s">
        <v>4</v>
      </c>
      <c r="BA8" s="9" t="s">
        <v>4</v>
      </c>
      <c r="BB8" s="9" t="s">
        <v>4</v>
      </c>
      <c r="BC8" t="s">
        <v>4</v>
      </c>
      <c r="BD8" t="s">
        <v>4</v>
      </c>
      <c r="BE8" s="9" t="s">
        <v>4</v>
      </c>
      <c r="BF8" t="s">
        <v>4</v>
      </c>
      <c r="BG8" t="s">
        <v>4</v>
      </c>
      <c r="BH8" t="s">
        <v>4</v>
      </c>
      <c r="BI8" t="s">
        <v>4</v>
      </c>
    </row>
    <row r="9" spans="1:61" x14ac:dyDescent="0.2">
      <c r="A9" s="5">
        <v>2</v>
      </c>
      <c r="B9" s="5">
        <v>1</v>
      </c>
      <c r="C9" s="5" t="s">
        <v>146</v>
      </c>
      <c r="D9" s="9">
        <v>6</v>
      </c>
      <c r="E9" s="9">
        <v>3</v>
      </c>
      <c r="F9" s="9" t="s">
        <v>178</v>
      </c>
      <c r="G9" s="9" t="s">
        <v>178</v>
      </c>
      <c r="H9" s="90">
        <v>0.4</v>
      </c>
      <c r="I9" s="9" t="s">
        <v>178</v>
      </c>
      <c r="J9" s="95" t="s">
        <v>178</v>
      </c>
      <c r="K9" s="9" t="s">
        <v>181</v>
      </c>
      <c r="L9" s="9" t="s">
        <v>178</v>
      </c>
      <c r="M9" s="95" t="s">
        <v>181</v>
      </c>
      <c r="N9" s="9" t="s">
        <v>181</v>
      </c>
      <c r="O9" s="9" t="s">
        <v>181</v>
      </c>
      <c r="P9" s="9" t="s">
        <v>181</v>
      </c>
      <c r="Q9" s="95" t="s">
        <v>178</v>
      </c>
      <c r="R9" s="9" t="s">
        <v>181</v>
      </c>
      <c r="S9" s="9" t="s">
        <v>4</v>
      </c>
      <c r="T9" s="9" t="s">
        <v>181</v>
      </c>
      <c r="U9" s="9" t="s">
        <v>181</v>
      </c>
      <c r="V9" s="95" t="s">
        <v>181</v>
      </c>
      <c r="W9" s="9" t="s">
        <v>181</v>
      </c>
      <c r="X9" s="9" t="s">
        <v>296</v>
      </c>
      <c r="Y9" s="96">
        <v>49.9</v>
      </c>
      <c r="Z9" s="72" t="s">
        <v>4</v>
      </c>
      <c r="AA9" s="73">
        <v>7.5</v>
      </c>
      <c r="AB9" s="72" t="s">
        <v>4</v>
      </c>
      <c r="AC9" s="72" t="s">
        <v>4</v>
      </c>
      <c r="AD9" s="9" t="s">
        <v>4</v>
      </c>
      <c r="AE9" s="9" t="s">
        <v>4</v>
      </c>
      <c r="AF9" s="9" t="s">
        <v>4</v>
      </c>
      <c r="AG9" s="9" t="s">
        <v>4</v>
      </c>
      <c r="AH9" s="9" t="s">
        <v>4</v>
      </c>
      <c r="AI9" s="9" t="s">
        <v>4</v>
      </c>
      <c r="AJ9" s="9" t="s">
        <v>4</v>
      </c>
      <c r="AK9" s="9" t="s">
        <v>4</v>
      </c>
      <c r="AL9" s="9" t="s">
        <v>4</v>
      </c>
      <c r="AM9" s="9" t="s">
        <v>4</v>
      </c>
      <c r="AN9" s="9" t="s">
        <v>4</v>
      </c>
      <c r="AO9" s="9" t="s">
        <v>4</v>
      </c>
      <c r="AP9" s="9" t="s">
        <v>4</v>
      </c>
      <c r="AQ9" s="9" t="s">
        <v>4</v>
      </c>
      <c r="AR9" s="9" t="s">
        <v>4</v>
      </c>
      <c r="AS9" s="9" t="s">
        <v>4</v>
      </c>
      <c r="AT9" s="9" t="s">
        <v>4</v>
      </c>
      <c r="AU9" s="9" t="s">
        <v>4</v>
      </c>
      <c r="AV9" s="95" t="s">
        <v>4</v>
      </c>
      <c r="AW9" s="95" t="s">
        <v>4</v>
      </c>
      <c r="AX9" s="95" t="s">
        <v>4</v>
      </c>
      <c r="AY9" s="95" t="s">
        <v>4</v>
      </c>
      <c r="AZ9" s="9" t="s">
        <v>4</v>
      </c>
      <c r="BA9" s="9" t="s">
        <v>4</v>
      </c>
      <c r="BB9" s="9" t="s">
        <v>4</v>
      </c>
      <c r="BC9" t="s">
        <v>4</v>
      </c>
      <c r="BD9" t="s">
        <v>4</v>
      </c>
      <c r="BE9" s="9" t="s">
        <v>4</v>
      </c>
      <c r="BF9" t="s">
        <v>4</v>
      </c>
      <c r="BG9" t="s">
        <v>4</v>
      </c>
      <c r="BH9" t="s">
        <v>4</v>
      </c>
      <c r="BI9" t="s">
        <v>4</v>
      </c>
    </row>
    <row r="10" spans="1:61" x14ac:dyDescent="0.2">
      <c r="A10" s="5">
        <v>3</v>
      </c>
      <c r="B10" s="5">
        <v>1</v>
      </c>
      <c r="C10" s="5" t="s">
        <v>147</v>
      </c>
      <c r="D10" s="9">
        <v>18</v>
      </c>
      <c r="E10" s="9">
        <v>54</v>
      </c>
      <c r="F10" s="9" t="s">
        <v>178</v>
      </c>
      <c r="G10" s="9" t="s">
        <v>178</v>
      </c>
      <c r="H10" s="90">
        <v>0.8</v>
      </c>
      <c r="I10" s="9" t="s">
        <v>178</v>
      </c>
      <c r="J10" s="9" t="s">
        <v>181</v>
      </c>
      <c r="K10" s="95" t="s">
        <v>178</v>
      </c>
      <c r="L10" s="9" t="s">
        <v>178</v>
      </c>
      <c r="M10" s="95" t="s">
        <v>181</v>
      </c>
      <c r="N10" s="9" t="s">
        <v>181</v>
      </c>
      <c r="O10" s="9" t="s">
        <v>178</v>
      </c>
      <c r="P10" s="9" t="s">
        <v>181</v>
      </c>
      <c r="Q10" s="95" t="s">
        <v>178</v>
      </c>
      <c r="R10" s="9" t="s">
        <v>181</v>
      </c>
      <c r="S10" s="9" t="s">
        <v>4</v>
      </c>
      <c r="T10" s="9" t="s">
        <v>178</v>
      </c>
      <c r="U10" s="9" t="s">
        <v>178</v>
      </c>
      <c r="V10" s="95" t="s">
        <v>181</v>
      </c>
      <c r="W10" s="95" t="s">
        <v>178</v>
      </c>
      <c r="X10" s="9" t="s">
        <v>296</v>
      </c>
      <c r="Y10" s="96">
        <v>42.77</v>
      </c>
      <c r="Z10" s="72">
        <v>32.5</v>
      </c>
      <c r="AA10" s="73">
        <v>7.5</v>
      </c>
      <c r="AB10" s="73">
        <f>Z10+AA10</f>
        <v>40</v>
      </c>
      <c r="AC10" s="98">
        <f>Z10-17.06</f>
        <v>15.440000000000001</v>
      </c>
      <c r="AD10" s="9" t="s">
        <v>4</v>
      </c>
      <c r="AE10" s="9" t="s">
        <v>4</v>
      </c>
      <c r="AF10" s="9" t="s">
        <v>4</v>
      </c>
      <c r="AG10" s="95">
        <v>37.1</v>
      </c>
      <c r="AH10" s="9" t="s">
        <v>4</v>
      </c>
      <c r="AI10" s="9">
        <v>87.1</v>
      </c>
      <c r="AJ10" s="9" t="s">
        <v>4</v>
      </c>
      <c r="AK10" s="95">
        <v>50.1</v>
      </c>
      <c r="AL10" s="9" t="s">
        <v>4</v>
      </c>
      <c r="AM10" s="6" t="s">
        <v>341</v>
      </c>
      <c r="AN10" s="95">
        <v>112.8</v>
      </c>
      <c r="AO10" s="95" t="s">
        <v>336</v>
      </c>
      <c r="AP10" s="9">
        <v>138.80000000000001</v>
      </c>
      <c r="AQ10" s="9" t="s">
        <v>338</v>
      </c>
      <c r="AR10" s="9">
        <v>26</v>
      </c>
      <c r="AS10" s="9" t="s">
        <v>339</v>
      </c>
      <c r="AT10" s="6" t="s">
        <v>388</v>
      </c>
      <c r="AU10" s="95">
        <v>5</v>
      </c>
      <c r="AV10" s="95">
        <v>24.56</v>
      </c>
      <c r="AW10" s="9">
        <v>24.56</v>
      </c>
      <c r="AX10" s="9">
        <v>26.2</v>
      </c>
      <c r="AY10" s="9">
        <v>26.68</v>
      </c>
      <c r="AZ10" s="184">
        <v>26.339999973659999</v>
      </c>
      <c r="BA10" s="184">
        <v>21.689999978309999</v>
      </c>
      <c r="BB10" s="185">
        <v>53693061.285698898</v>
      </c>
      <c r="BC10" s="185">
        <v>15891815.0886267</v>
      </c>
      <c r="BD10" s="185">
        <v>50994998.185198002</v>
      </c>
      <c r="BE10" s="185">
        <v>120579874.559523</v>
      </c>
      <c r="BF10" s="185">
        <v>44214217.892437696</v>
      </c>
      <c r="BG10" s="185">
        <v>13086312.424916901</v>
      </c>
      <c r="BH10" s="185">
        <v>41992464.337013803</v>
      </c>
      <c r="BI10" s="185">
        <v>99292994.654368505</v>
      </c>
    </row>
    <row r="11" spans="1:61" x14ac:dyDescent="0.2">
      <c r="A11" s="71">
        <v>4</v>
      </c>
      <c r="B11" s="71">
        <v>1</v>
      </c>
      <c r="C11" s="71" t="s">
        <v>148</v>
      </c>
      <c r="D11" s="9">
        <v>2</v>
      </c>
      <c r="E11" s="9">
        <v>2</v>
      </c>
      <c r="F11" s="9" t="s">
        <v>178</v>
      </c>
      <c r="G11" s="95" t="s">
        <v>181</v>
      </c>
      <c r="H11" s="91">
        <v>0.2</v>
      </c>
      <c r="I11" s="9" t="s">
        <v>178</v>
      </c>
      <c r="J11" s="9" t="s">
        <v>181</v>
      </c>
      <c r="K11" s="9" t="s">
        <v>181</v>
      </c>
      <c r="L11" s="9" t="s">
        <v>181</v>
      </c>
      <c r="M11" s="95" t="s">
        <v>181</v>
      </c>
      <c r="N11" s="9" t="s">
        <v>181</v>
      </c>
      <c r="O11" s="9" t="s">
        <v>181</v>
      </c>
      <c r="P11" s="9" t="s">
        <v>181</v>
      </c>
      <c r="Q11" s="95" t="s">
        <v>178</v>
      </c>
      <c r="R11" s="9" t="s">
        <v>181</v>
      </c>
      <c r="S11" s="9" t="s">
        <v>4</v>
      </c>
      <c r="T11" s="9" t="s">
        <v>181</v>
      </c>
      <c r="U11" s="9" t="s">
        <v>181</v>
      </c>
      <c r="V11" s="95" t="s">
        <v>181</v>
      </c>
      <c r="W11" s="9" t="s">
        <v>181</v>
      </c>
      <c r="X11" s="9" t="s">
        <v>296</v>
      </c>
      <c r="Y11" s="96">
        <v>29.76</v>
      </c>
      <c r="Z11" s="72" t="s">
        <v>4</v>
      </c>
      <c r="AA11" s="73">
        <v>7.5</v>
      </c>
      <c r="AB11" s="72" t="s">
        <v>4</v>
      </c>
      <c r="AC11" s="72" t="s">
        <v>4</v>
      </c>
      <c r="AD11" s="9" t="s">
        <v>4</v>
      </c>
      <c r="AE11" s="9" t="s">
        <v>4</v>
      </c>
      <c r="AF11" s="9" t="s">
        <v>4</v>
      </c>
      <c r="AG11" s="9" t="s">
        <v>4</v>
      </c>
      <c r="AH11" s="9" t="s">
        <v>4</v>
      </c>
      <c r="AI11" s="9" t="s">
        <v>4</v>
      </c>
      <c r="AJ11" s="9" t="s">
        <v>4</v>
      </c>
      <c r="AK11" s="9" t="s">
        <v>4</v>
      </c>
      <c r="AL11" s="9" t="s">
        <v>4</v>
      </c>
      <c r="AM11" s="9" t="s">
        <v>4</v>
      </c>
      <c r="AN11" s="9" t="s">
        <v>4</v>
      </c>
      <c r="AO11" s="9" t="s">
        <v>4</v>
      </c>
      <c r="AP11" s="9" t="s">
        <v>4</v>
      </c>
      <c r="AQ11" s="9" t="s">
        <v>4</v>
      </c>
      <c r="AR11" s="9" t="s">
        <v>4</v>
      </c>
      <c r="AS11" s="9" t="s">
        <v>4</v>
      </c>
      <c r="AT11" s="9" t="s">
        <v>4</v>
      </c>
      <c r="AU11" s="9" t="s">
        <v>4</v>
      </c>
      <c r="AV11" s="11" t="s">
        <v>4</v>
      </c>
      <c r="AW11" s="95" t="s">
        <v>4</v>
      </c>
      <c r="AX11" s="95" t="s">
        <v>4</v>
      </c>
      <c r="AY11" s="95" t="s">
        <v>4</v>
      </c>
      <c r="AZ11" s="11" t="s">
        <v>4</v>
      </c>
      <c r="BA11" s="11" t="s">
        <v>4</v>
      </c>
      <c r="BB11" s="11" t="s">
        <v>4</v>
      </c>
      <c r="BC11" s="11" t="s">
        <v>4</v>
      </c>
      <c r="BD11" s="11" t="s">
        <v>4</v>
      </c>
      <c r="BE11" s="11" t="s">
        <v>4</v>
      </c>
      <c r="BF11" s="11" t="s">
        <v>4</v>
      </c>
      <c r="BG11" s="11" t="s">
        <v>4</v>
      </c>
      <c r="BH11" s="11" t="s">
        <v>4</v>
      </c>
      <c r="BI11" s="11" t="s">
        <v>4</v>
      </c>
    </row>
    <row r="12" spans="1:61" x14ac:dyDescent="0.2">
      <c r="A12" s="71">
        <v>5</v>
      </c>
      <c r="B12" s="71">
        <v>2</v>
      </c>
      <c r="C12" s="71" t="s">
        <v>149</v>
      </c>
      <c r="D12" s="9">
        <v>3</v>
      </c>
      <c r="E12" s="9">
        <v>4</v>
      </c>
      <c r="F12" s="9" t="s">
        <v>178</v>
      </c>
      <c r="G12" s="9" t="s">
        <v>181</v>
      </c>
      <c r="H12" s="91">
        <v>0.1</v>
      </c>
      <c r="I12" s="9" t="s">
        <v>178</v>
      </c>
      <c r="J12" s="9" t="s">
        <v>181</v>
      </c>
      <c r="K12" s="9" t="s">
        <v>181</v>
      </c>
      <c r="L12" s="9" t="s">
        <v>181</v>
      </c>
      <c r="M12" s="95" t="s">
        <v>181</v>
      </c>
      <c r="N12" s="9" t="s">
        <v>181</v>
      </c>
      <c r="O12" s="9" t="s">
        <v>181</v>
      </c>
      <c r="P12" s="9" t="s">
        <v>181</v>
      </c>
      <c r="Q12" s="9" t="s">
        <v>181</v>
      </c>
      <c r="R12" s="9" t="s">
        <v>181</v>
      </c>
      <c r="S12" s="9" t="s">
        <v>4</v>
      </c>
      <c r="T12" s="9" t="s">
        <v>181</v>
      </c>
      <c r="U12" s="9" t="s">
        <v>181</v>
      </c>
      <c r="V12" s="95" t="s">
        <v>181</v>
      </c>
      <c r="W12" s="9" t="s">
        <v>181</v>
      </c>
      <c r="X12" s="9" t="s">
        <v>296</v>
      </c>
      <c r="Y12" s="97">
        <v>67.66</v>
      </c>
      <c r="Z12" s="72">
        <v>32.5</v>
      </c>
      <c r="AA12" s="73">
        <v>7.5</v>
      </c>
      <c r="AB12" s="73">
        <f>Z12+AA12</f>
        <v>40</v>
      </c>
      <c r="AC12" s="98">
        <f>Z12-17.06</f>
        <v>15.440000000000001</v>
      </c>
      <c r="AD12" s="9" t="s">
        <v>4</v>
      </c>
      <c r="AE12" s="9" t="s">
        <v>4</v>
      </c>
      <c r="AF12" s="9" t="s">
        <v>4</v>
      </c>
      <c r="AG12" s="95">
        <v>445</v>
      </c>
      <c r="AH12" s="9" t="s">
        <v>4</v>
      </c>
      <c r="AI12" s="95">
        <v>539.79999999999995</v>
      </c>
      <c r="AJ12" s="9" t="s">
        <v>4</v>
      </c>
      <c r="AK12" s="95">
        <v>86</v>
      </c>
      <c r="AL12" s="9" t="s">
        <v>4</v>
      </c>
      <c r="AM12" s="6" t="s">
        <v>385</v>
      </c>
      <c r="AN12" s="95">
        <v>60.8</v>
      </c>
      <c r="AO12" s="9" t="s">
        <v>4</v>
      </c>
      <c r="AP12" s="9">
        <v>138.80000000000001</v>
      </c>
      <c r="AQ12" s="9">
        <v>138.80000000000001</v>
      </c>
      <c r="AR12" s="9">
        <v>78</v>
      </c>
      <c r="AS12" s="9" t="s">
        <v>4</v>
      </c>
      <c r="AT12" s="6" t="s">
        <v>388</v>
      </c>
      <c r="AU12" s="95">
        <v>5</v>
      </c>
      <c r="AV12" s="95" t="s">
        <v>5</v>
      </c>
      <c r="AW12" s="95" t="s">
        <v>5</v>
      </c>
      <c r="AX12" s="95" t="s">
        <v>4</v>
      </c>
      <c r="AY12" s="95" t="s">
        <v>4</v>
      </c>
      <c r="AZ12" s="11" t="s">
        <v>4</v>
      </c>
      <c r="BA12" s="11" t="s">
        <v>4</v>
      </c>
      <c r="BB12" s="11" t="s">
        <v>4</v>
      </c>
      <c r="BC12" s="11" t="s">
        <v>4</v>
      </c>
      <c r="BD12" s="11" t="s">
        <v>4</v>
      </c>
      <c r="BE12" s="11" t="s">
        <v>4</v>
      </c>
      <c r="BF12" s="95" t="s">
        <v>4</v>
      </c>
      <c r="BG12" s="95" t="s">
        <v>4</v>
      </c>
      <c r="BH12" s="95" t="s">
        <v>4</v>
      </c>
      <c r="BI12" s="95" t="s">
        <v>4</v>
      </c>
    </row>
    <row r="13" spans="1:61" x14ac:dyDescent="0.2">
      <c r="A13" s="71">
        <v>6</v>
      </c>
      <c r="B13" s="71">
        <v>2</v>
      </c>
      <c r="C13" s="71" t="s">
        <v>150</v>
      </c>
      <c r="D13" s="9">
        <v>2</v>
      </c>
      <c r="E13" s="9">
        <v>2</v>
      </c>
      <c r="F13" s="9" t="s">
        <v>178</v>
      </c>
      <c r="G13" s="9" t="s">
        <v>181</v>
      </c>
      <c r="H13" s="91">
        <v>0.1</v>
      </c>
      <c r="I13" s="9" t="s">
        <v>178</v>
      </c>
      <c r="J13" s="9" t="s">
        <v>181</v>
      </c>
      <c r="K13" s="9" t="s">
        <v>181</v>
      </c>
      <c r="L13" s="9" t="s">
        <v>181</v>
      </c>
      <c r="M13" s="95" t="s">
        <v>181</v>
      </c>
      <c r="N13" s="9" t="s">
        <v>181</v>
      </c>
      <c r="O13" s="9" t="s">
        <v>181</v>
      </c>
      <c r="P13" s="9" t="s">
        <v>181</v>
      </c>
      <c r="Q13" s="9" t="s">
        <v>181</v>
      </c>
      <c r="R13" s="9" t="s">
        <v>181</v>
      </c>
      <c r="S13" s="9" t="s">
        <v>4</v>
      </c>
      <c r="T13" s="9" t="s">
        <v>181</v>
      </c>
      <c r="U13" s="9" t="s">
        <v>181</v>
      </c>
      <c r="V13" s="95" t="s">
        <v>181</v>
      </c>
      <c r="W13" s="9" t="s">
        <v>181</v>
      </c>
      <c r="X13" s="9" t="s">
        <v>296</v>
      </c>
      <c r="Y13" s="97">
        <v>66.97</v>
      </c>
      <c r="Z13" s="98">
        <v>99</v>
      </c>
      <c r="AA13" s="73">
        <v>7.5</v>
      </c>
      <c r="AB13" s="73">
        <f>Z13+AA13</f>
        <v>106.5</v>
      </c>
      <c r="AC13" s="98">
        <f>Z13-17.06</f>
        <v>81.94</v>
      </c>
      <c r="AD13" s="9" t="s">
        <v>4</v>
      </c>
      <c r="AE13" s="9" t="s">
        <v>4</v>
      </c>
      <c r="AF13" s="9" t="s">
        <v>4</v>
      </c>
      <c r="AG13" s="9" t="s">
        <v>4</v>
      </c>
      <c r="AH13" s="9" t="s">
        <v>4</v>
      </c>
      <c r="AI13" s="9" t="s">
        <v>4</v>
      </c>
      <c r="AJ13" s="9" t="s">
        <v>4</v>
      </c>
      <c r="AK13" s="9">
        <v>163.9</v>
      </c>
      <c r="AL13" s="9" t="s">
        <v>664</v>
      </c>
      <c r="AM13" s="9" t="s">
        <v>4</v>
      </c>
      <c r="AN13" s="9" t="s">
        <v>4</v>
      </c>
      <c r="AO13" s="9" t="s">
        <v>4</v>
      </c>
      <c r="AP13" s="9" t="s">
        <v>4</v>
      </c>
      <c r="AQ13" s="9" t="s">
        <v>4</v>
      </c>
      <c r="AR13" s="9" t="s">
        <v>4</v>
      </c>
      <c r="AS13" s="9" t="s">
        <v>4</v>
      </c>
      <c r="AT13" s="9" t="s">
        <v>4</v>
      </c>
      <c r="AU13" s="95">
        <v>5</v>
      </c>
      <c r="AV13" s="95" t="s">
        <v>5</v>
      </c>
      <c r="AW13" s="95">
        <v>246</v>
      </c>
      <c r="AX13" s="95" t="s">
        <v>4</v>
      </c>
      <c r="AY13" s="95" t="s">
        <v>4</v>
      </c>
      <c r="AZ13" s="95" t="s">
        <v>4</v>
      </c>
      <c r="BA13" s="11" t="s">
        <v>4</v>
      </c>
      <c r="BB13" s="11" t="s">
        <v>4</v>
      </c>
      <c r="BC13" s="11" t="s">
        <v>4</v>
      </c>
      <c r="BD13" s="11" t="s">
        <v>4</v>
      </c>
      <c r="BE13" s="11" t="s">
        <v>4</v>
      </c>
      <c r="BF13" s="11" t="s">
        <v>4</v>
      </c>
      <c r="BG13" s="11" t="s">
        <v>4</v>
      </c>
      <c r="BH13" s="11" t="s">
        <v>4</v>
      </c>
      <c r="BI13" s="11" t="s">
        <v>4</v>
      </c>
    </row>
    <row r="14" spans="1:61" x14ac:dyDescent="0.2">
      <c r="U14" s="9"/>
      <c r="V14" s="9"/>
      <c r="W14" s="9"/>
      <c r="Z14" s="6"/>
      <c r="AA14" s="6"/>
      <c r="AB14" s="6"/>
      <c r="AC14" s="6"/>
      <c r="AD14" s="6"/>
      <c r="AG14" s="9"/>
      <c r="AK14" s="9"/>
      <c r="AM14" s="6"/>
      <c r="AT14" s="6"/>
      <c r="AU14" s="6"/>
      <c r="AV14" s="6"/>
      <c r="AW14" s="6"/>
      <c r="AX14" s="6"/>
      <c r="AY14" s="6"/>
      <c r="AZ14" s="6"/>
      <c r="BA14" s="6"/>
      <c r="BB14" s="6"/>
    </row>
    <row r="15" spans="1:61" x14ac:dyDescent="0.2">
      <c r="U15" s="9"/>
      <c r="V15" s="9"/>
      <c r="W15" s="9"/>
      <c r="Z15" s="6"/>
      <c r="AA15" s="6"/>
      <c r="AB15" s="6"/>
      <c r="AC15" s="6"/>
      <c r="AD15" s="6"/>
      <c r="AG15" s="9"/>
      <c r="AK15" s="9"/>
      <c r="AM15" s="6"/>
      <c r="AT15" s="6"/>
      <c r="AU15" s="6"/>
      <c r="AV15" s="6"/>
      <c r="AW15" s="6"/>
      <c r="AX15" s="6"/>
      <c r="AY15" s="6"/>
      <c r="AZ15" s="6"/>
      <c r="BA15" s="6"/>
      <c r="BB15" s="6"/>
    </row>
    <row r="16" spans="1:61" x14ac:dyDescent="0.2">
      <c r="U16" s="9"/>
      <c r="V16" s="9"/>
      <c r="W16" s="9"/>
      <c r="X16" s="76"/>
      <c r="Y16" s="81"/>
      <c r="Z16" s="6"/>
      <c r="AA16" s="6"/>
      <c r="AB16" s="6"/>
      <c r="AC16" s="6"/>
      <c r="AD16" s="6"/>
      <c r="AG16" s="9"/>
      <c r="AK16" s="9"/>
      <c r="AM16" s="6"/>
      <c r="AT16" s="6"/>
      <c r="AU16" s="6"/>
      <c r="AV16" s="177"/>
      <c r="AW16" s="6"/>
      <c r="AX16" s="6"/>
      <c r="AY16" s="6"/>
      <c r="AZ16" s="6"/>
      <c r="BA16" s="6"/>
      <c r="BB16" s="6"/>
    </row>
    <row r="17" spans="2:25" x14ac:dyDescent="0.2">
      <c r="X17" s="76"/>
      <c r="Y17" s="81"/>
    </row>
    <row r="18" spans="2:25" x14ac:dyDescent="0.2">
      <c r="B18" s="40" t="s">
        <v>17</v>
      </c>
      <c r="C18" s="41"/>
      <c r="X18" s="76"/>
      <c r="Y18" s="81"/>
    </row>
    <row r="19" spans="2:25" x14ac:dyDescent="0.2">
      <c r="B19" s="42" t="s">
        <v>1</v>
      </c>
      <c r="C19" s="43" t="s">
        <v>20</v>
      </c>
      <c r="X19" s="76"/>
      <c r="Y19" s="81"/>
    </row>
    <row r="20" spans="2:25" x14ac:dyDescent="0.2">
      <c r="B20" s="44" t="s">
        <v>4</v>
      </c>
      <c r="C20" s="45" t="s">
        <v>18</v>
      </c>
    </row>
    <row r="21" spans="2:25" x14ac:dyDescent="0.2">
      <c r="B21" s="44" t="s">
        <v>5</v>
      </c>
      <c r="C21" s="45" t="s">
        <v>19</v>
      </c>
    </row>
    <row r="22" spans="2:25" x14ac:dyDescent="0.2">
      <c r="B22" s="46" t="s">
        <v>21</v>
      </c>
      <c r="C22" s="47" t="s">
        <v>22</v>
      </c>
      <c r="D22" s="9" t="str">
        <f t="shared" ref="D22" si="1">LEFT(C23,3)</f>
        <v/>
      </c>
    </row>
  </sheetData>
  <sheetProtection algorithmName="SHA-512" hashValue="nGYnbtifJgG78I7PKVMiFxOBuKzswmXD5xxBGa4SffkTGWwOfeuSqRrB0T94N5pjO4chragdLp5cPCN0J2imLw==" saltValue="lAaluoqLGHKN2g9NLJBWag==" spinCount="100000" sheet="1" objects="1" scenarios="1"/>
  <autoFilter ref="A7:AU16"/>
  <mergeCells count="14">
    <mergeCell ref="D1:X1"/>
    <mergeCell ref="Y1:AC1"/>
    <mergeCell ref="D5:X5"/>
    <mergeCell ref="AG1:BI1"/>
    <mergeCell ref="BB5:BE5"/>
    <mergeCell ref="BF5:BI5"/>
    <mergeCell ref="AG5:AM5"/>
    <mergeCell ref="AN5:AT5"/>
    <mergeCell ref="AD1:AF1"/>
    <mergeCell ref="B1:C1"/>
    <mergeCell ref="B2:C2"/>
    <mergeCell ref="B3:C3"/>
    <mergeCell ref="B4:C4"/>
    <mergeCell ref="B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sheetPr>
  <dimension ref="A1:I10"/>
  <sheetViews>
    <sheetView topLeftCell="B1" workbookViewId="0">
      <pane xSplit="2" ySplit="4" topLeftCell="D5" activePane="bottomRight" state="frozen"/>
      <selection activeCell="B1" sqref="B1"/>
      <selection pane="topRight" activeCell="C1" sqref="C1"/>
      <selection pane="bottomLeft" activeCell="B6" sqref="B6"/>
      <selection pane="bottomRight" activeCell="F10" sqref="F10"/>
    </sheetView>
  </sheetViews>
  <sheetFormatPr defaultRowHeight="12.75" x14ac:dyDescent="0.2"/>
  <cols>
    <col min="1" max="1" width="6.42578125" style="7" hidden="1" customWidth="1"/>
    <col min="2" max="2" width="6.42578125" style="7" customWidth="1"/>
    <col min="3" max="3" width="20.7109375" style="7" customWidth="1"/>
    <col min="4" max="4" width="48.5703125" style="7" customWidth="1"/>
    <col min="5" max="5" width="24.5703125" style="7" customWidth="1"/>
    <col min="6" max="7" width="29.28515625" style="7" customWidth="1"/>
    <col min="8" max="8" width="36.28515625" style="7" customWidth="1"/>
    <col min="9" max="9" width="37.140625" style="7" customWidth="1"/>
    <col min="10" max="10" width="9.140625" style="7" customWidth="1"/>
    <col min="11" max="16384" width="9.140625" style="7"/>
  </cols>
  <sheetData>
    <row r="1" spans="1:9" ht="15" x14ac:dyDescent="0.25">
      <c r="A1" s="422" t="s">
        <v>0</v>
      </c>
      <c r="B1" s="422"/>
      <c r="C1" s="423"/>
      <c r="D1" s="424" t="s">
        <v>448</v>
      </c>
      <c r="E1" s="425"/>
      <c r="F1" s="425" t="s">
        <v>449</v>
      </c>
      <c r="G1" s="425"/>
      <c r="H1" s="170"/>
      <c r="I1" s="170"/>
    </row>
    <row r="2" spans="1:9" ht="15" x14ac:dyDescent="0.25">
      <c r="A2" s="88"/>
      <c r="B2" s="88"/>
      <c r="C2" s="246" t="s">
        <v>34</v>
      </c>
      <c r="D2" s="169" t="s">
        <v>307</v>
      </c>
      <c r="E2" s="169" t="s">
        <v>307</v>
      </c>
      <c r="F2" s="169">
        <v>2</v>
      </c>
      <c r="G2" s="169">
        <v>13</v>
      </c>
      <c r="H2" s="169" t="s">
        <v>321</v>
      </c>
      <c r="I2" s="169">
        <v>15</v>
      </c>
    </row>
    <row r="3" spans="1:9" hidden="1" x14ac:dyDescent="0.2">
      <c r="A3" s="125">
        <f>COLUMN(A4)</f>
        <v>1</v>
      </c>
      <c r="B3" s="125"/>
      <c r="C3" s="125">
        <f t="shared" ref="C3:I3" si="0">COLUMN(C4)</f>
        <v>3</v>
      </c>
      <c r="D3" s="125">
        <f t="shared" si="0"/>
        <v>4</v>
      </c>
      <c r="E3" s="125">
        <f t="shared" si="0"/>
        <v>5</v>
      </c>
      <c r="F3" s="125">
        <f t="shared" si="0"/>
        <v>6</v>
      </c>
      <c r="G3" s="125">
        <f t="shared" si="0"/>
        <v>7</v>
      </c>
      <c r="H3" s="125">
        <f t="shared" si="0"/>
        <v>8</v>
      </c>
      <c r="I3" s="125">
        <f t="shared" si="0"/>
        <v>9</v>
      </c>
    </row>
    <row r="4" spans="1:9" ht="26.25" x14ac:dyDescent="0.25">
      <c r="A4" s="87" t="s">
        <v>14</v>
      </c>
      <c r="B4" s="87" t="s">
        <v>471</v>
      </c>
      <c r="C4" s="48" t="s">
        <v>0</v>
      </c>
      <c r="D4" s="153" t="s">
        <v>43</v>
      </c>
      <c r="E4" s="153" t="s">
        <v>302</v>
      </c>
      <c r="F4" s="153" t="s">
        <v>44</v>
      </c>
      <c r="G4" s="154" t="s">
        <v>138</v>
      </c>
      <c r="H4" s="154" t="s">
        <v>45</v>
      </c>
      <c r="I4" s="154" t="s">
        <v>325</v>
      </c>
    </row>
    <row r="5" spans="1:9" ht="25.5" x14ac:dyDescent="0.2">
      <c r="A5" s="247">
        <v>1</v>
      </c>
      <c r="B5" s="247">
        <v>1</v>
      </c>
      <c r="C5" s="248" t="s">
        <v>145</v>
      </c>
      <c r="D5" s="102" t="s">
        <v>73</v>
      </c>
      <c r="E5" s="102" t="s">
        <v>80</v>
      </c>
      <c r="F5" s="102" t="s">
        <v>77</v>
      </c>
      <c r="G5" s="102" t="s">
        <v>250</v>
      </c>
      <c r="H5" s="102" t="s">
        <v>4</v>
      </c>
      <c r="I5" s="102" t="s">
        <v>5</v>
      </c>
    </row>
    <row r="6" spans="1:9" ht="38.25" x14ac:dyDescent="0.2">
      <c r="A6" s="247">
        <v>2</v>
      </c>
      <c r="B6" s="247">
        <v>1</v>
      </c>
      <c r="C6" s="247" t="s">
        <v>146</v>
      </c>
      <c r="D6" s="102" t="s">
        <v>74</v>
      </c>
      <c r="E6" s="102" t="s">
        <v>81</v>
      </c>
      <c r="F6" s="102" t="s">
        <v>78</v>
      </c>
      <c r="G6" s="102" t="s">
        <v>408</v>
      </c>
      <c r="H6" s="102" t="s">
        <v>4</v>
      </c>
      <c r="I6" s="102" t="s">
        <v>5</v>
      </c>
    </row>
    <row r="7" spans="1:9" ht="63.75" x14ac:dyDescent="0.2">
      <c r="A7" s="247">
        <v>3</v>
      </c>
      <c r="B7" s="247">
        <v>1</v>
      </c>
      <c r="C7" s="247" t="s">
        <v>147</v>
      </c>
      <c r="D7" s="102" t="s">
        <v>75</v>
      </c>
      <c r="E7" s="102" t="s">
        <v>132</v>
      </c>
      <c r="F7" s="102" t="s">
        <v>79</v>
      </c>
      <c r="G7" s="102" t="s">
        <v>139</v>
      </c>
      <c r="H7" s="102" t="s">
        <v>4</v>
      </c>
      <c r="I7" s="102" t="s">
        <v>5</v>
      </c>
    </row>
    <row r="8" spans="1:9" ht="38.25" x14ac:dyDescent="0.2">
      <c r="A8" s="249">
        <v>4</v>
      </c>
      <c r="B8" s="247">
        <v>2</v>
      </c>
      <c r="C8" s="249" t="s">
        <v>148</v>
      </c>
      <c r="D8" s="83" t="s">
        <v>76</v>
      </c>
      <c r="E8" s="83" t="s">
        <v>250</v>
      </c>
      <c r="F8" s="102" t="s">
        <v>106</v>
      </c>
      <c r="G8" s="102" t="s">
        <v>4</v>
      </c>
      <c r="H8" s="102" t="s">
        <v>4</v>
      </c>
      <c r="I8" s="102" t="s">
        <v>5</v>
      </c>
    </row>
    <row r="9" spans="1:9" ht="127.5" x14ac:dyDescent="0.2">
      <c r="A9" s="249">
        <v>5</v>
      </c>
      <c r="B9" s="247">
        <v>2</v>
      </c>
      <c r="C9" s="249" t="s">
        <v>149</v>
      </c>
      <c r="D9" s="83" t="s">
        <v>668</v>
      </c>
      <c r="E9" s="83" t="s">
        <v>162</v>
      </c>
      <c r="F9" s="102" t="s">
        <v>141</v>
      </c>
      <c r="G9" s="102" t="s">
        <v>308</v>
      </c>
      <c r="H9" s="102" t="s">
        <v>704</v>
      </c>
      <c r="I9" s="102" t="s">
        <v>359</v>
      </c>
    </row>
    <row r="10" spans="1:9" ht="140.25" x14ac:dyDescent="0.2">
      <c r="A10" s="249">
        <v>6</v>
      </c>
      <c r="B10" s="247">
        <v>2</v>
      </c>
      <c r="C10" s="249" t="s">
        <v>150</v>
      </c>
      <c r="D10" s="83" t="s">
        <v>669</v>
      </c>
      <c r="E10" s="83" t="s">
        <v>162</v>
      </c>
      <c r="F10" s="102" t="s">
        <v>140</v>
      </c>
      <c r="G10" s="102" t="s">
        <v>308</v>
      </c>
      <c r="H10" s="102" t="s">
        <v>704</v>
      </c>
      <c r="I10" s="102" t="s">
        <v>358</v>
      </c>
    </row>
  </sheetData>
  <sheetProtection algorithmName="SHA-512" hashValue="hiUyV8vKpaCpDO129MaItNJEKOapE2+YoEb/pP1Qoc88o5WAi2Dmb8QqDquswJPL6Nk61SldKbOnvDl2YYb9xg==" saltValue="LJdU0DvgijcKrn5TepeBSw==" spinCount="100000" sheet="1" objects="1" scenarios="1"/>
  <mergeCells count="3">
    <mergeCell ref="A1:C1"/>
    <mergeCell ref="D1:E1"/>
    <mergeCell ref="F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sheetPr>
  <dimension ref="A1:K10"/>
  <sheetViews>
    <sheetView zoomScale="90" zoomScaleNormal="90" workbookViewId="0">
      <pane xSplit="1" ySplit="4" topLeftCell="B5" activePane="bottomRight" state="frozen"/>
      <selection pane="topRight" activeCell="B1" sqref="B1"/>
      <selection pane="bottomLeft" activeCell="A5" sqref="A5"/>
      <selection pane="bottomRight" activeCell="B5" sqref="B5:B10"/>
    </sheetView>
  </sheetViews>
  <sheetFormatPr defaultRowHeight="12.75" x14ac:dyDescent="0.2"/>
  <cols>
    <col min="1" max="1" width="9.140625" style="9"/>
    <col min="2" max="2" width="42.85546875" customWidth="1"/>
    <col min="3" max="3" width="24.7109375" customWidth="1"/>
    <col min="4" max="9" width="20.7109375" customWidth="1"/>
    <col min="10" max="10" width="21.28515625" customWidth="1"/>
    <col min="11" max="11" width="21.28515625" style="9" customWidth="1"/>
  </cols>
  <sheetData>
    <row r="1" spans="1:11" ht="15" x14ac:dyDescent="0.25">
      <c r="A1" s="38" t="s">
        <v>439</v>
      </c>
      <c r="B1" s="85" t="s">
        <v>314</v>
      </c>
      <c r="C1" s="94" t="s">
        <v>310</v>
      </c>
      <c r="D1" s="94">
        <v>3</v>
      </c>
      <c r="E1" s="94" t="s">
        <v>312</v>
      </c>
      <c r="F1" s="94">
        <v>14</v>
      </c>
      <c r="G1" s="94">
        <v>14</v>
      </c>
      <c r="H1" s="94">
        <v>13</v>
      </c>
      <c r="I1" s="86" t="s">
        <v>304</v>
      </c>
      <c r="J1" s="86">
        <v>14</v>
      </c>
      <c r="K1" s="251" t="s">
        <v>680</v>
      </c>
    </row>
    <row r="2" spans="1:11" ht="15" hidden="1" x14ac:dyDescent="0.2">
      <c r="A2" s="51" t="s">
        <v>35</v>
      </c>
      <c r="B2" s="205"/>
      <c r="C2" s="206"/>
      <c r="D2" s="206"/>
      <c r="E2" s="206"/>
      <c r="F2" s="206" t="s">
        <v>495</v>
      </c>
      <c r="G2" s="206" t="s">
        <v>495</v>
      </c>
      <c r="H2" s="206"/>
      <c r="I2" s="205"/>
      <c r="J2" s="205"/>
      <c r="K2" s="205"/>
    </row>
    <row r="3" spans="1:11" hidden="1" x14ac:dyDescent="0.2">
      <c r="A3" s="48">
        <f t="shared" ref="A3:K3" si="0">COLUMN(A4)</f>
        <v>1</v>
      </c>
      <c r="B3" s="48">
        <f t="shared" si="0"/>
        <v>2</v>
      </c>
      <c r="C3" s="48">
        <f>COLUMN(C4)</f>
        <v>3</v>
      </c>
      <c r="D3" s="48">
        <f t="shared" si="0"/>
        <v>4</v>
      </c>
      <c r="E3" s="48">
        <f t="shared" si="0"/>
        <v>5</v>
      </c>
      <c r="F3" s="48">
        <f t="shared" si="0"/>
        <v>6</v>
      </c>
      <c r="G3" s="48">
        <f t="shared" si="0"/>
        <v>7</v>
      </c>
      <c r="H3" s="48">
        <f t="shared" si="0"/>
        <v>8</v>
      </c>
      <c r="I3" s="48">
        <f t="shared" si="0"/>
        <v>9</v>
      </c>
      <c r="J3" s="48">
        <f t="shared" si="0"/>
        <v>10</v>
      </c>
      <c r="K3" s="48">
        <f t="shared" si="0"/>
        <v>11</v>
      </c>
    </row>
    <row r="4" spans="1:11" s="7" customFormat="1" ht="30" x14ac:dyDescent="0.25">
      <c r="A4" s="428" t="s">
        <v>440</v>
      </c>
      <c r="B4" s="155" t="s">
        <v>303</v>
      </c>
      <c r="C4" s="155" t="s">
        <v>306</v>
      </c>
      <c r="D4" s="155" t="s">
        <v>305</v>
      </c>
      <c r="E4" s="163" t="s">
        <v>326</v>
      </c>
      <c r="F4" s="163" t="s">
        <v>324</v>
      </c>
      <c r="G4" s="163" t="s">
        <v>357</v>
      </c>
      <c r="H4" s="155" t="s">
        <v>47</v>
      </c>
      <c r="I4" s="155" t="s">
        <v>46</v>
      </c>
      <c r="J4" s="155" t="s">
        <v>461</v>
      </c>
      <c r="K4" s="155" t="s">
        <v>678</v>
      </c>
    </row>
    <row r="5" spans="1:11" ht="75" customHeight="1" x14ac:dyDescent="0.2">
      <c r="A5" s="429"/>
      <c r="B5" s="430" t="s">
        <v>313</v>
      </c>
      <c r="C5" s="426" t="s">
        <v>450</v>
      </c>
      <c r="D5" s="426" t="s">
        <v>703</v>
      </c>
      <c r="E5" s="430" t="s">
        <v>311</v>
      </c>
      <c r="F5" s="430" t="s">
        <v>383</v>
      </c>
      <c r="G5" s="430" t="s">
        <v>438</v>
      </c>
      <c r="H5" s="430" t="s">
        <v>701</v>
      </c>
      <c r="I5" s="426" t="s">
        <v>496</v>
      </c>
      <c r="J5" s="426" t="s">
        <v>702</v>
      </c>
      <c r="K5" s="426" t="s">
        <v>679</v>
      </c>
    </row>
    <row r="6" spans="1:11" ht="75" customHeight="1" x14ac:dyDescent="0.2">
      <c r="A6" s="429"/>
      <c r="B6" s="431"/>
      <c r="C6" s="432"/>
      <c r="D6" s="432"/>
      <c r="E6" s="433"/>
      <c r="F6" s="433"/>
      <c r="G6" s="433"/>
      <c r="H6" s="433"/>
      <c r="I6" s="432"/>
      <c r="J6" s="427"/>
      <c r="K6" s="427"/>
    </row>
    <row r="7" spans="1:11" ht="75" customHeight="1" x14ac:dyDescent="0.2">
      <c r="A7" s="429"/>
      <c r="B7" s="431"/>
      <c r="C7" s="432"/>
      <c r="D7" s="432"/>
      <c r="E7" s="433"/>
      <c r="F7" s="433"/>
      <c r="G7" s="433"/>
      <c r="H7" s="433"/>
      <c r="I7" s="432"/>
      <c r="J7" s="427"/>
      <c r="K7" s="427"/>
    </row>
    <row r="8" spans="1:11" ht="75" customHeight="1" x14ac:dyDescent="0.2">
      <c r="A8" s="429"/>
      <c r="B8" s="431"/>
      <c r="C8" s="432"/>
      <c r="D8" s="432"/>
      <c r="E8" s="433"/>
      <c r="F8" s="433"/>
      <c r="G8" s="433"/>
      <c r="H8" s="433"/>
      <c r="I8" s="432"/>
      <c r="J8" s="427"/>
      <c r="K8" s="427"/>
    </row>
    <row r="9" spans="1:11" ht="75" customHeight="1" x14ac:dyDescent="0.2">
      <c r="A9" s="429"/>
      <c r="B9" s="431"/>
      <c r="C9" s="432"/>
      <c r="D9" s="432"/>
      <c r="E9" s="433"/>
      <c r="F9" s="433"/>
      <c r="G9" s="433"/>
      <c r="H9" s="433"/>
      <c r="I9" s="432"/>
      <c r="J9" s="427"/>
      <c r="K9" s="427"/>
    </row>
    <row r="10" spans="1:11" ht="75" customHeight="1" x14ac:dyDescent="0.2">
      <c r="A10" s="429"/>
      <c r="B10" s="431"/>
      <c r="C10" s="432"/>
      <c r="D10" s="432"/>
      <c r="E10" s="433"/>
      <c r="F10" s="433"/>
      <c r="G10" s="433"/>
      <c r="H10" s="433"/>
      <c r="I10" s="432"/>
      <c r="J10" s="427"/>
      <c r="K10" s="427"/>
    </row>
  </sheetData>
  <sheetProtection algorithmName="SHA-512" hashValue="v+pnX4Q50kiAFbn3w7W4HXVGbtR7lgj6zeEFa6SQBDLs/6dZe+YdhNGnPNwwaRTF7FTAh+hD0PLMIhGH7bVUBg==" saltValue="QfJLKPiFFiB7cLfk7ilZkw==" spinCount="100000" sheet="1" objects="1" scenarios="1"/>
  <mergeCells count="11">
    <mergeCell ref="K5:K10"/>
    <mergeCell ref="A4:A10"/>
    <mergeCell ref="B5:B10"/>
    <mergeCell ref="D5:D10"/>
    <mergeCell ref="C5:C10"/>
    <mergeCell ref="E5:E10"/>
    <mergeCell ref="J5:J10"/>
    <mergeCell ref="F5:F10"/>
    <mergeCell ref="G5:G10"/>
    <mergeCell ref="H5:H10"/>
    <mergeCell ref="I5:I1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41"/>
  <sheetViews>
    <sheetView zoomScaleNormal="100" workbookViewId="0">
      <pane ySplit="3" topLeftCell="A4" activePane="bottomLeft" state="frozen"/>
      <selection pane="bottomLeft" activeCell="B4" sqref="B4"/>
    </sheetView>
  </sheetViews>
  <sheetFormatPr defaultRowHeight="15" x14ac:dyDescent="0.25"/>
  <cols>
    <col min="1" max="1" width="51" style="227" customWidth="1"/>
    <col min="2" max="2" width="16.28515625" style="227" customWidth="1"/>
    <col min="3" max="3" width="44.42578125" style="227" customWidth="1"/>
    <col min="4" max="4" width="36.140625" style="227" customWidth="1"/>
    <col min="5" max="14" width="14.5703125" style="227" customWidth="1"/>
    <col min="15" max="15" width="14.5703125" style="230" customWidth="1"/>
    <col min="16" max="16" width="45.140625" style="222" customWidth="1"/>
    <col min="17" max="17" width="32.7109375" style="222" customWidth="1"/>
    <col min="18" max="18" width="15.42578125" style="222" customWidth="1"/>
    <col min="19" max="19" width="16" style="222" customWidth="1"/>
    <col min="20" max="20" width="27.140625" style="222" customWidth="1"/>
    <col min="21" max="21" width="8.7109375" style="222" customWidth="1"/>
    <col min="22" max="22" width="11.42578125" style="222" customWidth="1"/>
    <col min="23" max="23" width="18.28515625" style="222" customWidth="1"/>
    <col min="24" max="24" width="32.7109375" style="222" customWidth="1"/>
    <col min="25" max="25" width="15.42578125" style="222" customWidth="1"/>
    <col min="26" max="26" width="15.85546875" style="222" customWidth="1"/>
    <col min="27" max="27" width="27.140625" style="222" customWidth="1"/>
    <col min="28" max="28" width="8.7109375" style="222" customWidth="1"/>
    <col min="29" max="29" width="11.42578125" style="222" customWidth="1"/>
    <col min="30" max="30" width="18.28515625" style="222" customWidth="1"/>
    <col min="31" max="31" width="32.7109375" style="222" customWidth="1"/>
    <col min="32" max="32" width="15.42578125" style="222" customWidth="1"/>
    <col min="33" max="33" width="16.28515625" style="222" customWidth="1"/>
    <col min="34" max="34" width="27.140625" style="222" customWidth="1"/>
    <col min="35" max="35" width="8.7109375" style="222" customWidth="1"/>
    <col min="36" max="36" width="7.85546875" style="222" customWidth="1"/>
    <col min="37" max="16384" width="9.140625" style="222"/>
  </cols>
  <sheetData>
    <row r="1" spans="1:36" x14ac:dyDescent="0.25">
      <c r="A1" s="215" t="s">
        <v>439</v>
      </c>
      <c r="B1" s="215" t="s">
        <v>661</v>
      </c>
      <c r="C1" s="215" t="s">
        <v>661</v>
      </c>
      <c r="D1" s="215" t="s">
        <v>661</v>
      </c>
      <c r="E1" s="215" t="s">
        <v>661</v>
      </c>
      <c r="F1" s="215" t="s">
        <v>661</v>
      </c>
      <c r="G1" s="215" t="s">
        <v>661</v>
      </c>
      <c r="H1" s="215" t="s">
        <v>661</v>
      </c>
      <c r="I1" s="215" t="s">
        <v>661</v>
      </c>
      <c r="J1" s="215" t="s">
        <v>661</v>
      </c>
      <c r="K1" s="215" t="s">
        <v>661</v>
      </c>
      <c r="L1" s="215" t="s">
        <v>661</v>
      </c>
      <c r="M1" s="215" t="s">
        <v>661</v>
      </c>
      <c r="N1" s="215" t="s">
        <v>661</v>
      </c>
      <c r="O1" s="215" t="s">
        <v>661</v>
      </c>
      <c r="P1" s="216"/>
      <c r="Q1" s="216"/>
      <c r="R1" s="217"/>
      <c r="S1" s="217"/>
      <c r="T1" s="218"/>
      <c r="U1" s="219"/>
      <c r="V1" s="219"/>
      <c r="W1" s="220"/>
      <c r="X1" s="216"/>
      <c r="Y1" s="221"/>
      <c r="Z1" s="217"/>
      <c r="AA1" s="218"/>
      <c r="AB1" s="219"/>
      <c r="AC1" s="219"/>
      <c r="AD1" s="220"/>
      <c r="AE1" s="218"/>
      <c r="AF1" s="218"/>
      <c r="AG1" s="218"/>
      <c r="AH1" s="218"/>
      <c r="AI1" s="219"/>
      <c r="AJ1" s="219"/>
    </row>
    <row r="2" spans="1:36" s="224" customFormat="1" x14ac:dyDescent="0.25">
      <c r="A2" s="223"/>
      <c r="B2" s="435" t="s">
        <v>521</v>
      </c>
      <c r="C2" s="436"/>
      <c r="D2" s="437"/>
      <c r="E2" s="438" t="s">
        <v>522</v>
      </c>
      <c r="F2" s="438"/>
      <c r="G2" s="438"/>
      <c r="H2" s="438"/>
      <c r="I2" s="438"/>
      <c r="J2" s="438"/>
      <c r="K2" s="436" t="s">
        <v>523</v>
      </c>
      <c r="L2" s="436"/>
      <c r="M2" s="436"/>
      <c r="N2" s="436"/>
      <c r="O2" s="437"/>
    </row>
    <row r="3" spans="1:36" s="227" customFormat="1" ht="60" customHeight="1" x14ac:dyDescent="0.25">
      <c r="A3" s="225" t="s">
        <v>524</v>
      </c>
      <c r="B3" s="225" t="s">
        <v>525</v>
      </c>
      <c r="C3" s="225" t="s">
        <v>526</v>
      </c>
      <c r="D3" s="225" t="s">
        <v>527</v>
      </c>
      <c r="E3" s="225" t="s">
        <v>145</v>
      </c>
      <c r="F3" s="225" t="s">
        <v>146</v>
      </c>
      <c r="G3" s="225" t="s">
        <v>147</v>
      </c>
      <c r="H3" s="225" t="s">
        <v>148</v>
      </c>
      <c r="I3" s="225" t="s">
        <v>149</v>
      </c>
      <c r="J3" s="225" t="s">
        <v>150</v>
      </c>
      <c r="K3" s="225" t="s">
        <v>528</v>
      </c>
      <c r="L3" s="225" t="s">
        <v>518</v>
      </c>
      <c r="M3" s="225" t="s">
        <v>519</v>
      </c>
      <c r="N3" s="225" t="s">
        <v>516</v>
      </c>
      <c r="O3" s="226" t="s">
        <v>529</v>
      </c>
    </row>
    <row r="4" spans="1:36" ht="15.75" customHeight="1" x14ac:dyDescent="0.25">
      <c r="A4" s="228" t="s">
        <v>83</v>
      </c>
      <c r="B4" s="228" t="s">
        <v>530</v>
      </c>
      <c r="C4" s="228" t="s">
        <v>531</v>
      </c>
      <c r="D4" s="228" t="s">
        <v>532</v>
      </c>
      <c r="E4" s="229"/>
      <c r="F4" s="229"/>
      <c r="G4" s="229">
        <v>1</v>
      </c>
      <c r="H4" s="229"/>
      <c r="L4" s="227">
        <v>1</v>
      </c>
      <c r="O4" s="230" t="s">
        <v>534</v>
      </c>
    </row>
    <row r="5" spans="1:36" ht="15.75" customHeight="1" x14ac:dyDescent="0.25">
      <c r="A5" s="231" t="s">
        <v>535</v>
      </c>
      <c r="B5" s="231" t="s">
        <v>536</v>
      </c>
      <c r="C5" s="231" t="s">
        <v>537</v>
      </c>
      <c r="D5" s="231" t="s">
        <v>538</v>
      </c>
      <c r="E5" s="232"/>
      <c r="F5" s="232"/>
      <c r="G5" s="232">
        <v>1</v>
      </c>
      <c r="H5" s="232"/>
      <c r="N5" s="227">
        <v>1</v>
      </c>
      <c r="O5" s="230" t="s">
        <v>5</v>
      </c>
    </row>
    <row r="6" spans="1:36" ht="15.75" customHeight="1" x14ac:dyDescent="0.25">
      <c r="A6" s="231" t="s">
        <v>539</v>
      </c>
      <c r="B6" s="231" t="s">
        <v>536</v>
      </c>
      <c r="C6" s="231" t="s">
        <v>537</v>
      </c>
      <c r="D6" s="231" t="s">
        <v>538</v>
      </c>
      <c r="E6" s="232"/>
      <c r="F6" s="232"/>
      <c r="G6" s="232">
        <v>1</v>
      </c>
      <c r="H6" s="232"/>
      <c r="N6" s="227">
        <v>1</v>
      </c>
      <c r="O6" s="230" t="s">
        <v>5</v>
      </c>
    </row>
    <row r="7" spans="1:36" ht="15.75" customHeight="1" x14ac:dyDescent="0.25">
      <c r="A7" s="227" t="s">
        <v>540</v>
      </c>
      <c r="B7" s="227" t="s">
        <v>536</v>
      </c>
      <c r="C7" s="254" t="s">
        <v>537</v>
      </c>
      <c r="D7" s="227" t="s">
        <v>538</v>
      </c>
      <c r="E7" s="233"/>
      <c r="F7" s="233"/>
      <c r="G7" s="233">
        <v>1</v>
      </c>
      <c r="H7" s="233"/>
      <c r="N7" s="227">
        <v>1</v>
      </c>
      <c r="O7" s="230" t="s">
        <v>5</v>
      </c>
    </row>
    <row r="8" spans="1:36" ht="15.75" customHeight="1" x14ac:dyDescent="0.25">
      <c r="A8" s="231" t="s">
        <v>541</v>
      </c>
      <c r="B8" s="231" t="s">
        <v>536</v>
      </c>
      <c r="C8" s="231" t="s">
        <v>537</v>
      </c>
      <c r="D8" s="231" t="s">
        <v>542</v>
      </c>
      <c r="E8" s="232"/>
      <c r="F8" s="232"/>
      <c r="G8" s="232">
        <v>1</v>
      </c>
      <c r="H8" s="232"/>
      <c r="N8" s="227">
        <v>1</v>
      </c>
      <c r="O8" s="230" t="s">
        <v>5</v>
      </c>
    </row>
    <row r="9" spans="1:36" ht="15.75" customHeight="1" x14ac:dyDescent="0.25">
      <c r="A9" s="234" t="s">
        <v>543</v>
      </c>
      <c r="B9" s="234" t="s">
        <v>544</v>
      </c>
      <c r="C9" s="228" t="s">
        <v>531</v>
      </c>
      <c r="D9" s="231" t="s">
        <v>545</v>
      </c>
      <c r="E9" s="232"/>
      <c r="F9" s="232"/>
      <c r="G9" s="232">
        <v>1</v>
      </c>
      <c r="H9" s="232"/>
      <c r="M9" s="227">
        <v>1</v>
      </c>
      <c r="O9" s="235">
        <v>4</v>
      </c>
    </row>
    <row r="10" spans="1:36" ht="15.75" customHeight="1" x14ac:dyDescent="0.25">
      <c r="A10" s="234" t="s">
        <v>546</v>
      </c>
      <c r="B10" s="234" t="s">
        <v>547</v>
      </c>
      <c r="C10" s="254" t="s">
        <v>548</v>
      </c>
      <c r="D10" s="231" t="s">
        <v>549</v>
      </c>
      <c r="E10" s="232"/>
      <c r="F10" s="232"/>
      <c r="G10" s="232">
        <v>1</v>
      </c>
      <c r="H10" s="232"/>
      <c r="K10" s="227">
        <v>1</v>
      </c>
      <c r="O10" s="235">
        <v>10</v>
      </c>
    </row>
    <row r="11" spans="1:36" ht="15.75" customHeight="1" x14ac:dyDescent="0.25">
      <c r="A11" s="234" t="s">
        <v>550</v>
      </c>
      <c r="B11" s="234" t="s">
        <v>551</v>
      </c>
      <c r="C11" s="254" t="s">
        <v>548</v>
      </c>
      <c r="D11" s="231" t="s">
        <v>552</v>
      </c>
      <c r="E11" s="232"/>
      <c r="F11" s="232"/>
      <c r="G11" s="233">
        <v>1</v>
      </c>
      <c r="H11" s="233"/>
      <c r="K11" s="227">
        <v>1</v>
      </c>
      <c r="O11" s="235">
        <v>10</v>
      </c>
    </row>
    <row r="12" spans="1:36" ht="15.75" customHeight="1" x14ac:dyDescent="0.25">
      <c r="A12" s="227" t="s">
        <v>553</v>
      </c>
      <c r="B12" s="227" t="s">
        <v>554</v>
      </c>
      <c r="C12" s="254" t="s">
        <v>555</v>
      </c>
      <c r="D12" s="227" t="s">
        <v>556</v>
      </c>
      <c r="E12" s="233"/>
      <c r="F12" s="233"/>
      <c r="G12" s="233">
        <v>1</v>
      </c>
      <c r="H12" s="233"/>
      <c r="L12" s="227">
        <v>1</v>
      </c>
      <c r="O12" s="235">
        <v>20.72</v>
      </c>
    </row>
    <row r="13" spans="1:36" ht="15.75" customHeight="1" x14ac:dyDescent="0.25">
      <c r="A13" s="227" t="s">
        <v>557</v>
      </c>
      <c r="B13" s="227" t="s">
        <v>558</v>
      </c>
      <c r="C13" s="254" t="s">
        <v>537</v>
      </c>
      <c r="D13" s="227" t="s">
        <v>559</v>
      </c>
      <c r="E13" s="233"/>
      <c r="F13" s="233"/>
      <c r="G13" s="233">
        <v>1</v>
      </c>
      <c r="H13" s="233"/>
      <c r="N13" s="227">
        <v>1</v>
      </c>
      <c r="O13" s="230" t="s">
        <v>5</v>
      </c>
    </row>
    <row r="14" spans="1:36" ht="15.75" customHeight="1" x14ac:dyDescent="0.25">
      <c r="A14" s="227" t="s">
        <v>560</v>
      </c>
      <c r="B14" s="227" t="s">
        <v>561</v>
      </c>
      <c r="C14" s="254" t="s">
        <v>555</v>
      </c>
      <c r="D14" s="227" t="s">
        <v>562</v>
      </c>
      <c r="E14" s="233"/>
      <c r="F14" s="233"/>
      <c r="G14" s="233">
        <v>1</v>
      </c>
      <c r="H14" s="233"/>
      <c r="I14" s="227">
        <v>1</v>
      </c>
      <c r="L14" s="227">
        <v>1</v>
      </c>
      <c r="O14" s="235">
        <v>10</v>
      </c>
    </row>
    <row r="15" spans="1:36" ht="15.75" customHeight="1" x14ac:dyDescent="0.25">
      <c r="A15" s="227" t="s">
        <v>557</v>
      </c>
      <c r="B15" s="227" t="s">
        <v>558</v>
      </c>
      <c r="C15" s="254" t="s">
        <v>563</v>
      </c>
      <c r="D15" s="227" t="s">
        <v>564</v>
      </c>
      <c r="E15" s="233"/>
      <c r="F15" s="233"/>
      <c r="G15" s="233">
        <v>1</v>
      </c>
      <c r="H15" s="233"/>
      <c r="N15" s="227">
        <v>1</v>
      </c>
      <c r="O15" s="230" t="s">
        <v>5</v>
      </c>
    </row>
    <row r="16" spans="1:36" ht="15.75" customHeight="1" x14ac:dyDescent="0.25">
      <c r="A16" s="227" t="s">
        <v>565</v>
      </c>
      <c r="B16" s="227" t="s">
        <v>566</v>
      </c>
      <c r="C16" s="254" t="s">
        <v>555</v>
      </c>
      <c r="D16" s="227" t="s">
        <v>567</v>
      </c>
      <c r="E16" s="233"/>
      <c r="F16" s="233"/>
      <c r="G16" s="233">
        <v>1</v>
      </c>
      <c r="H16" s="233"/>
      <c r="I16" s="227">
        <v>1</v>
      </c>
      <c r="L16" s="227">
        <v>1</v>
      </c>
      <c r="O16" s="230" t="s">
        <v>568</v>
      </c>
    </row>
    <row r="17" spans="1:15" ht="15.75" customHeight="1" x14ac:dyDescent="0.25">
      <c r="A17" s="227" t="s">
        <v>557</v>
      </c>
      <c r="B17" s="227" t="s">
        <v>558</v>
      </c>
      <c r="C17" s="254" t="s">
        <v>548</v>
      </c>
      <c r="D17" s="227" t="s">
        <v>569</v>
      </c>
      <c r="E17" s="233"/>
      <c r="F17" s="233"/>
      <c r="G17" s="233">
        <v>1</v>
      </c>
      <c r="H17" s="233"/>
      <c r="K17" s="227">
        <v>1</v>
      </c>
      <c r="O17" s="235">
        <v>10</v>
      </c>
    </row>
    <row r="18" spans="1:15" ht="15.75" customHeight="1" x14ac:dyDescent="0.25">
      <c r="A18" s="227" t="s">
        <v>83</v>
      </c>
      <c r="B18" s="227" t="s">
        <v>530</v>
      </c>
      <c r="C18" s="254" t="s">
        <v>570</v>
      </c>
      <c r="D18" s="227" t="s">
        <v>571</v>
      </c>
      <c r="E18" s="233"/>
      <c r="F18" s="233"/>
      <c r="G18" s="233">
        <v>1</v>
      </c>
      <c r="H18" s="233"/>
      <c r="L18" s="227">
        <v>1</v>
      </c>
      <c r="O18" s="230" t="s">
        <v>534</v>
      </c>
    </row>
    <row r="19" spans="1:15" ht="15.75" customHeight="1" x14ac:dyDescent="0.25">
      <c r="A19" s="227" t="s">
        <v>572</v>
      </c>
      <c r="B19" s="227" t="s">
        <v>558</v>
      </c>
      <c r="C19" s="254" t="s">
        <v>563</v>
      </c>
      <c r="D19" s="227" t="s">
        <v>573</v>
      </c>
      <c r="E19" s="233"/>
      <c r="F19" s="233"/>
      <c r="G19" s="233">
        <v>1</v>
      </c>
      <c r="H19" s="233"/>
      <c r="N19" s="227">
        <v>1</v>
      </c>
      <c r="O19" s="230" t="s">
        <v>5</v>
      </c>
    </row>
    <row r="20" spans="1:15" ht="15.75" customHeight="1" x14ac:dyDescent="0.25">
      <c r="A20" s="227" t="s">
        <v>574</v>
      </c>
      <c r="B20" s="227" t="s">
        <v>558</v>
      </c>
      <c r="C20" s="254" t="s">
        <v>537</v>
      </c>
      <c r="D20" s="227" t="s">
        <v>559</v>
      </c>
      <c r="E20" s="233"/>
      <c r="F20" s="233"/>
      <c r="G20" s="233">
        <v>1</v>
      </c>
      <c r="H20" s="233"/>
      <c r="N20" s="227">
        <v>1</v>
      </c>
      <c r="O20" s="230" t="s">
        <v>5</v>
      </c>
    </row>
    <row r="21" spans="1:15" ht="15.75" customHeight="1" x14ac:dyDescent="0.25">
      <c r="A21" s="227" t="s">
        <v>575</v>
      </c>
      <c r="B21" s="227" t="s">
        <v>536</v>
      </c>
      <c r="C21" s="254" t="s">
        <v>548</v>
      </c>
      <c r="D21" s="227" t="s">
        <v>576</v>
      </c>
      <c r="E21" s="233"/>
      <c r="F21" s="233"/>
      <c r="G21" s="233">
        <v>1</v>
      </c>
      <c r="H21" s="233"/>
      <c r="K21" s="227">
        <v>1</v>
      </c>
      <c r="O21" s="235">
        <v>10</v>
      </c>
    </row>
    <row r="22" spans="1:15" ht="15.75" customHeight="1" x14ac:dyDescent="0.25">
      <c r="A22" s="227" t="s">
        <v>572</v>
      </c>
      <c r="B22" s="227" t="s">
        <v>558</v>
      </c>
      <c r="C22" s="254" t="s">
        <v>548</v>
      </c>
      <c r="D22" s="227" t="s">
        <v>577</v>
      </c>
      <c r="E22" s="233"/>
      <c r="F22" s="233"/>
      <c r="G22" s="233">
        <v>1</v>
      </c>
      <c r="H22" s="233"/>
      <c r="K22" s="227">
        <v>1</v>
      </c>
      <c r="O22" s="235">
        <v>10</v>
      </c>
    </row>
    <row r="23" spans="1:15" ht="15.75" customHeight="1" x14ac:dyDescent="0.25">
      <c r="A23" s="227" t="s">
        <v>578</v>
      </c>
      <c r="B23" s="227" t="s">
        <v>579</v>
      </c>
      <c r="C23" s="254" t="s">
        <v>531</v>
      </c>
      <c r="D23" s="227" t="s">
        <v>580</v>
      </c>
      <c r="E23" s="233"/>
      <c r="F23" s="233"/>
      <c r="G23" s="233">
        <v>1</v>
      </c>
      <c r="H23" s="233"/>
      <c r="M23" s="227">
        <v>1</v>
      </c>
      <c r="O23" s="235">
        <v>10</v>
      </c>
    </row>
    <row r="24" spans="1:15" ht="15.75" customHeight="1" x14ac:dyDescent="0.25">
      <c r="A24" s="227" t="s">
        <v>578</v>
      </c>
      <c r="B24" s="227" t="s">
        <v>579</v>
      </c>
      <c r="C24" s="254" t="s">
        <v>555</v>
      </c>
      <c r="D24" s="227" t="s">
        <v>581</v>
      </c>
      <c r="E24" s="233"/>
      <c r="F24" s="233"/>
      <c r="G24" s="233">
        <v>1</v>
      </c>
      <c r="H24" s="233"/>
      <c r="I24" s="227">
        <v>1</v>
      </c>
      <c r="L24" s="227">
        <v>1</v>
      </c>
      <c r="O24" s="235">
        <v>10</v>
      </c>
    </row>
    <row r="25" spans="1:15" ht="15.75" customHeight="1" x14ac:dyDescent="0.25">
      <c r="A25" s="227" t="s">
        <v>582</v>
      </c>
      <c r="B25" s="227" t="s">
        <v>566</v>
      </c>
      <c r="C25" s="254" t="s">
        <v>548</v>
      </c>
      <c r="D25" s="227" t="s">
        <v>583</v>
      </c>
      <c r="E25" s="233"/>
      <c r="F25" s="233"/>
      <c r="G25" s="233">
        <v>1</v>
      </c>
      <c r="H25" s="233"/>
      <c r="K25" s="227">
        <v>1</v>
      </c>
      <c r="O25" s="235">
        <v>10</v>
      </c>
    </row>
    <row r="26" spans="1:15" ht="15.75" customHeight="1" x14ac:dyDescent="0.25">
      <c r="A26" s="227" t="s">
        <v>582</v>
      </c>
      <c r="B26" s="227" t="s">
        <v>566</v>
      </c>
      <c r="C26" s="254" t="s">
        <v>555</v>
      </c>
      <c r="D26" s="227" t="s">
        <v>583</v>
      </c>
      <c r="E26" s="233"/>
      <c r="F26" s="233"/>
      <c r="G26" s="233">
        <v>1</v>
      </c>
      <c r="H26" s="233"/>
      <c r="I26" s="227">
        <v>1</v>
      </c>
      <c r="K26" s="227">
        <v>1</v>
      </c>
      <c r="O26" s="235">
        <v>10</v>
      </c>
    </row>
    <row r="27" spans="1:15" ht="15.75" customHeight="1" x14ac:dyDescent="0.25">
      <c r="A27" s="227" t="s">
        <v>584</v>
      </c>
      <c r="B27" s="227" t="s">
        <v>585</v>
      </c>
      <c r="C27" s="254" t="s">
        <v>537</v>
      </c>
      <c r="D27" s="227" t="s">
        <v>586</v>
      </c>
      <c r="E27" s="233"/>
      <c r="F27" s="233"/>
      <c r="G27" s="233">
        <v>1</v>
      </c>
      <c r="H27" s="233"/>
      <c r="N27" s="227">
        <v>1</v>
      </c>
      <c r="O27" s="230" t="s">
        <v>5</v>
      </c>
    </row>
    <row r="28" spans="1:15" ht="15.75" customHeight="1" x14ac:dyDescent="0.25">
      <c r="A28" s="227" t="s">
        <v>587</v>
      </c>
      <c r="B28" s="227" t="s">
        <v>558</v>
      </c>
      <c r="C28" s="254" t="s">
        <v>537</v>
      </c>
      <c r="D28" s="227" t="s">
        <v>588</v>
      </c>
      <c r="E28" s="233"/>
      <c r="F28" s="233"/>
      <c r="G28" s="233">
        <v>1</v>
      </c>
      <c r="H28" s="233"/>
      <c r="N28" s="227">
        <v>1</v>
      </c>
      <c r="O28" s="230" t="s">
        <v>5</v>
      </c>
    </row>
    <row r="29" spans="1:15" ht="15.75" customHeight="1" x14ac:dyDescent="0.25">
      <c r="A29" s="227" t="s">
        <v>589</v>
      </c>
      <c r="B29" s="227" t="s">
        <v>590</v>
      </c>
      <c r="C29" s="254" t="s">
        <v>548</v>
      </c>
      <c r="D29" s="227" t="s">
        <v>576</v>
      </c>
      <c r="E29" s="233"/>
      <c r="F29" s="233"/>
      <c r="G29" s="233">
        <v>1</v>
      </c>
      <c r="H29" s="233"/>
      <c r="K29" s="227">
        <v>1</v>
      </c>
      <c r="O29" s="235">
        <v>10</v>
      </c>
    </row>
    <row r="30" spans="1:15" ht="15.75" customHeight="1" x14ac:dyDescent="0.25">
      <c r="A30" s="227" t="s">
        <v>591</v>
      </c>
      <c r="B30" s="227" t="s">
        <v>554</v>
      </c>
      <c r="C30" s="254" t="s">
        <v>537</v>
      </c>
      <c r="D30" s="227" t="s">
        <v>592</v>
      </c>
      <c r="E30" s="233"/>
      <c r="F30" s="233"/>
      <c r="G30" s="233">
        <v>1</v>
      </c>
      <c r="H30" s="233"/>
      <c r="N30" s="227">
        <v>1</v>
      </c>
      <c r="O30" s="230" t="s">
        <v>5</v>
      </c>
    </row>
    <row r="31" spans="1:15" ht="15.75" customHeight="1" x14ac:dyDescent="0.25">
      <c r="A31" s="227" t="s">
        <v>593</v>
      </c>
      <c r="B31" s="227" t="s">
        <v>594</v>
      </c>
      <c r="C31" s="254" t="s">
        <v>537</v>
      </c>
      <c r="D31" s="227" t="s">
        <v>595</v>
      </c>
      <c r="E31" s="233"/>
      <c r="F31" s="233"/>
      <c r="G31" s="233">
        <v>1</v>
      </c>
      <c r="H31" s="233"/>
      <c r="N31" s="227">
        <v>1</v>
      </c>
      <c r="O31" s="230" t="s">
        <v>5</v>
      </c>
    </row>
    <row r="32" spans="1:15" ht="15.75" customHeight="1" x14ac:dyDescent="0.25">
      <c r="A32" s="227" t="s">
        <v>596</v>
      </c>
      <c r="B32" s="227" t="s">
        <v>597</v>
      </c>
      <c r="C32" s="254" t="s">
        <v>548</v>
      </c>
      <c r="D32" s="227" t="s">
        <v>598</v>
      </c>
      <c r="E32" s="233"/>
      <c r="F32" s="233"/>
      <c r="G32" s="233">
        <v>1</v>
      </c>
      <c r="H32" s="233"/>
      <c r="K32" s="227">
        <v>1</v>
      </c>
      <c r="O32" s="235">
        <v>10</v>
      </c>
    </row>
    <row r="33" spans="1:15" ht="15.75" customHeight="1" x14ac:dyDescent="0.25">
      <c r="A33" s="227" t="s">
        <v>599</v>
      </c>
      <c r="B33" s="227" t="s">
        <v>554</v>
      </c>
      <c r="C33" s="254" t="s">
        <v>548</v>
      </c>
      <c r="D33" s="227" t="s">
        <v>600</v>
      </c>
      <c r="E33" s="233">
        <v>1</v>
      </c>
      <c r="F33" s="233"/>
      <c r="G33" s="233">
        <v>1</v>
      </c>
      <c r="H33" s="233"/>
      <c r="K33" s="227">
        <v>1</v>
      </c>
      <c r="O33" s="235">
        <v>10</v>
      </c>
    </row>
    <row r="34" spans="1:15" ht="15.75" customHeight="1" x14ac:dyDescent="0.25">
      <c r="A34" s="227" t="s">
        <v>601</v>
      </c>
      <c r="B34" s="227" t="s">
        <v>602</v>
      </c>
      <c r="C34" s="228" t="s">
        <v>531</v>
      </c>
      <c r="D34" s="227" t="s">
        <v>603</v>
      </c>
      <c r="E34" s="233">
        <v>1</v>
      </c>
      <c r="F34" s="233"/>
      <c r="G34" s="233">
        <v>1</v>
      </c>
      <c r="H34" s="233"/>
      <c r="L34" s="227">
        <v>1</v>
      </c>
      <c r="O34" s="230" t="s">
        <v>604</v>
      </c>
    </row>
    <row r="35" spans="1:15" ht="15.75" customHeight="1" x14ac:dyDescent="0.25">
      <c r="A35" s="227" t="s">
        <v>584</v>
      </c>
      <c r="B35" s="227" t="s">
        <v>585</v>
      </c>
      <c r="C35" s="254" t="s">
        <v>537</v>
      </c>
      <c r="D35" s="227" t="s">
        <v>605</v>
      </c>
      <c r="E35" s="233"/>
      <c r="F35" s="233"/>
      <c r="G35" s="233">
        <v>1</v>
      </c>
      <c r="H35" s="233"/>
      <c r="N35" s="227">
        <v>1</v>
      </c>
      <c r="O35" s="230" t="s">
        <v>5</v>
      </c>
    </row>
    <row r="36" spans="1:15" ht="15.75" customHeight="1" x14ac:dyDescent="0.25">
      <c r="A36" s="227" t="s">
        <v>606</v>
      </c>
      <c r="B36" s="227" t="s">
        <v>607</v>
      </c>
      <c r="C36" s="254" t="s">
        <v>555</v>
      </c>
      <c r="D36" s="227" t="s">
        <v>562</v>
      </c>
      <c r="E36" s="233"/>
      <c r="F36" s="233"/>
      <c r="G36" s="233">
        <v>1</v>
      </c>
      <c r="H36" s="233"/>
      <c r="I36" s="227">
        <v>1</v>
      </c>
      <c r="L36" s="227">
        <v>1</v>
      </c>
      <c r="O36" s="235">
        <v>10</v>
      </c>
    </row>
    <row r="37" spans="1:15" ht="15.75" customHeight="1" x14ac:dyDescent="0.25">
      <c r="A37" s="227" t="s">
        <v>608</v>
      </c>
      <c r="B37" s="227" t="s">
        <v>558</v>
      </c>
      <c r="C37" s="254" t="s">
        <v>555</v>
      </c>
      <c r="D37" s="227" t="s">
        <v>609</v>
      </c>
      <c r="E37" s="233"/>
      <c r="F37" s="233"/>
      <c r="G37" s="233">
        <v>1</v>
      </c>
      <c r="H37" s="233"/>
      <c r="I37" s="227">
        <v>1</v>
      </c>
      <c r="L37" s="227">
        <v>1</v>
      </c>
      <c r="O37" s="230" t="s">
        <v>568</v>
      </c>
    </row>
    <row r="38" spans="1:15" ht="15.75" customHeight="1" x14ac:dyDescent="0.25">
      <c r="A38" s="227" t="s">
        <v>610</v>
      </c>
      <c r="B38" s="227" t="s">
        <v>547</v>
      </c>
      <c r="C38" s="228" t="s">
        <v>531</v>
      </c>
      <c r="D38" s="227" t="s">
        <v>611</v>
      </c>
      <c r="E38" s="233"/>
      <c r="F38" s="233"/>
      <c r="G38" s="233">
        <v>1</v>
      </c>
      <c r="H38" s="233"/>
      <c r="L38" s="227">
        <v>1</v>
      </c>
      <c r="O38" s="230" t="s">
        <v>612</v>
      </c>
    </row>
    <row r="39" spans="1:15" x14ac:dyDescent="0.25">
      <c r="A39" s="253" t="s">
        <v>695</v>
      </c>
      <c r="B39" s="253" t="s">
        <v>697</v>
      </c>
      <c r="C39" s="255" t="s">
        <v>699</v>
      </c>
      <c r="I39" s="434">
        <v>1</v>
      </c>
      <c r="J39" s="434"/>
    </row>
    <row r="40" spans="1:15" x14ac:dyDescent="0.25">
      <c r="A40" s="253" t="s">
        <v>696</v>
      </c>
      <c r="B40" s="253" t="s">
        <v>697</v>
      </c>
      <c r="C40" s="255" t="s">
        <v>516</v>
      </c>
      <c r="I40" s="434">
        <v>1</v>
      </c>
      <c r="J40" s="434"/>
    </row>
    <row r="41" spans="1:15" x14ac:dyDescent="0.25">
      <c r="A41" s="253" t="s">
        <v>698</v>
      </c>
      <c r="B41" s="253" t="s">
        <v>697</v>
      </c>
      <c r="C41" s="255" t="s">
        <v>516</v>
      </c>
      <c r="I41" s="434">
        <v>1</v>
      </c>
      <c r="J41" s="434"/>
    </row>
  </sheetData>
  <sheetProtection algorithmName="SHA-512" hashValue="qKpHjT9M2SeiV+srAP7XwbYFBolmaV+58i8TGrxa0g6jmMD7GNZM3hQIxAZJr3X8uMp2dYTyqW+3J09CEzAu4A==" saltValue="qoq+lwkcWvweADj2CKDe6g==" spinCount="100000" sheet="1" objects="1" scenarios="1"/>
  <autoFilter ref="A3:O3"/>
  <mergeCells count="6">
    <mergeCell ref="I41:J41"/>
    <mergeCell ref="B2:D2"/>
    <mergeCell ref="E2:J2"/>
    <mergeCell ref="K2:O2"/>
    <mergeCell ref="I39:J39"/>
    <mergeCell ref="I40:J4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AP12"/>
  <sheetViews>
    <sheetView workbookViewId="0">
      <selection sqref="A1:G1"/>
    </sheetView>
  </sheetViews>
  <sheetFormatPr defaultRowHeight="12.75" x14ac:dyDescent="0.2"/>
  <cols>
    <col min="1" max="1" width="18.28515625" style="204" customWidth="1"/>
    <col min="2" max="7" width="29.5703125" style="9" customWidth="1"/>
    <col min="8" max="8" width="18.28515625" style="9" customWidth="1"/>
    <col min="9" max="9" width="32.7109375" style="9" customWidth="1"/>
    <col min="10" max="10" width="15.42578125" style="9" customWidth="1"/>
    <col min="11" max="11" width="16.5703125" style="9" customWidth="1"/>
    <col min="12" max="12" width="27.140625" style="9" customWidth="1"/>
    <col min="13" max="13" width="8.7109375" style="9" customWidth="1"/>
    <col min="14" max="14" width="11.42578125" style="9" customWidth="1"/>
    <col min="15" max="15" width="18.28515625" style="9" customWidth="1"/>
    <col min="16" max="16" width="32.7109375" style="9" customWidth="1"/>
    <col min="17" max="17" width="15.42578125" style="9" customWidth="1"/>
    <col min="18" max="18" width="16.42578125" style="9" customWidth="1"/>
    <col min="19" max="19" width="27.140625" style="9" customWidth="1"/>
    <col min="20" max="20" width="8.7109375" style="9" customWidth="1"/>
    <col min="21" max="21" width="11" style="9" customWidth="1"/>
    <col min="22" max="22" width="18.28515625" style="9" customWidth="1"/>
    <col min="23" max="23" width="32.7109375" style="9" customWidth="1"/>
    <col min="24" max="24" width="15.42578125" style="9" customWidth="1"/>
    <col min="25" max="25" width="16" style="9" customWidth="1"/>
    <col min="26" max="26" width="27.140625" style="9" customWidth="1"/>
    <col min="27" max="27" width="8.7109375" style="9" customWidth="1"/>
    <col min="28" max="28" width="11.42578125" style="9" customWidth="1"/>
    <col min="29" max="29" width="18.28515625" style="9" customWidth="1"/>
    <col min="30" max="30" width="32.7109375" style="9" customWidth="1"/>
    <col min="31" max="31" width="15.42578125" style="9" customWidth="1"/>
    <col min="32" max="32" width="15.85546875" style="9" customWidth="1"/>
    <col min="33" max="33" width="27.140625" style="9" customWidth="1"/>
    <col min="34" max="34" width="8.7109375" style="9" customWidth="1"/>
    <col min="35" max="35" width="11.42578125" style="9" customWidth="1"/>
    <col min="36" max="36" width="18.28515625" style="9" customWidth="1"/>
    <col min="37" max="37" width="32.7109375" style="9" customWidth="1"/>
    <col min="38" max="38" width="15.42578125" style="9" customWidth="1"/>
    <col min="39" max="39" width="16.28515625" style="9" customWidth="1"/>
    <col min="40" max="40" width="27.140625" style="9" customWidth="1"/>
    <col min="41" max="41" width="8.7109375" style="9" customWidth="1"/>
    <col min="42" max="42" width="7.85546875" style="9" customWidth="1"/>
  </cols>
  <sheetData>
    <row r="1" spans="1:42" s="9" customFormat="1" x14ac:dyDescent="0.2">
      <c r="A1" s="439" t="s">
        <v>497</v>
      </c>
      <c r="B1" s="439"/>
      <c r="C1" s="439"/>
      <c r="D1" s="439"/>
      <c r="E1" s="439"/>
      <c r="F1" s="439"/>
      <c r="G1" s="439"/>
    </row>
    <row r="2" spans="1:42" s="9" customFormat="1" ht="15" x14ac:dyDescent="0.2">
      <c r="A2" s="201" t="s">
        <v>439</v>
      </c>
      <c r="B2" s="164" t="s">
        <v>432</v>
      </c>
      <c r="C2" s="164" t="s">
        <v>433</v>
      </c>
      <c r="D2" s="164" t="s">
        <v>433</v>
      </c>
      <c r="E2" s="164" t="s">
        <v>433</v>
      </c>
      <c r="F2" s="164" t="s">
        <v>433</v>
      </c>
      <c r="G2" s="164" t="s">
        <v>433</v>
      </c>
      <c r="H2" s="139"/>
      <c r="I2" s="141"/>
      <c r="J2" s="142"/>
      <c r="K2" s="142"/>
      <c r="L2" s="141"/>
      <c r="M2" s="140"/>
      <c r="N2" s="140"/>
      <c r="O2" s="140"/>
      <c r="P2" s="144"/>
      <c r="Q2" s="143"/>
      <c r="R2" s="142"/>
      <c r="S2" s="141"/>
      <c r="T2" s="140"/>
      <c r="U2" s="140"/>
      <c r="V2" s="138"/>
      <c r="W2" s="144"/>
      <c r="X2" s="142"/>
      <c r="Y2" s="142"/>
      <c r="Z2" s="141"/>
      <c r="AA2" s="140"/>
      <c r="AB2" s="140"/>
      <c r="AC2" s="138"/>
      <c r="AD2" s="144"/>
      <c r="AE2" s="143"/>
      <c r="AF2" s="142"/>
      <c r="AG2" s="141"/>
      <c r="AH2" s="140"/>
      <c r="AI2" s="140"/>
      <c r="AJ2" s="138"/>
      <c r="AK2" s="141"/>
      <c r="AL2" s="141"/>
      <c r="AM2" s="141"/>
      <c r="AN2" s="141"/>
      <c r="AO2" s="140"/>
      <c r="AP2" s="140"/>
    </row>
    <row r="3" spans="1:42" ht="15" x14ac:dyDescent="0.2">
      <c r="A3" s="201" t="s">
        <v>35</v>
      </c>
      <c r="B3" s="165" t="s">
        <v>82</v>
      </c>
      <c r="C3" s="165" t="s">
        <v>90</v>
      </c>
      <c r="D3" s="165" t="s">
        <v>91</v>
      </c>
      <c r="E3" s="165" t="s">
        <v>92</v>
      </c>
      <c r="F3" s="165" t="s">
        <v>93</v>
      </c>
      <c r="G3" s="165" t="s">
        <v>94</v>
      </c>
    </row>
    <row r="4" spans="1:42" s="9" customFormat="1" ht="15" hidden="1" x14ac:dyDescent="0.2">
      <c r="A4" s="202">
        <f>COLUMN()</f>
        <v>1</v>
      </c>
      <c r="B4" s="167">
        <f>COLUMN()</f>
        <v>2</v>
      </c>
      <c r="C4" s="167">
        <f>COLUMN()</f>
        <v>3</v>
      </c>
      <c r="D4" s="167">
        <f>COLUMN()</f>
        <v>4</v>
      </c>
      <c r="E4" s="167">
        <f>COLUMN()</f>
        <v>5</v>
      </c>
      <c r="F4" s="167">
        <f>COLUMN()</f>
        <v>6</v>
      </c>
      <c r="G4" s="167">
        <f>COLUMN()</f>
        <v>7</v>
      </c>
    </row>
    <row r="5" spans="1:42" ht="63.75" x14ac:dyDescent="0.2">
      <c r="A5" s="203" t="s">
        <v>163</v>
      </c>
      <c r="B5" s="157" t="s">
        <v>83</v>
      </c>
      <c r="C5" s="83" t="s">
        <v>384</v>
      </c>
      <c r="D5" s="160" t="s">
        <v>97</v>
      </c>
      <c r="E5" s="157" t="s">
        <v>99</v>
      </c>
      <c r="F5" s="157" t="s">
        <v>446</v>
      </c>
      <c r="G5" s="157" t="s">
        <v>102</v>
      </c>
      <c r="H5" s="157"/>
      <c r="I5" s="157"/>
      <c r="J5" s="157"/>
      <c r="K5" s="157"/>
      <c r="L5" s="157"/>
      <c r="AP5"/>
    </row>
    <row r="6" spans="1:42" ht="242.25" x14ac:dyDescent="0.2">
      <c r="A6" s="203" t="s">
        <v>84</v>
      </c>
      <c r="B6" s="157" t="s">
        <v>165</v>
      </c>
      <c r="C6" s="158" t="s">
        <v>95</v>
      </c>
      <c r="D6" s="161" t="s">
        <v>164</v>
      </c>
      <c r="E6" s="161" t="s">
        <v>166</v>
      </c>
      <c r="F6" s="161" t="s">
        <v>166</v>
      </c>
      <c r="G6" s="158">
        <v>10</v>
      </c>
      <c r="H6" s="158"/>
      <c r="I6" s="158"/>
      <c r="J6" s="158"/>
      <c r="K6" s="158"/>
      <c r="L6" s="158"/>
      <c r="AP6"/>
    </row>
    <row r="7" spans="1:42" ht="38.25" x14ac:dyDescent="0.2">
      <c r="A7" s="203" t="s">
        <v>85</v>
      </c>
      <c r="B7" s="157" t="s">
        <v>89</v>
      </c>
      <c r="C7" s="159">
        <v>10</v>
      </c>
      <c r="D7" s="162">
        <v>15</v>
      </c>
      <c r="E7" s="159">
        <v>15</v>
      </c>
      <c r="F7" s="162" t="s">
        <v>100</v>
      </c>
      <c r="G7" s="158" t="s">
        <v>103</v>
      </c>
      <c r="H7" s="158"/>
      <c r="I7" s="158"/>
      <c r="J7" s="158"/>
      <c r="K7" s="158"/>
      <c r="L7" s="158"/>
      <c r="AP7"/>
    </row>
    <row r="8" spans="1:42" ht="63.75" x14ac:dyDescent="0.2">
      <c r="A8" s="203" t="s">
        <v>353</v>
      </c>
      <c r="B8" s="168" t="s">
        <v>147</v>
      </c>
      <c r="C8" s="168" t="s">
        <v>431</v>
      </c>
      <c r="D8" s="168" t="s">
        <v>431</v>
      </c>
      <c r="E8" s="168" t="s">
        <v>431</v>
      </c>
      <c r="F8" s="168" t="s">
        <v>431</v>
      </c>
      <c r="G8" s="168" t="s">
        <v>4</v>
      </c>
      <c r="AP8"/>
    </row>
    <row r="9" spans="1:42" ht="51" customHeight="1" x14ac:dyDescent="0.2">
      <c r="A9" s="203" t="s">
        <v>86</v>
      </c>
      <c r="B9" s="157" t="s">
        <v>320</v>
      </c>
      <c r="C9" s="158" t="s">
        <v>96</v>
      </c>
      <c r="D9" s="158" t="s">
        <v>98</v>
      </c>
      <c r="E9" s="158" t="s">
        <v>98</v>
      </c>
      <c r="F9" s="158" t="s">
        <v>101</v>
      </c>
      <c r="G9" s="158" t="s">
        <v>104</v>
      </c>
      <c r="H9" s="158"/>
      <c r="I9" s="158"/>
      <c r="J9" s="158"/>
      <c r="K9" s="158"/>
      <c r="L9" s="158"/>
      <c r="AP9"/>
    </row>
    <row r="10" spans="1:42" s="9" customFormat="1" ht="51" customHeight="1" x14ac:dyDescent="0.2">
      <c r="A10" s="203" t="s">
        <v>434</v>
      </c>
      <c r="B10" s="157" t="s">
        <v>435</v>
      </c>
      <c r="C10" s="158" t="s">
        <v>436</v>
      </c>
      <c r="D10" s="158" t="s">
        <v>436</v>
      </c>
      <c r="E10" s="158" t="s">
        <v>436</v>
      </c>
      <c r="F10" s="158" t="s">
        <v>435</v>
      </c>
      <c r="G10" s="158" t="s">
        <v>437</v>
      </c>
      <c r="H10" s="160"/>
      <c r="I10" s="160"/>
      <c r="J10" s="160"/>
      <c r="K10" s="160"/>
      <c r="L10" s="160"/>
    </row>
    <row r="11" spans="1:42" ht="12.75" customHeight="1" x14ac:dyDescent="0.2">
      <c r="A11" s="203" t="s">
        <v>87</v>
      </c>
      <c r="B11" s="156">
        <v>41275</v>
      </c>
      <c r="C11" s="160">
        <v>41275</v>
      </c>
      <c r="D11" s="160">
        <v>41275</v>
      </c>
      <c r="E11" s="160">
        <v>41275</v>
      </c>
      <c r="F11" s="160">
        <v>40544</v>
      </c>
      <c r="G11" s="160">
        <v>38869</v>
      </c>
      <c r="H11" s="160"/>
      <c r="I11" s="160"/>
      <c r="J11" s="160"/>
      <c r="K11" s="160"/>
      <c r="L11" s="160"/>
      <c r="AP11"/>
    </row>
    <row r="12" spans="1:42" ht="25.5" x14ac:dyDescent="0.2">
      <c r="A12" s="203" t="s">
        <v>88</v>
      </c>
      <c r="B12" s="156">
        <v>41639</v>
      </c>
      <c r="C12" s="160">
        <v>41639</v>
      </c>
      <c r="D12" s="160">
        <v>41639</v>
      </c>
      <c r="E12" s="160">
        <v>41639</v>
      </c>
      <c r="F12" s="160">
        <v>41639</v>
      </c>
      <c r="G12" s="160" t="s">
        <v>105</v>
      </c>
      <c r="H12" s="160"/>
      <c r="I12" s="160"/>
      <c r="J12" s="160"/>
      <c r="AP12"/>
    </row>
  </sheetData>
  <mergeCells count="1">
    <mergeCell ref="A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Summary View</vt:lpstr>
      <vt:lpstr>Additional Research Questions</vt:lpstr>
      <vt:lpstr>Intermediate Data</vt:lpstr>
      <vt:lpstr>Measure Description</vt:lpstr>
      <vt:lpstr>Measure Market Data</vt:lpstr>
      <vt:lpstr>Measure Features &amp; Trends</vt:lpstr>
      <vt:lpstr>Device Barriers &amp; Opportunities</vt:lpstr>
      <vt:lpstr>Program Data</vt:lpstr>
      <vt:lpstr>Program Data Old</vt:lpstr>
      <vt:lpstr>Source Info</vt:lpstr>
      <vt:lpstr>Availability</vt:lpstr>
      <vt:lpstr>Savings</vt:lpstr>
      <vt:lpstr>Program Info</vt:lpstr>
      <vt:lpstr>Costs</vt:lpstr>
      <vt:lpstr>Energy_savings</vt:lpstr>
      <vt:lpstr>Incremental_cost</vt:lpstr>
      <vt:lpstr>IOUList</vt:lpstr>
      <vt:lpstr>IOUs</vt:lpstr>
      <vt:lpstr>IRSensor_Definition</vt:lpstr>
      <vt:lpstr>Master_Definition</vt:lpstr>
      <vt:lpstr>Masterless_Definition</vt:lpstr>
      <vt:lpstr>MotionSensor_Definition</vt:lpstr>
      <vt:lpstr>percent_retailers</vt:lpstr>
      <vt:lpstr>Remote_Definition</vt:lpstr>
      <vt:lpstr>Retail_availability</vt:lpstr>
      <vt:lpstr>Timer_Definition</vt:lpstr>
      <vt:lpstr>UES_enertainment</vt:lpstr>
      <vt:lpstr>UES_homeoffice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2014-09-25T17:24:17Z</dcterms:created>
  <dcterms:modified xsi:type="dcterms:W3CDTF">2015-07-03T11:14:21Z</dcterms:modified>
</cp:coreProperties>
</file>